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JulesWalkden\Public First Dropbox\Policy and Research Team\Polling\Client Tables\Kings Trust\"/>
    </mc:Choice>
  </mc:AlternateContent>
  <xr:revisionPtr revIDLastSave="0" documentId="13_ncr:1_{A17A28EC-A33C-451D-B18B-EDCEBDAEFE36}" xr6:coauthVersionLast="47" xr6:coauthVersionMax="47" xr10:uidLastSave="{00000000-0000-0000-0000-000000000000}"/>
  <bookViews>
    <workbookView xWindow="-120" yWindow="-120" windowWidth="29040" windowHeight="15720" activeTab="2"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3" r:id="rId143"/>
    <sheet name="Table 141" sheetId="144" r:id="rId144"/>
    <sheet name="Table 142" sheetId="145" r:id="rId145"/>
    <sheet name="Table 143" sheetId="146" r:id="rId146"/>
    <sheet name="Table 144" sheetId="147" r:id="rId147"/>
    <sheet name="Table 145" sheetId="148" r:id="rId148"/>
    <sheet name="Table 146" sheetId="149" r:id="rId149"/>
    <sheet name="Table 147" sheetId="150" r:id="rId150"/>
    <sheet name="Table 148" sheetId="151" r:id="rId151"/>
    <sheet name="Table 149" sheetId="152" r:id="rId152"/>
    <sheet name="Table 150" sheetId="153" r:id="rId153"/>
    <sheet name="Table 151" sheetId="154" r:id="rId154"/>
    <sheet name="Table 152" sheetId="155" r:id="rId155"/>
    <sheet name="Table 153" sheetId="156" r:id="rId156"/>
    <sheet name="Table 154" sheetId="157" r:id="rId157"/>
    <sheet name="Table 155" sheetId="158" r:id="rId158"/>
    <sheet name="Table 156" sheetId="159" r:id="rId159"/>
    <sheet name="Table 157" sheetId="160" r:id="rId160"/>
    <sheet name="Table 158" sheetId="161" r:id="rId161"/>
    <sheet name="Table 159" sheetId="162" r:id="rId162"/>
    <sheet name="Table 160" sheetId="163" r:id="rId163"/>
    <sheet name="Table 161" sheetId="164" r:id="rId164"/>
    <sheet name="Table 162" sheetId="165" r:id="rId165"/>
    <sheet name="Table 163" sheetId="166" r:id="rId166"/>
    <sheet name="Table 164" sheetId="167" r:id="rId167"/>
    <sheet name="Table 165" sheetId="168" r:id="rId168"/>
    <sheet name="Table 166" sheetId="169" r:id="rId169"/>
    <sheet name="Table 167" sheetId="170" r:id="rId170"/>
    <sheet name="Table 168" sheetId="171" r:id="rId171"/>
    <sheet name="Table 169" sheetId="172" r:id="rId172"/>
    <sheet name="Table 170" sheetId="173" r:id="rId173"/>
    <sheet name="Table 171" sheetId="174" r:id="rId174"/>
    <sheet name="Table 172" sheetId="175" r:id="rId175"/>
    <sheet name="Table 173" sheetId="176" r:id="rId176"/>
    <sheet name="Table 174" sheetId="177" r:id="rId177"/>
    <sheet name="Table 175" sheetId="178" r:id="rId178"/>
    <sheet name="Table 176" sheetId="179" r:id="rId179"/>
    <sheet name="Table 177" sheetId="180" r:id="rId180"/>
    <sheet name="Table 178" sheetId="181" r:id="rId181"/>
    <sheet name="Table 179" sheetId="182" r:id="rId182"/>
    <sheet name="Table 180" sheetId="183" r:id="rId183"/>
    <sheet name="Table 181" sheetId="184" r:id="rId184"/>
    <sheet name="Table 182" sheetId="185" r:id="rId185"/>
    <sheet name="Table 183" sheetId="186" r:id="rId186"/>
    <sheet name="Table 184" sheetId="187" r:id="rId187"/>
    <sheet name="Table 185" sheetId="188" r:id="rId188"/>
    <sheet name="Table 186" sheetId="189" r:id="rId189"/>
    <sheet name="Table 187" sheetId="190" r:id="rId190"/>
    <sheet name="Table 188" sheetId="191" r:id="rId191"/>
    <sheet name="Table 189" sheetId="192" r:id="rId192"/>
    <sheet name="Table 190" sheetId="193" r:id="rId193"/>
    <sheet name="Table 191" sheetId="194" r:id="rId194"/>
    <sheet name="Table 192" sheetId="195" r:id="rId195"/>
    <sheet name="Table 193" sheetId="196" r:id="rId196"/>
    <sheet name="Table 194" sheetId="197" r:id="rId197"/>
    <sheet name="Table 195" sheetId="198" r:id="rId198"/>
    <sheet name="Table 196" sheetId="199" r:id="rId199"/>
    <sheet name="Table 197" sheetId="200" r:id="rId200"/>
    <sheet name="Table 198" sheetId="201" r:id="rId201"/>
    <sheet name="Table 199" sheetId="202" r:id="rId202"/>
    <sheet name="Table 200" sheetId="203" r:id="rId203"/>
    <sheet name="Table 201" sheetId="204" r:id="rId204"/>
    <sheet name="Table 202" sheetId="205" r:id="rId205"/>
    <sheet name="Table 203" sheetId="206" r:id="rId206"/>
    <sheet name="Table 204" sheetId="207" r:id="rId207"/>
    <sheet name="Table 205" sheetId="208" r:id="rId208"/>
    <sheet name="Table 206" sheetId="209" r:id="rId209"/>
    <sheet name="Table 207" sheetId="210" r:id="rId210"/>
    <sheet name="Table 208" sheetId="211" r:id="rId211"/>
    <sheet name="Table 209" sheetId="212" r:id="rId212"/>
    <sheet name="Table 210" sheetId="213" r:id="rId213"/>
    <sheet name="Table 211" sheetId="214" r:id="rId214"/>
    <sheet name="Table 212" sheetId="215" r:id="rId215"/>
    <sheet name="Table 213" sheetId="216" r:id="rId216"/>
    <sheet name="Table 214" sheetId="217" r:id="rId217"/>
    <sheet name="Table 215" sheetId="218" r:id="rId218"/>
    <sheet name="Table 216" sheetId="219" r:id="rId219"/>
    <sheet name="Table 217" sheetId="220" r:id="rId220"/>
    <sheet name="Table 218" sheetId="221" r:id="rId221"/>
    <sheet name="Table 219" sheetId="222" r:id="rId222"/>
    <sheet name="Table 220" sheetId="223" r:id="rId223"/>
    <sheet name="Table 221" sheetId="224" r:id="rId224"/>
    <sheet name="Table 222" sheetId="225" r:id="rId225"/>
    <sheet name="Table 223" sheetId="226" r:id="rId226"/>
    <sheet name="Table 224" sheetId="227" r:id="rId227"/>
    <sheet name="Table 225" sheetId="228" r:id="rId228"/>
    <sheet name="Table 226" sheetId="229" r:id="rId229"/>
    <sheet name="Table 227" sheetId="230" r:id="rId230"/>
    <sheet name="Table 228" sheetId="231" r:id="rId231"/>
    <sheet name="Table 229" sheetId="232" r:id="rId232"/>
    <sheet name="Table 230" sheetId="233" r:id="rId233"/>
    <sheet name="Table 231" sheetId="234" r:id="rId234"/>
    <sheet name="Table 232" sheetId="235" r:id="rId235"/>
    <sheet name="Table 233" sheetId="236" r:id="rId236"/>
    <sheet name="Table 234" sheetId="237" r:id="rId237"/>
    <sheet name="Table 235" sheetId="238" r:id="rId238"/>
    <sheet name="Table 236" sheetId="239" r:id="rId239"/>
    <sheet name="Table 237" sheetId="240" r:id="rId240"/>
    <sheet name="Table 238" sheetId="241" r:id="rId241"/>
    <sheet name="Table 239" sheetId="242" r:id="rId242"/>
    <sheet name="Table 240" sheetId="243" r:id="rId243"/>
    <sheet name="Table 241" sheetId="244" r:id="rId244"/>
    <sheet name="Table 242" sheetId="245" r:id="rId245"/>
    <sheet name="Table 243" sheetId="246" r:id="rId246"/>
    <sheet name="Table 244" sheetId="247" r:id="rId247"/>
    <sheet name="Table 245" sheetId="248" r:id="rId248"/>
    <sheet name="Table 246" sheetId="249" r:id="rId249"/>
    <sheet name="Table 247" sheetId="250" r:id="rId250"/>
    <sheet name="Table 248" sheetId="251" r:id="rId251"/>
    <sheet name="Table 249" sheetId="252" r:id="rId252"/>
    <sheet name="Table 250" sheetId="253" r:id="rId253"/>
    <sheet name="Table 251" sheetId="254" r:id="rId254"/>
    <sheet name="Table 252" sheetId="255" r:id="rId255"/>
    <sheet name="Table 253" sheetId="256" r:id="rId256"/>
    <sheet name="Table 254" sheetId="257" r:id="rId257"/>
    <sheet name="Table 255" sheetId="258" r:id="rId258"/>
    <sheet name="Table 256" sheetId="259" r:id="rId259"/>
    <sheet name="Table 257" sheetId="260" r:id="rId260"/>
    <sheet name="Table 258" sheetId="261" r:id="rId261"/>
    <sheet name="Table 259" sheetId="262" r:id="rId262"/>
    <sheet name="Table 260" sheetId="263" r:id="rId263"/>
    <sheet name="Table 261" sheetId="264" r:id="rId264"/>
    <sheet name="Table 262" sheetId="265" r:id="rId265"/>
    <sheet name="Table 263" sheetId="266" r:id="rId266"/>
    <sheet name="Table 264" sheetId="267" r:id="rId267"/>
    <sheet name="Table 265" sheetId="268" r:id="rId268"/>
    <sheet name="Table 266" sheetId="269" r:id="rId269"/>
    <sheet name="Table 267" sheetId="270" r:id="rId270"/>
    <sheet name="Table 268" sheetId="271" r:id="rId271"/>
    <sheet name="Table 269" sheetId="272" r:id="rId272"/>
    <sheet name="Table 270" sheetId="273" r:id="rId273"/>
    <sheet name="Table 271" sheetId="274" r:id="rId274"/>
    <sheet name="Table 272" sheetId="275" r:id="rId275"/>
    <sheet name="Table 273" sheetId="276" r:id="rId276"/>
    <sheet name="Table 274" sheetId="277" r:id="rId277"/>
    <sheet name="Table 275" sheetId="278" r:id="rId278"/>
    <sheet name="Table 276" sheetId="279" r:id="rId279"/>
    <sheet name="Table 277" sheetId="280" r:id="rId280"/>
    <sheet name="Table 278" sheetId="281" r:id="rId28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281" l="1"/>
  <c r="B18" i="280"/>
  <c r="B18" i="279"/>
  <c r="B18" i="278"/>
  <c r="B18" i="277"/>
  <c r="B18" i="276"/>
  <c r="B18" i="275"/>
  <c r="B21" i="274"/>
  <c r="B21" i="273"/>
  <c r="B21" i="272"/>
  <c r="B21" i="271"/>
  <c r="B21" i="270"/>
  <c r="B21" i="269"/>
  <c r="B18" i="268"/>
  <c r="B18" i="267"/>
  <c r="B18" i="266"/>
  <c r="B18" i="265"/>
  <c r="B18" i="264"/>
  <c r="B18" i="263"/>
  <c r="B18" i="262"/>
  <c r="B18" i="261"/>
  <c r="B18" i="260"/>
  <c r="B18" i="259"/>
  <c r="B18" i="258"/>
  <c r="B18" i="257"/>
  <c r="B18" i="256"/>
  <c r="B18" i="255"/>
  <c r="B18" i="254"/>
  <c r="B18" i="253"/>
  <c r="B18" i="252"/>
  <c r="B18" i="251"/>
  <c r="B18" i="250"/>
  <c r="B18" i="249"/>
  <c r="B18" i="248"/>
  <c r="B18" i="247"/>
  <c r="B18" i="246"/>
  <c r="B18" i="245"/>
  <c r="B18" i="244"/>
  <c r="B18" i="243"/>
  <c r="B18" i="242"/>
  <c r="B18" i="241"/>
  <c r="B18" i="240"/>
  <c r="B18" i="239"/>
  <c r="B18" i="238"/>
  <c r="B18" i="237"/>
  <c r="B18" i="236"/>
  <c r="B18" i="235"/>
  <c r="B18" i="234"/>
  <c r="B18" i="233"/>
  <c r="B18" i="232"/>
  <c r="B18" i="231"/>
  <c r="B18" i="230"/>
  <c r="B18" i="229"/>
  <c r="B18" i="228"/>
  <c r="B18" i="227"/>
  <c r="B18" i="226"/>
  <c r="B18" i="225"/>
  <c r="B18" i="224"/>
  <c r="B18" i="223"/>
  <c r="B18" i="222"/>
  <c r="B21" i="221"/>
  <c r="B21" i="220"/>
  <c r="B21" i="219"/>
  <c r="B21" i="218"/>
  <c r="B21" i="217"/>
  <c r="B21" i="216"/>
  <c r="B21" i="215"/>
  <c r="B21" i="214"/>
  <c r="B16" i="213"/>
  <c r="B16" i="212"/>
  <c r="B16" i="211"/>
  <c r="B16" i="210"/>
  <c r="B18" i="209"/>
  <c r="B18" i="208"/>
  <c r="B18" i="207"/>
  <c r="B18" i="206"/>
  <c r="B18" i="205"/>
  <c r="B18" i="204"/>
  <c r="B18" i="203"/>
  <c r="B18" i="202"/>
  <c r="B18" i="201"/>
  <c r="B18" i="200"/>
  <c r="B18" i="199"/>
  <c r="B18" i="198"/>
  <c r="B18" i="197"/>
  <c r="B18" i="196"/>
  <c r="B19" i="195"/>
  <c r="B19" i="194"/>
  <c r="B19" i="193"/>
  <c r="B19" i="192"/>
  <c r="B19" i="191"/>
  <c r="B19" i="190"/>
  <c r="B19" i="189"/>
  <c r="B19" i="188"/>
  <c r="B19" i="187"/>
  <c r="B19" i="186"/>
  <c r="B19" i="185"/>
  <c r="B19" i="184"/>
  <c r="B19" i="183"/>
  <c r="B19" i="182"/>
  <c r="B19" i="181"/>
  <c r="B19" i="180"/>
  <c r="B19" i="179"/>
  <c r="B19" i="178"/>
  <c r="B19" i="177"/>
  <c r="B19" i="176"/>
  <c r="B33" i="175"/>
  <c r="B19" i="174"/>
  <c r="B19" i="173"/>
  <c r="B19" i="172"/>
  <c r="B19" i="171"/>
  <c r="B19" i="170"/>
  <c r="B19" i="169"/>
  <c r="B19" i="168"/>
  <c r="B20" i="167"/>
  <c r="B19" i="166"/>
  <c r="B19" i="165"/>
  <c r="B21" i="164"/>
  <c r="B21" i="163"/>
  <c r="B21" i="162"/>
  <c r="B21" i="161"/>
  <c r="B21" i="160"/>
  <c r="B21" i="159"/>
  <c r="B21" i="158"/>
  <c r="B21" i="157"/>
  <c r="B21" i="156"/>
  <c r="B21" i="155"/>
  <c r="B27" i="154"/>
  <c r="B18" i="153"/>
  <c r="B19" i="152"/>
  <c r="B19" i="151"/>
  <c r="B19" i="150"/>
  <c r="B19" i="149"/>
  <c r="B19" i="148"/>
  <c r="B19" i="147"/>
  <c r="B19" i="146"/>
  <c r="B19" i="145"/>
  <c r="B19" i="144"/>
  <c r="B19" i="143"/>
  <c r="B19" i="142"/>
  <c r="B19" i="141"/>
  <c r="B19" i="140"/>
  <c r="B19" i="139"/>
  <c r="B19" i="138"/>
  <c r="B19" i="137"/>
  <c r="B19" i="136"/>
  <c r="B19" i="135"/>
  <c r="B19" i="134"/>
  <c r="B19" i="133"/>
  <c r="B26" i="132"/>
  <c r="B16" i="131"/>
  <c r="B16" i="130"/>
  <c r="B16" i="129"/>
  <c r="B16" i="128"/>
  <c r="B16" i="127"/>
  <c r="B16" i="126"/>
  <c r="B16" i="125"/>
  <c r="B16" i="124"/>
  <c r="B16" i="123"/>
  <c r="B16" i="122"/>
  <c r="B16" i="121"/>
  <c r="B16" i="120"/>
  <c r="B16" i="119"/>
  <c r="B16" i="118"/>
  <c r="B16" i="117"/>
  <c r="B16" i="116"/>
  <c r="B16" i="115"/>
  <c r="B16" i="114"/>
  <c r="B16" i="113"/>
  <c r="B16" i="112"/>
  <c r="B16" i="111"/>
  <c r="B16" i="110"/>
  <c r="B16" i="109"/>
  <c r="B16" i="108"/>
  <c r="B16" i="107"/>
  <c r="B18" i="106"/>
  <c r="B18" i="105"/>
  <c r="B18" i="104"/>
  <c r="B18" i="103"/>
  <c r="B18" i="102"/>
  <c r="B18" i="101"/>
  <c r="B18" i="100"/>
  <c r="B18" i="99"/>
  <c r="B18" i="98"/>
  <c r="B18" i="97"/>
  <c r="B18" i="96"/>
  <c r="B18" i="95"/>
  <c r="B18" i="94"/>
  <c r="B19" i="93"/>
  <c r="B19" i="92"/>
  <c r="B19" i="91"/>
  <c r="B19" i="90"/>
  <c r="B19" i="89"/>
  <c r="B19" i="88"/>
  <c r="B19" i="87"/>
  <c r="B19" i="86"/>
  <c r="B19" i="85"/>
  <c r="B19" i="84"/>
  <c r="B19" i="83"/>
  <c r="B19" i="82"/>
  <c r="B19" i="81"/>
  <c r="B16" i="80"/>
  <c r="B16" i="79"/>
  <c r="B16" i="78"/>
  <c r="B16" i="77"/>
  <c r="B16" i="76"/>
  <c r="B16" i="75"/>
  <c r="B16" i="74"/>
  <c r="B16" i="73"/>
  <c r="B16" i="72"/>
  <c r="B16" i="71"/>
  <c r="B16" i="70"/>
  <c r="B16" i="69"/>
  <c r="B16" i="68"/>
  <c r="B16" i="67"/>
  <c r="B16" i="66"/>
  <c r="B16" i="65"/>
  <c r="B16" i="64"/>
  <c r="B16" i="63"/>
  <c r="B16" i="62"/>
  <c r="B16" i="61"/>
  <c r="B16" i="60"/>
  <c r="B16" i="59"/>
  <c r="B16" i="58"/>
  <c r="B16" i="57"/>
  <c r="B16" i="56"/>
  <c r="B16" i="55"/>
  <c r="B16" i="54"/>
  <c r="B16" i="53"/>
  <c r="B16" i="52"/>
  <c r="B16" i="51"/>
  <c r="B16" i="50"/>
  <c r="B16" i="49"/>
  <c r="B16" i="48"/>
  <c r="B16" i="47"/>
  <c r="B16" i="46"/>
  <c r="B19" i="45"/>
  <c r="B19" i="44"/>
  <c r="B19" i="43"/>
  <c r="B19" i="42"/>
  <c r="B21" i="41"/>
  <c r="B24" i="40"/>
  <c r="B24" i="39"/>
  <c r="B24" i="38"/>
  <c r="B24" i="37"/>
  <c r="B18" i="36"/>
  <c r="B18" i="35"/>
  <c r="B16" i="34"/>
  <c r="B16" i="33"/>
  <c r="B16" i="32"/>
  <c r="B16" i="31"/>
  <c r="B16" i="30"/>
  <c r="B16" i="29"/>
  <c r="B16" i="28"/>
  <c r="B16" i="27"/>
  <c r="B17" i="26"/>
  <c r="B17" i="25"/>
  <c r="B17" i="24"/>
  <c r="B17" i="23"/>
  <c r="B17" i="22"/>
  <c r="B17" i="21"/>
  <c r="B17" i="20"/>
  <c r="B16" i="19"/>
  <c r="B19" i="18"/>
  <c r="B20" i="17"/>
  <c r="B19" i="16"/>
  <c r="B19" i="15"/>
  <c r="B19" i="14"/>
  <c r="B19" i="13"/>
  <c r="B19" i="12"/>
  <c r="B19" i="11"/>
  <c r="B19" i="10"/>
  <c r="B19" i="9"/>
  <c r="B19" i="8"/>
  <c r="B19" i="7"/>
  <c r="B19" i="6"/>
  <c r="B19" i="5"/>
  <c r="B24" i="4"/>
  <c r="E286" i="2"/>
  <c r="D286" i="2"/>
  <c r="E285" i="2"/>
  <c r="D285" i="2"/>
  <c r="E284" i="2"/>
  <c r="D284" i="2"/>
  <c r="E283" i="2"/>
  <c r="D283" i="2"/>
  <c r="E282" i="2"/>
  <c r="D282" i="2"/>
  <c r="E281" i="2"/>
  <c r="D281" i="2"/>
  <c r="D280" i="2"/>
  <c r="E279" i="2"/>
  <c r="D279" i="2"/>
  <c r="E278" i="2"/>
  <c r="D278" i="2"/>
  <c r="E277" i="2"/>
  <c r="D277" i="2"/>
  <c r="E276" i="2"/>
  <c r="D276" i="2"/>
  <c r="D275" i="2"/>
  <c r="E274" i="2"/>
  <c r="D274" i="2"/>
  <c r="E273" i="2"/>
  <c r="D273" i="2"/>
  <c r="E272" i="2"/>
  <c r="D272" i="2"/>
  <c r="E271" i="2"/>
  <c r="D271" i="2"/>
  <c r="E270" i="2"/>
  <c r="D270" i="2"/>
  <c r="E269" i="2"/>
  <c r="D269" i="2"/>
  <c r="E268" i="2"/>
  <c r="D268" i="2"/>
  <c r="E267" i="2"/>
  <c r="D267" i="2"/>
  <c r="E266" i="2"/>
  <c r="D266" i="2"/>
  <c r="E265" i="2"/>
  <c r="D265" i="2"/>
  <c r="E264" i="2"/>
  <c r="D264" i="2"/>
  <c r="E263" i="2"/>
  <c r="D263" i="2"/>
  <c r="E262" i="2"/>
  <c r="D262" i="2"/>
  <c r="E261" i="2"/>
  <c r="D261" i="2"/>
  <c r="E260" i="2"/>
  <c r="D260" i="2"/>
  <c r="E259" i="2"/>
  <c r="D259" i="2"/>
  <c r="E258" i="2"/>
  <c r="D258" i="2"/>
  <c r="E257" i="2"/>
  <c r="D257" i="2"/>
  <c r="E256" i="2"/>
  <c r="D256" i="2"/>
  <c r="D255" i="2"/>
  <c r="E254" i="2"/>
  <c r="D254" i="2"/>
  <c r="E253" i="2"/>
  <c r="D253" i="2"/>
  <c r="E252" i="2"/>
  <c r="D252" i="2"/>
  <c r="E251" i="2"/>
  <c r="D251" i="2"/>
  <c r="E250" i="2"/>
  <c r="D250" i="2"/>
  <c r="E249" i="2"/>
  <c r="D249" i="2"/>
  <c r="E248" i="2"/>
  <c r="D248" i="2"/>
  <c r="E247" i="2"/>
  <c r="D247" i="2"/>
  <c r="E246" i="2"/>
  <c r="D246" i="2"/>
  <c r="E245" i="2"/>
  <c r="D245" i="2"/>
  <c r="E244" i="2"/>
  <c r="D244" i="2"/>
  <c r="E243" i="2"/>
  <c r="D243" i="2"/>
  <c r="E242" i="2"/>
  <c r="D242" i="2"/>
  <c r="D241" i="2"/>
  <c r="E240" i="2"/>
  <c r="D240" i="2"/>
  <c r="E239" i="2"/>
  <c r="D239" i="2"/>
  <c r="E238" i="2"/>
  <c r="D238" i="2"/>
  <c r="E237" i="2"/>
  <c r="D237" i="2"/>
  <c r="E236" i="2"/>
  <c r="D236" i="2"/>
  <c r="E235" i="2"/>
  <c r="D235" i="2"/>
  <c r="E234" i="2"/>
  <c r="D234" i="2"/>
  <c r="E233" i="2"/>
  <c r="D233" i="2"/>
  <c r="E232" i="2"/>
  <c r="D232" i="2"/>
  <c r="E231" i="2"/>
  <c r="D231" i="2"/>
  <c r="E230" i="2"/>
  <c r="D230" i="2"/>
  <c r="E229" i="2"/>
  <c r="D229" i="2"/>
  <c r="E228" i="2"/>
  <c r="D228" i="2"/>
  <c r="D227" i="2"/>
  <c r="E226" i="2"/>
  <c r="D226" i="2"/>
  <c r="E225" i="2"/>
  <c r="D225" i="2"/>
  <c r="E224" i="2"/>
  <c r="D224" i="2"/>
  <c r="E223" i="2"/>
  <c r="D223" i="2"/>
  <c r="E222" i="2"/>
  <c r="D222" i="2"/>
  <c r="E221" i="2"/>
  <c r="D221" i="2"/>
  <c r="E220" i="2"/>
  <c r="D220" i="2"/>
  <c r="D219" i="2"/>
  <c r="E218" i="2"/>
  <c r="D218" i="2"/>
  <c r="E217" i="2"/>
  <c r="D217" i="2"/>
  <c r="E216" i="2"/>
  <c r="D216" i="2"/>
  <c r="D215" i="2"/>
  <c r="E214" i="2"/>
  <c r="D214" i="2"/>
  <c r="E213" i="2"/>
  <c r="D213" i="2"/>
  <c r="E212" i="2"/>
  <c r="D212" i="2"/>
  <c r="E211" i="2"/>
  <c r="D211" i="2"/>
  <c r="E210" i="2"/>
  <c r="D210" i="2"/>
  <c r="D209" i="2"/>
  <c r="E208" i="2"/>
  <c r="D208" i="2"/>
  <c r="E207" i="2"/>
  <c r="D207" i="2"/>
  <c r="E206" i="2"/>
  <c r="D206" i="2"/>
  <c r="E205" i="2"/>
  <c r="D205" i="2"/>
  <c r="E204" i="2"/>
  <c r="D204" i="2"/>
  <c r="E203" i="2"/>
  <c r="D203" i="2"/>
  <c r="E202" i="2"/>
  <c r="D202" i="2"/>
  <c r="D201" i="2"/>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E182" i="2"/>
  <c r="D182" i="2"/>
  <c r="D181" i="2"/>
  <c r="E180" i="2"/>
  <c r="D180" i="2"/>
  <c r="E179" i="2"/>
  <c r="D179" i="2"/>
  <c r="E178" i="2"/>
  <c r="D178" i="2"/>
  <c r="E177" i="2"/>
  <c r="D177" i="2"/>
  <c r="E176" i="2"/>
  <c r="D176" i="2"/>
  <c r="E175" i="2"/>
  <c r="D175" i="2"/>
  <c r="E174" i="2"/>
  <c r="D174"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D160" i="2"/>
  <c r="E159" i="2"/>
  <c r="D159" i="2"/>
  <c r="E158" i="2"/>
  <c r="D158" i="2"/>
  <c r="E157" i="2"/>
  <c r="D157" i="2"/>
  <c r="E156" i="2"/>
  <c r="D156" i="2"/>
  <c r="E155" i="2"/>
  <c r="D155" i="2"/>
  <c r="E154" i="2"/>
  <c r="D154" i="2"/>
  <c r="E153" i="2"/>
  <c r="D153" i="2"/>
  <c r="E152" i="2"/>
  <c r="D152" i="2"/>
  <c r="E151" i="2"/>
  <c r="D151" i="2"/>
  <c r="E150" i="2"/>
  <c r="D150" i="2"/>
  <c r="E149" i="2"/>
  <c r="D149" i="2"/>
  <c r="D148" i="2"/>
  <c r="E147" i="2"/>
  <c r="D147" i="2"/>
  <c r="E146" i="2"/>
  <c r="D146" i="2"/>
  <c r="E145" i="2"/>
  <c r="D145" i="2"/>
  <c r="E144" i="2"/>
  <c r="D144" i="2"/>
  <c r="E143" i="2"/>
  <c r="D143" i="2"/>
  <c r="E142" i="2"/>
  <c r="D142" i="2"/>
  <c r="E141" i="2"/>
  <c r="D141" i="2"/>
  <c r="E140" i="2"/>
  <c r="D140" i="2"/>
  <c r="E139" i="2"/>
  <c r="D139"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D124" i="2"/>
  <c r="E123" i="2"/>
  <c r="D123" i="2"/>
  <c r="E122" i="2"/>
  <c r="D122" i="2"/>
  <c r="E121" i="2"/>
  <c r="D121" i="2"/>
  <c r="E120" i="2"/>
  <c r="D120" i="2"/>
  <c r="E119" i="2"/>
  <c r="D119" i="2"/>
  <c r="E118" i="2"/>
  <c r="D118" i="2"/>
  <c r="E117" i="2"/>
  <c r="D117" i="2"/>
  <c r="D116" i="2"/>
  <c r="E115" i="2"/>
  <c r="D115" i="2"/>
  <c r="E114" i="2"/>
  <c r="D114" i="2"/>
  <c r="E113" i="2"/>
  <c r="D113"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D99" i="2"/>
  <c r="E98" i="2"/>
  <c r="D98" i="2"/>
  <c r="E97" i="2"/>
  <c r="D97" i="2"/>
  <c r="E96" i="2"/>
  <c r="D96" i="2"/>
  <c r="E95" i="2"/>
  <c r="D95" i="2"/>
  <c r="E94" i="2"/>
  <c r="D94" i="2"/>
  <c r="E93" i="2"/>
  <c r="D93" i="2"/>
  <c r="E92" i="2"/>
  <c r="D92" i="2"/>
  <c r="E91" i="2"/>
  <c r="D91" i="2"/>
  <c r="E90" i="2"/>
  <c r="D90" i="2"/>
  <c r="E89" i="2"/>
  <c r="D89" i="2"/>
  <c r="E88" i="2"/>
  <c r="D88" i="2"/>
  <c r="E87" i="2"/>
  <c r="D87" i="2"/>
  <c r="D86" i="2"/>
  <c r="E85" i="2"/>
  <c r="D85" i="2"/>
  <c r="E84" i="2"/>
  <c r="D84" i="2"/>
  <c r="E83" i="2"/>
  <c r="D83" i="2"/>
  <c r="E82" i="2"/>
  <c r="D82" i="2"/>
  <c r="E81" i="2"/>
  <c r="D81" i="2"/>
  <c r="E80" i="2"/>
  <c r="D80" i="2"/>
  <c r="E79" i="2"/>
  <c r="D79" i="2"/>
  <c r="E78" i="2"/>
  <c r="D78" i="2"/>
  <c r="E77" i="2"/>
  <c r="D77" i="2"/>
  <c r="E76" i="2"/>
  <c r="D76" i="2"/>
  <c r="D75" i="2"/>
  <c r="E74" i="2"/>
  <c r="D74" i="2"/>
  <c r="E73" i="2"/>
  <c r="D73" i="2"/>
  <c r="E72" i="2"/>
  <c r="D72" i="2"/>
  <c r="E71" i="2"/>
  <c r="D71" i="2"/>
  <c r="E70" i="2"/>
  <c r="D70" i="2"/>
  <c r="E69" i="2"/>
  <c r="D69" i="2"/>
  <c r="E68" i="2"/>
  <c r="D68" i="2"/>
  <c r="E67" i="2"/>
  <c r="D67" i="2"/>
  <c r="E66" i="2"/>
  <c r="D66" i="2"/>
  <c r="D65" i="2"/>
  <c r="E64" i="2"/>
  <c r="D64" i="2"/>
  <c r="E63" i="2"/>
  <c r="D63" i="2"/>
  <c r="E62" i="2"/>
  <c r="D62" i="2"/>
  <c r="E61" i="2"/>
  <c r="D61" i="2"/>
  <c r="E60" i="2"/>
  <c r="D60" i="2"/>
  <c r="E59" i="2"/>
  <c r="D59" i="2"/>
  <c r="E58" i="2"/>
  <c r="D58" i="2"/>
  <c r="E57" i="2"/>
  <c r="D57" i="2"/>
  <c r="E56" i="2"/>
  <c r="D56" i="2"/>
  <c r="E55" i="2"/>
  <c r="D55" i="2"/>
  <c r="E54" i="2"/>
  <c r="D54" i="2"/>
  <c r="E53" i="2"/>
  <c r="D53" i="2"/>
  <c r="E52" i="2"/>
  <c r="D52" i="2"/>
  <c r="D51" i="2"/>
  <c r="E50" i="2"/>
  <c r="D50" i="2"/>
  <c r="E49" i="2"/>
  <c r="D49" i="2"/>
  <c r="E48" i="2"/>
  <c r="D48" i="2"/>
  <c r="D47" i="2"/>
  <c r="E46" i="2"/>
  <c r="D46" i="2"/>
  <c r="E45" i="2"/>
  <c r="D45" i="2"/>
  <c r="E44" i="2"/>
  <c r="D44" i="2"/>
  <c r="E43" i="2"/>
  <c r="D43" i="2"/>
  <c r="D42" i="2"/>
  <c r="E41" i="2"/>
  <c r="D41" i="2"/>
  <c r="E40" i="2"/>
  <c r="D40" i="2"/>
  <c r="E39" i="2"/>
  <c r="D39" i="2"/>
  <c r="E38" i="2"/>
  <c r="D38" i="2"/>
  <c r="E37" i="2"/>
  <c r="D37" i="2"/>
  <c r="E36" i="2"/>
  <c r="D36" i="2"/>
  <c r="E35" i="2"/>
  <c r="D35" i="2"/>
  <c r="E34" i="2"/>
  <c r="D34" i="2"/>
  <c r="E33" i="2"/>
  <c r="D33" i="2"/>
  <c r="D32" i="2"/>
  <c r="E31" i="2"/>
  <c r="D31" i="2"/>
  <c r="E30" i="2"/>
  <c r="D30" i="2"/>
  <c r="E29" i="2"/>
  <c r="D29" i="2"/>
  <c r="E28" i="2"/>
  <c r="D28" i="2"/>
  <c r="E27" i="2"/>
  <c r="D27" i="2"/>
  <c r="E26" i="2"/>
  <c r="D26" i="2"/>
  <c r="D25" i="2"/>
  <c r="E24" i="2"/>
  <c r="D24" i="2"/>
  <c r="E23" i="2"/>
  <c r="D23" i="2"/>
  <c r="E22" i="2"/>
  <c r="D22" i="2"/>
  <c r="E21" i="2"/>
  <c r="D21" i="2"/>
  <c r="E20" i="2"/>
  <c r="D20" i="2"/>
  <c r="E19" i="2"/>
  <c r="D19" i="2"/>
  <c r="E18" i="2"/>
  <c r="D18" i="2"/>
  <c r="E17" i="2"/>
  <c r="D17" i="2"/>
  <c r="E16" i="2"/>
  <c r="D16" i="2"/>
  <c r="E15" i="2"/>
  <c r="D15" i="2"/>
  <c r="E14" i="2"/>
  <c r="D14" i="2"/>
  <c r="E13" i="2"/>
  <c r="D13" i="2"/>
  <c r="E12" i="2"/>
  <c r="D12" i="2"/>
  <c r="E11" i="2"/>
  <c r="D11" i="2"/>
  <c r="D10" i="2"/>
  <c r="E9" i="2"/>
  <c r="D9" i="2"/>
  <c r="D6" i="2"/>
  <c r="F20" i="1"/>
</calcChain>
</file>

<file path=xl/sharedStrings.xml><?xml version="1.0" encoding="utf-8"?>
<sst xmlns="http://schemas.openxmlformats.org/spreadsheetml/2006/main" count="14275" uniqueCount="747">
  <si>
    <t>Public First Poll for King's Trust</t>
  </si>
  <si>
    <t>Fieldwork:</t>
  </si>
  <si>
    <t>2nd May - 1st Jun 2025</t>
  </si>
  <si>
    <t xml:space="preserve">Interview Method: </t>
  </si>
  <si>
    <t>Online Survey</t>
  </si>
  <si>
    <t>Population represented:</t>
  </si>
  <si>
    <t>UK 16-18-year-olds</t>
  </si>
  <si>
    <t>Sample size:</t>
  </si>
  <si>
    <t>Methodology:</t>
  </si>
  <si>
    <t>All results are weighted using Iterative Proportional Fitting, or 'Raking'. The results are  weighted by interlocking age, gender, region and education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</si>
  <si>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</si>
  <si>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</si>
  <si>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</si>
  <si>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</si>
  <si>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</si>
  <si>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</si>
  <si>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</si>
  <si>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</si>
  <si>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</si>
  <si>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</si>
  <si>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Weighted</t>
  </si>
  <si>
    <t>16 to 18</t>
  </si>
  <si>
    <t>19 to 22</t>
  </si>
  <si>
    <t>23 to 25</t>
  </si>
  <si>
    <t>NEET</t>
  </si>
  <si>
    <t>Non-NEET</t>
  </si>
  <si>
    <t>None, Entry or Level 1 Qualifications</t>
  </si>
  <si>
    <t>Level 2 Qualifications</t>
  </si>
  <si>
    <t>Level 3 Qualifications</t>
  </si>
  <si>
    <t>Level 4 Qualifications</t>
  </si>
  <si>
    <t>Level 5 or Higher Qualifications</t>
  </si>
  <si>
    <t>London</t>
  </si>
  <si>
    <t>South East</t>
  </si>
  <si>
    <t>South West</t>
  </si>
  <si>
    <t>East of England</t>
  </si>
  <si>
    <t>East Midlands</t>
  </si>
  <si>
    <t>West Midlands</t>
  </si>
  <si>
    <t>Yorkshire and the Humber</t>
  </si>
  <si>
    <t>North East</t>
  </si>
  <si>
    <t>North West</t>
  </si>
  <si>
    <t>Scotland</t>
  </si>
  <si>
    <t>Wales</t>
  </si>
  <si>
    <t>Northern Ireland</t>
  </si>
  <si>
    <t>Yes</t>
  </si>
  <si>
    <t>No</t>
  </si>
  <si>
    <t>Gender</t>
  </si>
  <si>
    <t>Age group</t>
  </si>
  <si>
    <t>Highest Qualification</t>
  </si>
  <si>
    <t>Region</t>
  </si>
  <si>
    <t>FSM Eligible?</t>
  </si>
  <si>
    <t>Changes in the UK economy</t>
  </si>
  <si>
    <t>Changes in the use of artificial intelligence (AI)</t>
  </si>
  <si>
    <t>Changes in the global economy</t>
  </si>
  <si>
    <t>Changes in the use of technologies other than AI</t>
  </si>
  <si>
    <t>Changes in where people can work from</t>
  </si>
  <si>
    <t>Changes in geopolitics (e.g. war, trade)</t>
  </si>
  <si>
    <t>Changes in people’s health and how long they live for</t>
  </si>
  <si>
    <t>Changes in the population</t>
  </si>
  <si>
    <t>Changes in the climate</t>
  </si>
  <si>
    <t>None of the above</t>
  </si>
  <si>
    <t>Don't know</t>
  </si>
  <si>
    <t>Looking towards the future, which, if any, of the following issues do you think will have a significant impact on your career overall? Select all that apply</t>
  </si>
  <si>
    <t>BASE: All Respondents</t>
  </si>
  <si>
    <t>Fieldwork:  2nd May - 1st Jun 2025</t>
  </si>
  <si>
    <t>Data weighted by interlocking age, gender, region and education to Nationally Representative Proportions</t>
  </si>
  <si>
    <t xml:space="preserve"> Coding or programming skills</t>
  </si>
  <si>
    <t xml:space="preserve"> Using AI tools</t>
  </si>
  <si>
    <t xml:space="preserve"> Maths or numeracy skills</t>
  </si>
  <si>
    <t xml:space="preserve"> Using other digital technologies </t>
  </si>
  <si>
    <t xml:space="preserve"> Creative thinking</t>
  </si>
  <si>
    <t xml:space="preserve"> Critical thinking or analysis</t>
  </si>
  <si>
    <t xml:space="preserve"> Teamwork</t>
  </si>
  <si>
    <t xml:space="preserve"> General organisation</t>
  </si>
  <si>
    <t xml:space="preserve"> Time management</t>
  </si>
  <si>
    <t xml:space="preserve"> Problem solving</t>
  </si>
  <si>
    <t xml:space="preserve"> Communication skills</t>
  </si>
  <si>
    <t>Very important</t>
  </si>
  <si>
    <t>Important</t>
  </si>
  <si>
    <t>Not very important</t>
  </si>
  <si>
    <t>Not important at all</t>
  </si>
  <si>
    <t>Don’t know</t>
  </si>
  <si>
    <t>Total Important:</t>
  </si>
  <si>
    <t>Net:</t>
  </si>
  <si>
    <t>Grid Summary: How important do you think it is for you to develop the following skills in order to have a successful career?</t>
  </si>
  <si>
    <t>How important do you think it is for you to develop the following skills in order to have a successful career?: Using AI tools</t>
  </si>
  <si>
    <t xml:space="preserve">How important do you think it is for you to develop the following skills in order to have a successful career?: Using other digital technologies </t>
  </si>
  <si>
    <t>How important do you think it is for you to develop the following skills in order to have a successful career?: Coding or programming skills</t>
  </si>
  <si>
    <t>How important do you think it is for you to develop the following skills in order to have a successful career?: Maths or numeracy skills</t>
  </si>
  <si>
    <t>How important do you think it is for you to develop the following skills in order to have a successful career?: Communication skills</t>
  </si>
  <si>
    <t>How important do you think it is for you to develop the following skills in order to have a successful career?: Critical thinking or analysis</t>
  </si>
  <si>
    <t>How important do you think it is for you to develop the following skills in order to have a successful career?: Time management</t>
  </si>
  <si>
    <t>How important do you think it is for you to develop the following skills in order to have a successful career?: General organisation</t>
  </si>
  <si>
    <t>How important do you think it is for you to develop the following skills in order to have a successful career?: Problem solving</t>
  </si>
  <si>
    <t>How important do you think it is for you to develop the following skills in order to have a successful career?: Teamwork</t>
  </si>
  <si>
    <t>How important do you think it is for you to develop the following skills in order to have a successful career?: Creative thinking</t>
  </si>
  <si>
    <t>GCSE or equivalent (Scottish National/O Level) or level 2 vocational qualification</t>
  </si>
  <si>
    <t>A Level or equivalent (GCE/Higher/Advanced Higher) or level 3 vocational qualification</t>
  </si>
  <si>
    <t>Higher or vocational qualification below degree level (level 4-5)</t>
  </si>
  <si>
    <t>University Undergraduate Degree (BA/BSc)</t>
  </si>
  <si>
    <t>University Postgraduate Degree (MA/MSc/MPhil)</t>
  </si>
  <si>
    <t>Doctorate (PhD/DPHil)</t>
  </si>
  <si>
    <t xml:space="preserve"> What is the highest level at which you have a qualification in a STEM subject?  STEM refers to Science, Technology, Engineering and Maths - this includes subjects like biology, chemistry, physics, maths, computer science, design &amp; technology, and engineering. It could be a qualification you achieved at school, college, university, or as part of a training course.</t>
  </si>
  <si>
    <t>Very confident</t>
  </si>
  <si>
    <t>Somewhat confident</t>
  </si>
  <si>
    <t>Not very confident</t>
  </si>
  <si>
    <t>Not confident at all</t>
  </si>
  <si>
    <t>Total Confident:</t>
  </si>
  <si>
    <t xml:space="preserve"> How confident do you feel that you will achieve your career ambitions?This could include getting the job you want, working in a field you're passionate about, or reaching a certain level of responsibility, income, or impact in your future career.</t>
  </si>
  <si>
    <t>My teachers or careers advisers did not talk about this</t>
  </si>
  <si>
    <t>My teachers or careers advisers did talk about this</t>
  </si>
  <si>
    <t xml:space="preserve"> Do you remember your teachers or careers advisers talking to you about Artificial Intelligence and its impact on jobs or the economy at any point during your education? </t>
  </si>
  <si>
    <t xml:space="preserve"> Gen AI </t>
  </si>
  <si>
    <t xml:space="preserve"> Large Language Model (LLM)</t>
  </si>
  <si>
    <t xml:space="preserve"> Machine learning</t>
  </si>
  <si>
    <t xml:space="preserve"> Chatbot</t>
  </si>
  <si>
    <t xml:space="preserve"> AI prompt</t>
  </si>
  <si>
    <t xml:space="preserve"> Predictive Context Model (PCM)</t>
  </si>
  <si>
    <t>I have heard of this and would be able to explain what it means</t>
  </si>
  <si>
    <t>I have heard of this but would not be able to explain what it means</t>
  </si>
  <si>
    <t>I have not heard of this</t>
  </si>
  <si>
    <t>Grid Summary: How familiar would you say you are with the following terms?</t>
  </si>
  <si>
    <t xml:space="preserve">How familiar would you say you are with the following terms?: Gen AI </t>
  </si>
  <si>
    <t>How familiar would you say you are with the following terms?: Large Language Model (LLM)</t>
  </si>
  <si>
    <t>How familiar would you say you are with the following terms?: Machine learning</t>
  </si>
  <si>
    <t>How familiar would you say you are with the following terms?: Chatbot</t>
  </si>
  <si>
    <t>How familiar would you say you are with the following terms?: AI prompt</t>
  </si>
  <si>
    <t>How familiar would you say you are with the following terms?: Predictive Context Model (PCM)</t>
  </si>
  <si>
    <t xml:space="preserve"> I know what Gen AI is</t>
  </si>
  <si>
    <t xml:space="preserve"> I know what employers think about applicants using Gen AI for their job searches</t>
  </si>
  <si>
    <t xml:space="preserve"> I can name common tools and everyday technology that uses Gen AI</t>
  </si>
  <si>
    <t xml:space="preserve"> I know what a prompt is and how to create one</t>
  </si>
  <si>
    <t xml:space="preserve"> I know how to use prompts in ChatGPT other LLMs to help me with my job search</t>
  </si>
  <si>
    <t xml:space="preserve"> I can list approaches that can help me to use AI responsibly and safely</t>
  </si>
  <si>
    <t xml:space="preserve"> I have used an AI tool before</t>
  </si>
  <si>
    <t>This applies to me</t>
  </si>
  <si>
    <t>This does not apply to me</t>
  </si>
  <si>
    <t>Grid Summary: Which of the following statements apply to you?</t>
  </si>
  <si>
    <t>Which of the following statements apply to you?: I know what Gen AI is</t>
  </si>
  <si>
    <t>Which of the following statements apply to you?: I know what employers think about applicants using Gen AI for their job searches</t>
  </si>
  <si>
    <t>Which of the following statements apply to you?: I can name common tools and everyday technology that uses Gen AI</t>
  </si>
  <si>
    <t>Which of the following statements apply to you?: I know what a prompt is and how to create one</t>
  </si>
  <si>
    <t>Which of the following statements apply to you?: I know how to use prompts in ChatGPT other LLMs to help me with my job search</t>
  </si>
  <si>
    <t>Which of the following statements apply to you?: I can list approaches that can help me to use AI responsibly and safely</t>
  </si>
  <si>
    <t>Which of the following statements apply to you?: I have used an AI tool before</t>
  </si>
  <si>
    <t>A great deal</t>
  </si>
  <si>
    <t>A moderate amount</t>
  </si>
  <si>
    <t>A little bit</t>
  </si>
  <si>
    <t>Not very much</t>
  </si>
  <si>
    <t>Nothing at all</t>
  </si>
  <si>
    <t xml:space="preserve"> Thinking about AI tools, including how they work, how they can be used and what they are capable of, would you say that you know…</t>
  </si>
  <si>
    <t>I have already tried to develop my ability to use AI tools</t>
  </si>
  <si>
    <t>I’m currently developing my ability to use AI tools</t>
  </si>
  <si>
    <t>I plan to develop my ability to use AI tools in the future</t>
  </si>
  <si>
    <t>I don’t plan to develop my ability to use AI tools in the future</t>
  </si>
  <si>
    <t xml:space="preserve"> Which of the following statements best applies to you?</t>
  </si>
  <si>
    <t xml:space="preserve"> For your personal life</t>
  </si>
  <si>
    <t xml:space="preserve"> For work</t>
  </si>
  <si>
    <t xml:space="preserve"> For school or university work, or studying</t>
  </si>
  <si>
    <t>Multiple times a day</t>
  </si>
  <si>
    <t>Once a day</t>
  </si>
  <si>
    <t>Multiple times a week</t>
  </si>
  <si>
    <t>Once a week</t>
  </si>
  <si>
    <t>Multiple times a month</t>
  </si>
  <si>
    <t>Once a month</t>
  </si>
  <si>
    <t>Multiple times a year</t>
  </si>
  <si>
    <t>Once a year</t>
  </si>
  <si>
    <t>Less often than once a year but still occasionally</t>
  </si>
  <si>
    <t>N/A - I never use AI tools for this</t>
  </si>
  <si>
    <t>Grid Summary: How often do you use AI tools for each of the following?</t>
  </si>
  <si>
    <t>BASE: Question randomly assigned to respondents</t>
  </si>
  <si>
    <t>How often do you use AI tools for each of the following?: For your personal life</t>
  </si>
  <si>
    <t>0</t>
  </si>
  <si>
    <t>*</t>
  </si>
  <si>
    <t>How often do you use AI tools for each of the following?: For work</t>
  </si>
  <si>
    <t>How often do you use AI tools for each of the following?: For school or university work, or studying</t>
  </si>
  <si>
    <t>I figured it out on my own</t>
  </si>
  <si>
    <t>I used online resources or tutorials</t>
  </si>
  <si>
    <t>A friend or family member showed me</t>
  </si>
  <si>
    <t>I was taught how to use them at school or college</t>
  </si>
  <si>
    <t>I was taught how to use them at university</t>
  </si>
  <si>
    <t>I was taught how to use them by an employer or as part of a job</t>
  </si>
  <si>
    <t>Other (please specify)</t>
  </si>
  <si>
    <t xml:space="preserve"> You mentioned using AI tools. Which of the following best describes how you first learned to use them?</t>
  </si>
  <si>
    <t>BASE: Question displayed when the Question "I have used an AI tool before" is one of the following answers ("This applies to me") OR ) Question "For school or university work, or studying" is not one of the following answers ("N/A - I never use AI tools for this","Donâ€™t know") OR ) Question "For work" is not one of the following answers ("N/A - I never use AI tools for this","Donâ€™t know") OR Question "For your personal life" is not one of the following answers ("N/A - I never use AI tools for this","Donâ€™t know") ( (</t>
  </si>
  <si>
    <t xml:space="preserve"> Your day-to-day life</t>
  </si>
  <si>
    <t xml:space="preserve"> Your work</t>
  </si>
  <si>
    <t xml:space="preserve"> Your school or university work or studying</t>
  </si>
  <si>
    <t>Grid Summary: And how important are AI tools for each of the following?</t>
  </si>
  <si>
    <t>And how important are AI tools for each of the following?: Your day-to-day life</t>
  </si>
  <si>
    <t>And how important are AI tools for each of the following?: Your work</t>
  </si>
  <si>
    <t>And how important are AI tools for each of the following?: Your school or university work or studying</t>
  </si>
  <si>
    <t xml:space="preserve"> For fun or entertainment (e.g. chat, games, image generation)</t>
  </si>
  <si>
    <t xml:space="preserve"> To help with creative projects (e.g. writing, music, art)</t>
  </si>
  <si>
    <t xml:space="preserve"> To get information or advice</t>
  </si>
  <si>
    <t xml:space="preserve"> To help with everyday tasks (e.g. planning, organising, shopping)</t>
  </si>
  <si>
    <t xml:space="preserve"> To improve your skills or learn something new</t>
  </si>
  <si>
    <t xml:space="preserve"> Have a conversation with an LLM like ChatGPT about something you’re interested in</t>
  </si>
  <si>
    <t xml:space="preserve"> Produced art or images for your own entertainment</t>
  </si>
  <si>
    <t xml:space="preserve"> To look up information for you</t>
  </si>
  <si>
    <t xml:space="preserve"> To make important decisions</t>
  </si>
  <si>
    <t xml:space="preserve"> To help write your CV</t>
  </si>
  <si>
    <t xml:space="preserve"> To prepare for a job interview</t>
  </si>
  <si>
    <t xml:space="preserve"> To help write a cover letter for a job application</t>
  </si>
  <si>
    <t xml:space="preserve"> To search for job opportunities</t>
  </si>
  <si>
    <t>I have used AI tools for this</t>
  </si>
  <si>
    <t>I have not used AI tools for this</t>
  </si>
  <si>
    <t>Can’t remember</t>
  </si>
  <si>
    <t>Grid Summary: Have you used AI tools for any of the following?</t>
  </si>
  <si>
    <t>Have you used AI tools for any of the following?: For fun or entertainment (e.g. chat, games, image generation)</t>
  </si>
  <si>
    <t>Have you used AI tools for any of the following?: To help with creative projects (e.g. writing, music, art)</t>
  </si>
  <si>
    <t>Have you used AI tools for any of the following?: To get information or advice</t>
  </si>
  <si>
    <t>Have you used AI tools for any of the following?: To help with everyday tasks (e.g. planning, organising, shopping)</t>
  </si>
  <si>
    <t>Have you used AI tools for any of the following?: To improve your skills or learn something new</t>
  </si>
  <si>
    <t>Have you used AI tools for any of the following?: Have a conversation with an LLM like ChatGPT about something you’re interested in</t>
  </si>
  <si>
    <t>Have you used AI tools for any of the following?: Produced art or images for your own entertainment</t>
  </si>
  <si>
    <t>Have you used AI tools for any of the following?: To look up information for you</t>
  </si>
  <si>
    <t>Have you used AI tools for any of the following?: To make important decisions</t>
  </si>
  <si>
    <t>Have you used AI tools for any of the following?: To help write your CV</t>
  </si>
  <si>
    <t>Have you used AI tools for any of the following?: To prepare for a job interview</t>
  </si>
  <si>
    <t>Have you used AI tools for any of the following?: To help write a cover letter for a job application</t>
  </si>
  <si>
    <t>Have you used AI tools for any of the following?: To search for job opportunities</t>
  </si>
  <si>
    <t xml:space="preserve"> To help write or edit text (e.g. reports)</t>
  </si>
  <si>
    <t xml:space="preserve"> To help draft a personal communication (e.g. text, email)</t>
  </si>
  <si>
    <t xml:space="preserve"> To analyse data or generate summaries</t>
  </si>
  <si>
    <t xml:space="preserve"> To support planning or decision-making</t>
  </si>
  <si>
    <t xml:space="preserve"> To automate repetitive tasks</t>
  </si>
  <si>
    <t xml:space="preserve"> To create or edit visual content (e.g. presentations, graphics)</t>
  </si>
  <si>
    <t xml:space="preserve"> To learn new skills or improve work performance</t>
  </si>
  <si>
    <t xml:space="preserve"> To help with coding or programming</t>
  </si>
  <si>
    <t xml:space="preserve"> To gather and summarise information on the internet about a specific topic</t>
  </si>
  <si>
    <t>Grid Summary: And have you used AI tools in any of the following ways for work?</t>
  </si>
  <si>
    <t>BASE: Question displayed when the Question "Which of the following best describes your current working status?" is one of the following answers ("Working full time - working 30 hours per week or more","Working part time - working between 8 and 29 hours per week")</t>
  </si>
  <si>
    <t>And have you used AI tools in any of the following ways for work?: To help write or edit text (e.g. reports)</t>
  </si>
  <si>
    <t>And have you used AI tools in any of the following ways for work?: To help draft a personal communication (e.g. text, email)</t>
  </si>
  <si>
    <t>And have you used AI tools in any of the following ways for work?: To analyse data or generate summaries</t>
  </si>
  <si>
    <t>And have you used AI tools in any of the following ways for work?: To support planning or decision-making</t>
  </si>
  <si>
    <t>And have you used AI tools in any of the following ways for work?: To automate repetitive tasks</t>
  </si>
  <si>
    <t>And have you used AI tools in any of the following ways for work?: To create or edit visual content (e.g. presentations, graphics)</t>
  </si>
  <si>
    <t>And have you used AI tools in any of the following ways for work?: To learn new skills or improve work performance</t>
  </si>
  <si>
    <t>And have you used AI tools in any of the following ways for work?: To help with coding or programming</t>
  </si>
  <si>
    <t>And have you used AI tools in any of the following ways for work?: To gather and summarise information on the internet about a specific topic</t>
  </si>
  <si>
    <t xml:space="preserve"> To help draft or edit homework, essays, assignments, or coursework</t>
  </si>
  <si>
    <t xml:space="preserve"> To complete in full homework, essays, assignments or coursework</t>
  </si>
  <si>
    <t xml:space="preserve"> To generate ideas or plan what to write</t>
  </si>
  <si>
    <t xml:space="preserve"> To summarise or explain reading materials</t>
  </si>
  <si>
    <t xml:space="preserve"> To check spelling, grammar, or improve writing style</t>
  </si>
  <si>
    <t xml:space="preserve"> To revise or prepare for tests or exams</t>
  </si>
  <si>
    <t xml:space="preserve"> To help with maths, coding, or technical subjects</t>
  </si>
  <si>
    <t xml:space="preserve"> To learn more about careers</t>
  </si>
  <si>
    <t xml:space="preserve"> To learn new skills or improve my academic performance</t>
  </si>
  <si>
    <t>Grid Summary: And have you used AI tools in any of the following ways for studying or training?</t>
  </si>
  <si>
    <t>BASE: Question displayed when the Question "Which of the following best describes your current working status?" is one of the following answers ("Studying or training full time - e.g. student at university or school, completing an apprenticeship","Studying or training part time - e.g. student at university or school, completing an apprenticeship")</t>
  </si>
  <si>
    <t>And have you used AI tools in any of the following ways for studying or training?: To help draft or edit homework, essays, assignments, or coursework</t>
  </si>
  <si>
    <t>And have you used AI tools in any of the following ways for studying or training?: To complete in full homework, essays, assignments or coursework</t>
  </si>
  <si>
    <t>And have you used AI tools in any of the following ways for studying or training?: To generate ideas or plan what to write</t>
  </si>
  <si>
    <t>And have you used AI tools in any of the following ways for studying or training?: To summarise or explain reading materials</t>
  </si>
  <si>
    <t>And have you used AI tools in any of the following ways for studying or training?: To check spelling, grammar, or improve writing style</t>
  </si>
  <si>
    <t>And have you used AI tools in any of the following ways for studying or training?: To revise or prepare for tests or exams</t>
  </si>
  <si>
    <t>And have you used AI tools in any of the following ways for studying or training?: To help with maths, coding, or technical subjects</t>
  </si>
  <si>
    <t>And have you used AI tools in any of the following ways for studying or training?: To learn more about careers</t>
  </si>
  <si>
    <t>And have you used AI tools in any of the following ways for studying or training?: To learn new skills or improve my academic performance</t>
  </si>
  <si>
    <t>And have you used AI tools in any of the following ways for studying or training?: To gather and summarise information on the internet about a specific topic</t>
  </si>
  <si>
    <t xml:space="preserve"> Helping to write code</t>
  </si>
  <si>
    <t xml:space="preserve"> Editing images or videos</t>
  </si>
  <si>
    <t xml:space="preserve"> Helping to prepare for a job interview</t>
  </si>
  <si>
    <t xml:space="preserve"> Helping to write a cover letter for a job application</t>
  </si>
  <si>
    <t xml:space="preserve"> Helping to write your CV</t>
  </si>
  <si>
    <t xml:space="preserve"> Analysing data for you</t>
  </si>
  <si>
    <t xml:space="preserve"> Helping you study</t>
  </si>
  <si>
    <t xml:space="preserve"> Helping you with school or university work</t>
  </si>
  <si>
    <t xml:space="preserve"> Summarising long documents or articles</t>
  </si>
  <si>
    <t xml:space="preserve"> Helping you to write something</t>
  </si>
  <si>
    <t xml:space="preserve"> Researching a specific topic</t>
  </si>
  <si>
    <t xml:space="preserve"> Looking up information for you</t>
  </si>
  <si>
    <t>Grid Summary: And how confident do you feel using AI tools for the following?</t>
  </si>
  <si>
    <t>And how confident do you feel using AI tools for the following?: Helping to write your CV</t>
  </si>
  <si>
    <t>And how confident do you feel using AI tools for the following?: Helping to write a cover letter for a job application</t>
  </si>
  <si>
    <t>And how confident do you feel using AI tools for the following?: Helping to prepare for a job interview</t>
  </si>
  <si>
    <t>And how confident do you feel using AI tools for the following?: Looking up information for you</t>
  </si>
  <si>
    <t>And how confident do you feel using AI tools for the following?: Helping you to write something</t>
  </si>
  <si>
    <t>And how confident do you feel using AI tools for the following?: Analysing data for you</t>
  </si>
  <si>
    <t>And how confident do you feel using AI tools for the following?: Summarising long documents or articles</t>
  </si>
  <si>
    <t>And how confident do you feel using AI tools for the following?: Editing images or videos</t>
  </si>
  <si>
    <t>And how confident do you feel using AI tools for the following?: Helping to write code</t>
  </si>
  <si>
    <t>And how confident do you feel using AI tools for the following?: Researching a specific topic</t>
  </si>
  <si>
    <t>And how confident do you feel using AI tools for the following?: Helping you with school or university work</t>
  </si>
  <si>
    <t>And how confident do you feel using AI tools for the following?: Helping you study</t>
  </si>
  <si>
    <t>Very effective</t>
  </si>
  <si>
    <t>Somewhat effective</t>
  </si>
  <si>
    <t>Not very effective</t>
  </si>
  <si>
    <t>Not effective at all</t>
  </si>
  <si>
    <t>Grid Summary: And how effective would you say AI is at completing those tasks?</t>
  </si>
  <si>
    <t>And how effective would you say AI is at completing those tasks?: Helping to write your CV</t>
  </si>
  <si>
    <t>And how effective would you say AI is at completing those tasks?: Helping to write a cover letter for a job application</t>
  </si>
  <si>
    <t>And how effective would you say AI is at completing those tasks?: Helping to prepare for a job interview</t>
  </si>
  <si>
    <t>And how effective would you say AI is at completing those tasks?: Looking up information for you</t>
  </si>
  <si>
    <t>And how effective would you say AI is at completing those tasks?: Helping you to write something</t>
  </si>
  <si>
    <t>And how effective would you say AI is at completing those tasks?: Analysing data for you</t>
  </si>
  <si>
    <t>And how effective would you say AI is at completing those tasks?: Summarising long documents or articles</t>
  </si>
  <si>
    <t>And how effective would you say AI is at completing those tasks?: Editing images or videos</t>
  </si>
  <si>
    <t>And how effective would you say AI is at completing those tasks?: Helping to write code</t>
  </si>
  <si>
    <t>And how effective would you say AI is at completing those tasks?: Researching a specific topic</t>
  </si>
  <si>
    <t>And how effective would you say AI is at completing those tasks?: Helping you with school or university work</t>
  </si>
  <si>
    <t>And how effective would you say AI is at completing those tasks?: Helping you study</t>
  </si>
  <si>
    <t xml:space="preserve"> During an online job application</t>
  </si>
  <si>
    <t xml:space="preserve"> Being encouraged or told to use an AI tool by your employer</t>
  </si>
  <si>
    <t xml:space="preserve"> Heard a co-worker talk about their use of AI for work</t>
  </si>
  <si>
    <t>I have encountered AI in this way</t>
  </si>
  <si>
    <t>I have not encountered AI in this way</t>
  </si>
  <si>
    <t>Grid Summary: In which of the following ways, if any, have you encountered AI?</t>
  </si>
  <si>
    <t>In which of the following ways, if any, have you encountered AI?: During an online job application</t>
  </si>
  <si>
    <t>In which of the following ways, if any, have you encountered AI?: Being encouraged or told to use an AI tool by your employer</t>
  </si>
  <si>
    <t>In which of the following ways, if any, have you encountered AI?: Heard a co-worker talk about their use of AI for work</t>
  </si>
  <si>
    <t xml:space="preserve"> Been offered training in how to use AI tools by your employer</t>
  </si>
  <si>
    <t xml:space="preserve"> AI has changed the nature of the work you do (including new tasks or processes)</t>
  </si>
  <si>
    <t xml:space="preserve"> AI has changed how your performance at work is measured</t>
  </si>
  <si>
    <t xml:space="preserve"> AI has taken over tasks you used to do manually</t>
  </si>
  <si>
    <t xml:space="preserve"> AI has meant you need to learn new digital or technical skills</t>
  </si>
  <si>
    <t xml:space="preserve"> You have had  to work alongside AI systems (e.g. chatbots, auto-checkouts, scheduling tools)</t>
  </si>
  <si>
    <t xml:space="preserve"> You have seen decisions being made by AI rather than a manager or colleague (e.g. shifts, feedback, targets)</t>
  </si>
  <si>
    <t>This has happened to me</t>
  </si>
  <si>
    <t>This has not happened to me</t>
  </si>
  <si>
    <t>Grid Summary: Which of the following has happened to you at work? </t>
  </si>
  <si>
    <t>Which of the following has happened to you at work? : Been offered training in how to use AI tools by your employer</t>
  </si>
  <si>
    <t>Which of the following has happened to you at work? : AI has changed the nature of the work you do (including new tasks or processes)</t>
  </si>
  <si>
    <t>Which of the following has happened to you at work? : AI has changed how your performance at work is measured</t>
  </si>
  <si>
    <t>Which of the following has happened to you at work? : AI has taken over tasks you used to do manually</t>
  </si>
  <si>
    <t>Which of the following has happened to you at work? : AI has meant you need to learn new digital or technical skills</t>
  </si>
  <si>
    <t>Which of the following has happened to you at work? : You have had  to work alongside AI systems (e.g. chatbots, auto-checkouts, scheduling tools)</t>
  </si>
  <si>
    <t>Which of the following has happened to you at work? : You have seen decisions being made by AI rather than a manager or colleague (e.g. shifts, feedback, targets)</t>
  </si>
  <si>
    <t xml:space="preserve"> Using AI to help me draft documents, presentations or spreadsheets</t>
  </si>
  <si>
    <t xml:space="preserve"> Using AI to help keep my work and devices secure</t>
  </si>
  <si>
    <t xml:space="preserve"> Using AI to help me respond to customer queries</t>
  </si>
  <si>
    <t xml:space="preserve"> Using AI to improve how I approach sales or understand customer behaviour</t>
  </si>
  <si>
    <t xml:space="preserve"> Using AI to help me create images, video or audio content</t>
  </si>
  <si>
    <t xml:space="preserve"> Using AI to help me quickly find or summarise information from internal systems or documents</t>
  </si>
  <si>
    <t xml:space="preserve"> Using AI to help tailor communications or services to individual customers</t>
  </si>
  <si>
    <t xml:space="preserve"> Using AI to help me spot ways to improve how things are made or delivered in my job</t>
  </si>
  <si>
    <t xml:space="preserve"> Using AI to help me draft or check contracts or agreements I work with</t>
  </si>
  <si>
    <t xml:space="preserve"> Using AI to help deliver or support training I take part in</t>
  </si>
  <si>
    <t xml:space="preserve"> Using AI to help me understand legal, regulatory or compliance issues relevant to my role</t>
  </si>
  <si>
    <t xml:space="preserve"> Using AI to help me write code or create digital tools I need for my work</t>
  </si>
  <si>
    <t>Would be relevant for your job</t>
  </si>
  <si>
    <t>Would not be relevant for your job</t>
  </si>
  <si>
    <t>Grid Summary: Which, if any, of the following potential future uses of AI do you think could be relevant for your job?</t>
  </si>
  <si>
    <t>Which, if any, of the following potential future uses of AI do you think could be relevant for your job?: Using AI to help me draft documents, presentations or spreadsheets</t>
  </si>
  <si>
    <t>Which, if any, of the following potential future uses of AI do you think could be relevant for your job?: Using AI to help keep my work and devices secure</t>
  </si>
  <si>
    <t>Which, if any, of the following potential future uses of AI do you think could be relevant for your job?: Using AI to help me respond to customer queries</t>
  </si>
  <si>
    <t>Which, if any, of the following potential future uses of AI do you think could be relevant for your job?: Using AI to improve how I approach sales or understand customer behaviour</t>
  </si>
  <si>
    <t>Which, if any, of the following potential future uses of AI do you think could be relevant for your job?: Using AI to help me create images, video or audio content</t>
  </si>
  <si>
    <t>Which, if any, of the following potential future uses of AI do you think could be relevant for your job?: Using AI to help me quickly find or summarise information from internal systems or documents</t>
  </si>
  <si>
    <t>Which, if any, of the following potential future uses of AI do you think could be relevant for your job?: Using AI to help tailor communications or services to individual customers</t>
  </si>
  <si>
    <t>Which, if any, of the following potential future uses of AI do you think could be relevant for your job?: Using AI to help me spot ways to improve how things are made or delivered in my job</t>
  </si>
  <si>
    <t>Which, if any, of the following potential future uses of AI do you think could be relevant for your job?: Using AI to help me draft or check contracts or agreements I work with</t>
  </si>
  <si>
    <t>Which, if any, of the following potential future uses of AI do you think could be relevant for your job?: Using AI to help deliver or support training I take part in</t>
  </si>
  <si>
    <t>Which, if any, of the following potential future uses of AI do you think could be relevant for your job?: Using AI to help me understand legal, regulatory or compliance issues relevant to my role</t>
  </si>
  <si>
    <t>Which, if any, of the following potential future uses of AI do you think could be relevant for your job?: Using AI to help me write code or create digital tools I need for my work</t>
  </si>
  <si>
    <t>Curious</t>
  </si>
  <si>
    <t>Uncertain</t>
  </si>
  <si>
    <t>Optimistic</t>
  </si>
  <si>
    <t>Sceptical</t>
  </si>
  <si>
    <t>Excited</t>
  </si>
  <si>
    <t>Worried</t>
  </si>
  <si>
    <t>Hesitant</t>
  </si>
  <si>
    <t>Overwhelmed</t>
  </si>
  <si>
    <t>Pessimistic</t>
  </si>
  <si>
    <t>Confused</t>
  </si>
  <si>
    <t>Indifferent</t>
  </si>
  <si>
    <t>Which of the following emotions, if any, describe how you feel about the impacts of AI on your career? Select any that apply</t>
  </si>
  <si>
    <t xml:space="preserve"> Your personal life</t>
  </si>
  <si>
    <t xml:space="preserve"> The career you would like to have</t>
  </si>
  <si>
    <t xml:space="preserve"> Productivity</t>
  </si>
  <si>
    <t xml:space="preserve"> Economic equality</t>
  </si>
  <si>
    <t xml:space="preserve"> Opportunities for young people</t>
  </si>
  <si>
    <t xml:space="preserve"> Employment</t>
  </si>
  <si>
    <t xml:space="preserve"> The industry you work in</t>
  </si>
  <si>
    <t xml:space="preserve"> The industry you would like to work in</t>
  </si>
  <si>
    <t xml:space="preserve"> Your education</t>
  </si>
  <si>
    <t>Major positive impact</t>
  </si>
  <si>
    <t>Positive impact</t>
  </si>
  <si>
    <t>Neither a positive nor negative impact</t>
  </si>
  <si>
    <t>Negative impact</t>
  </si>
  <si>
    <t>Major negative impact</t>
  </si>
  <si>
    <t>Grid Summary: Do you think AI tools are likely to have a positive or negative impact on the following?</t>
  </si>
  <si>
    <t>Do you think AI tools are likely to have a positive or negative impact on the following?: Your personal life</t>
  </si>
  <si>
    <t>Do you think AI tools are likely to have a positive or negative impact on the following?: The career you would like to have</t>
  </si>
  <si>
    <t>Do you think AI tools are likely to have a positive or negative impact on the following?: Productivity</t>
  </si>
  <si>
    <t>Do you think AI tools are likely to have a positive or negative impact on the following?: Economic equality</t>
  </si>
  <si>
    <t>Do you think AI tools are likely to have a positive or negative impact on the following?: Opportunities for young people</t>
  </si>
  <si>
    <t>Do you think AI tools are likely to have a positive or negative impact on the following?: Employment</t>
  </si>
  <si>
    <t>Do you think AI tools are likely to have a positive or negative impact on the following?: The industry you work in</t>
  </si>
  <si>
    <t>Do you think AI tools are likely to have a positive or negative impact on the following?: The industry you would like to work in</t>
  </si>
  <si>
    <t>Do you think AI tools are likely to have a positive or negative impact on the following?: Your education</t>
  </si>
  <si>
    <t xml:space="preserve"> How to use AI to apply for jobs</t>
  </si>
  <si>
    <t xml:space="preserve"> How AI is being used in the industry or sector you're interested in</t>
  </si>
  <si>
    <t xml:space="preserve"> How to use AI to perform more effectively at work</t>
  </si>
  <si>
    <t xml:space="preserve"> The impacts of AI on the career(s) you would like to have</t>
  </si>
  <si>
    <t xml:space="preserve"> What kinds of jobs will be most affected by AI</t>
  </si>
  <si>
    <t xml:space="preserve"> How AI might change the types of skills employers are looking for</t>
  </si>
  <si>
    <t xml:space="preserve"> How to use AI to study more effectively</t>
  </si>
  <si>
    <t xml:space="preserve"> How to use AI to support your learning or improve your skills</t>
  </si>
  <si>
    <t>Moderately confident</t>
  </si>
  <si>
    <t>Grid Summary: How confident are you that you understand the following?</t>
  </si>
  <si>
    <t>How confident are you that you understand the following?: The impacts of AI on the career(s) you would like to have</t>
  </si>
  <si>
    <t>How confident are you that you understand the following?: How to use AI to apply for jobs</t>
  </si>
  <si>
    <t>How confident are you that you understand the following?: What kinds of jobs will be most affected by AI</t>
  </si>
  <si>
    <t>How confident are you that you understand the following?: How AI might change the types of skills employers are looking for</t>
  </si>
  <si>
    <t>How confident are you that you understand the following?: How AI is being used in the industry or sector you're interested in</t>
  </si>
  <si>
    <t>How confident are you that you understand the following?: How to use AI to support your learning or improve your skills</t>
  </si>
  <si>
    <t>How confident are you that you understand the following?: How to use AI to perform more effectively at work</t>
  </si>
  <si>
    <t>How confident are you that you understand the following?: How to use AI to study more effectively</t>
  </si>
  <si>
    <t>Very likely</t>
  </si>
  <si>
    <t>Somewhat likely</t>
  </si>
  <si>
    <t>Not very likely</t>
  </si>
  <si>
    <t>Not at all likely</t>
  </si>
  <si>
    <t>Total Likely:</t>
  </si>
  <si>
    <t xml:space="preserve"> Some people have argued that AI will mean young people won’t develop certain skills that older generations valued highly, such as writing documents or code from scratch. In your view, how likely is it that AI will have this impact?</t>
  </si>
  <si>
    <t>I think it’s a major concern - we’re losing essential skills people used to have</t>
  </si>
  <si>
    <t>I think it’s a minor concern - we’re losing skills people used to have</t>
  </si>
  <si>
    <t>I don’t think it’s a problem - skills naturally change over time</t>
  </si>
  <si>
    <t>I think it’s a positive – we should focus on new and more relevant skills instead</t>
  </si>
  <si>
    <t xml:space="preserve"> Assume that AI does have this impact, and young people no longer have to develop certain skills that older generations valued highly, such as writing documents or code from scratch. Thinking about this, which of the following comes closest to your view? Please select an option, even if neither are exactly right</t>
  </si>
  <si>
    <t>Doing maths</t>
  </si>
  <si>
    <t>Coming up with new ideas</t>
  </si>
  <si>
    <t>Having large memory capacities</t>
  </si>
  <si>
    <t>Explaining about how they came to an answer</t>
  </si>
  <si>
    <t>Keeping track of things you told them a long time ago</t>
  </si>
  <si>
    <t>Avoiding bias based on gender, sexuality or ethnicity</t>
  </si>
  <si>
    <t>Double checking when they have made a mistake</t>
  </si>
  <si>
    <t>Creating pictures of landscapes</t>
  </si>
  <si>
    <t>Using commonsense reasoning</t>
  </si>
  <si>
    <t>Avoiding lying</t>
  </si>
  <si>
    <t>Sounding sympathetic to humans</t>
  </si>
  <si>
    <t>Creating pictures of human hands</t>
  </si>
  <si>
    <t>As far as you are aware which, if any, of the following abilities would you say that current AI models tend to be good at? Please select all that apply</t>
  </si>
  <si>
    <t xml:space="preserve"> People who understand how to use AI will have an advantage in the job market</t>
  </si>
  <si>
    <t xml:space="preserve"> AI is changing what employers look for in new hires</t>
  </si>
  <si>
    <t xml:space="preserve"> The use of AI will have a fair impact on people from different groups</t>
  </si>
  <si>
    <t xml:space="preserve"> AI will mean people have to develop their skills more throughout their lives</t>
  </si>
  <si>
    <t xml:space="preserve"> AI is making it easier for young people to apply for jobs</t>
  </si>
  <si>
    <t xml:space="preserve"> AI will help businesses to hire the most capable candidates for the job</t>
  </si>
  <si>
    <t xml:space="preserve"> AI is helping young people to learn skills to make them more employable</t>
  </si>
  <si>
    <t xml:space="preserve"> AI will create more opportunities for people to have a successful career</t>
  </si>
  <si>
    <t xml:space="preserve"> AI will create more well paid jobs</t>
  </si>
  <si>
    <t>Strongly agree</t>
  </si>
  <si>
    <t>Agree</t>
  </si>
  <si>
    <t>Neither agree nor disagree</t>
  </si>
  <si>
    <t>Disagree</t>
  </si>
  <si>
    <t>Strongly disagree</t>
  </si>
  <si>
    <t>Total Agree:</t>
  </si>
  <si>
    <t>Total Disagree:</t>
  </si>
  <si>
    <t>Grid Summary: To what extent do you agree with the following statements?</t>
  </si>
  <si>
    <t>To what extent do you agree with the following statements?: AI is helping young people to learn skills to make them more employable</t>
  </si>
  <si>
    <t>To what extent do you agree with the following statements?: AI is making it easier for young people to apply for jobs</t>
  </si>
  <si>
    <t>To what extent do you agree with the following statements?: AI will help businesses to hire the most capable candidates for the job</t>
  </si>
  <si>
    <t>To what extent do you agree with the following statements?: AI is changing what employers look for in new hires</t>
  </si>
  <si>
    <t>To what extent do you agree with the following statements?: People who understand how to use AI will have an advantage in the job market</t>
  </si>
  <si>
    <t>To what extent do you agree with the following statements?: AI will create more opportunities for people to have a successful career</t>
  </si>
  <si>
    <t>To what extent do you agree with the following statements?: AI will create more well paid jobs</t>
  </si>
  <si>
    <t>To what extent do you agree with the following statements?: The use of AI will have a fair impact on people from different groups</t>
  </si>
  <si>
    <t>To what extent do you agree with the following statements?: AI will mean people have to develop their skills more throughout their lives</t>
  </si>
  <si>
    <t>I expect there to be many more job opportunities in my area</t>
  </si>
  <si>
    <t>I expect there to be more job opportunities in my area</t>
  </si>
  <si>
    <t>I expect there to be about the same number of job opportunities in my area</t>
  </si>
  <si>
    <t>I expect there to be fewer job opportunities in my area</t>
  </si>
  <si>
    <t>I expect there to be many fewer job opportunities in my area</t>
  </si>
  <si>
    <t xml:space="preserve"> What impact do you expect AI will have on job opportunities in the area of the country where you live?</t>
  </si>
  <si>
    <t>The impact of AI will have many more pros than cons for my career</t>
  </si>
  <si>
    <t>The impact of AI will have more pros than cons for my career</t>
  </si>
  <si>
    <t>The pros and cons of the impact AI for my career will be about the same</t>
  </si>
  <si>
    <t>The impact of AI will have more cons than pros for my career</t>
  </si>
  <si>
    <t>The impact of AI will have many more cons than pros for my career</t>
  </si>
  <si>
    <t xml:space="preserve"> Which of the following statements comes closest to your view?</t>
  </si>
  <si>
    <t>Entry or junior level jobs</t>
  </si>
  <si>
    <t>Mid-level jobs</t>
  </si>
  <si>
    <t>Senior level jobs</t>
  </si>
  <si>
    <t>Executive or leadership roles</t>
  </si>
  <si>
    <t>N/A - AI will impact all job levels equally</t>
  </si>
  <si>
    <t>N/A - AI will not impact any jobs</t>
  </si>
  <si>
    <t xml:space="preserve"> Thinking about the impact of AI on jobs in the next 5 years, which of the following job levels do you think will be most negatively impacted?</t>
  </si>
  <si>
    <t xml:space="preserve"> People who currently earn high salaries</t>
  </si>
  <si>
    <t xml:space="preserve"> People looking to get their first job</t>
  </si>
  <si>
    <t xml:space="preserve"> People with the highest qualifications</t>
  </si>
  <si>
    <t xml:space="preserve"> People with digital or technical skills</t>
  </si>
  <si>
    <t xml:space="preserve"> People doing routine or manual jobs</t>
  </si>
  <si>
    <t xml:space="preserve"> People without formal qualifications</t>
  </si>
  <si>
    <t>No impact</t>
  </si>
  <si>
    <t>Grid Summary: And, as far as you know, what type of impact will AI have on the following types of people in the next 5 years?</t>
  </si>
  <si>
    <t>And, as far as you know, what type of impact will AI have on the following types of people in the next 5 years?: People who currently earn high salaries</t>
  </si>
  <si>
    <t>And, as far as you know, what type of impact will AI have on the following types of people in the next 5 years?: People looking to get their first job</t>
  </si>
  <si>
    <t>And, as far as you know, what type of impact will AI have on the following types of people in the next 5 years?: People with the highest qualifications</t>
  </si>
  <si>
    <t>And, as far as you know, what type of impact will AI have on the following types of people in the next 5 years?: People with digital or technical skills</t>
  </si>
  <si>
    <t>And, as far as you know, what type of impact will AI have on the following types of people in the next 5 years?: People doing routine or manual jobs</t>
  </si>
  <si>
    <t>And, as far as you know, what type of impact will AI have on the following types of people in the next 5 years?: People without formal qualifications</t>
  </si>
  <si>
    <t>Information And Communication</t>
  </si>
  <si>
    <t>Education</t>
  </si>
  <si>
    <t>Financial And Insurance Activities</t>
  </si>
  <si>
    <t>Professional, Scientific And Technical Activities</t>
  </si>
  <si>
    <t>Administrative And Support Service Activities</t>
  </si>
  <si>
    <t>Arts, Entertainment And Recreation</t>
  </si>
  <si>
    <t>Manufacturing</t>
  </si>
  <si>
    <t>Public Administration And Defence; Compulsory Social Security</t>
  </si>
  <si>
    <t>Human Health And Social Work Activities</t>
  </si>
  <si>
    <t>Retail or wholesale; Repair Of Motor Vehicles And Motorcycles</t>
  </si>
  <si>
    <t>Transportation And Storage</t>
  </si>
  <si>
    <t>Real Estate Activities</t>
  </si>
  <si>
    <t>Electricity, Gas, Steam And Air Conditioning Supply</t>
  </si>
  <si>
    <t>Construction</t>
  </si>
  <si>
    <t>Accommodation And Food Service Activities</t>
  </si>
  <si>
    <t>Water Supply; Sewerage, Waste Management And Remediation Activities</t>
  </si>
  <si>
    <t>Agriculture, Forestry And Fishing</t>
  </si>
  <si>
    <t>Mining And Quarrying</t>
  </si>
  <si>
    <t>N/A - None of these sectors will suffer job losses as a result of AI</t>
  </si>
  <si>
    <t>Which of the following sectors, if any, do you think will see changes to jobs as a result of AI? This could mean job losses or significant changes to the way people do jobs now. Select all that apply</t>
  </si>
  <si>
    <t xml:space="preserve"> Coding or programming</t>
  </si>
  <si>
    <t xml:space="preserve"> Writing skills</t>
  </si>
  <si>
    <t xml:space="preserve"> Data analysis</t>
  </si>
  <si>
    <t xml:space="preserve"> Critical thinking</t>
  </si>
  <si>
    <t xml:space="preserve"> Creativity</t>
  </si>
  <si>
    <t xml:space="preserve"> Problem-solving</t>
  </si>
  <si>
    <t xml:space="preserve"> Graphic design</t>
  </si>
  <si>
    <t xml:space="preserve"> Customer service</t>
  </si>
  <si>
    <t xml:space="preserve"> Working with your hands</t>
  </si>
  <si>
    <t xml:space="preserve"> Attention to detail</t>
  </si>
  <si>
    <t xml:space="preserve"> Team management skills</t>
  </si>
  <si>
    <t xml:space="preserve"> Relationship building</t>
  </si>
  <si>
    <t xml:space="preserve"> Caring for others</t>
  </si>
  <si>
    <t xml:space="preserve"> Operating vehicles or machinery</t>
  </si>
  <si>
    <t xml:space="preserve"> Being good at admin tasks (e.g. keeping records up to date)</t>
  </si>
  <si>
    <t xml:space="preserve"> Being able to organise and prioritise tasks</t>
  </si>
  <si>
    <t>This will be much more important</t>
  </si>
  <si>
    <t>This will be more important</t>
  </si>
  <si>
    <t>This won’t be more or less important</t>
  </si>
  <si>
    <t>This will be less important</t>
  </si>
  <si>
    <t>This will be much less important</t>
  </si>
  <si>
    <t>Grid Summary: And which of the following skills, if any, do you think AI will make more or less important to have in order to have a successful career in the next 5 years?</t>
  </si>
  <si>
    <t>And which of the following skills, if any, do you think AI will make more or less important to have in order to have a successful career in the next 5 years?: Coding or programming</t>
  </si>
  <si>
    <t>And which of the following skills, if any, do you think AI will make more or less important to have in order to have a successful career in the next 5 years?: Communication skills</t>
  </si>
  <si>
    <t>And which of the following skills, if any, do you think AI will make more or less important to have in order to have a successful career in the next 5 years?: Maths or numeracy skills</t>
  </si>
  <si>
    <t>And which of the following skills, if any, do you think AI will make more or less important to have in order to have a successful career in the next 5 years?: Writing skills</t>
  </si>
  <si>
    <t>And which of the following skills, if any, do you think AI will make more or less important to have in order to have a successful career in the next 5 years?: Data analysis</t>
  </si>
  <si>
    <t>And which of the following skills, if any, do you think AI will make more or less important to have in order to have a successful career in the next 5 years?: Critical thinking</t>
  </si>
  <si>
    <t>And which of the following skills, if any, do you think AI will make more or less important to have in order to have a successful career in the next 5 years?: Creativity</t>
  </si>
  <si>
    <t>And which of the following skills, if any, do you think AI will make more or less important to have in order to have a successful career in the next 5 years?: Problem-solving</t>
  </si>
  <si>
    <t>And which of the following skills, if any, do you think AI will make more or less important to have in order to have a successful career in the next 5 years?: Graphic design</t>
  </si>
  <si>
    <t>And which of the following skills, if any, do you think AI will make more or less important to have in order to have a successful career in the next 5 years?: Customer service</t>
  </si>
  <si>
    <t>And which of the following skills, if any, do you think AI will make more or less important to have in order to have a successful career in the next 5 years?: Working with your hands</t>
  </si>
  <si>
    <t>And which of the following skills, if any, do you think AI will make more or less important to have in order to have a successful career in the next 5 years?: Attention to detail</t>
  </si>
  <si>
    <t>And which of the following skills, if any, do you think AI will make more or less important to have in order to have a successful career in the next 5 years?: Team management skills</t>
  </si>
  <si>
    <t>And which of the following skills, if any, do you think AI will make more or less important to have in order to have a successful career in the next 5 years?: Teamwork</t>
  </si>
  <si>
    <t>And which of the following skills, if any, do you think AI will make more or less important to have in order to have a successful career in the next 5 years?: Relationship building</t>
  </si>
  <si>
    <t>And which of the following skills, if any, do you think AI will make more or less important to have in order to have a successful career in the next 5 years?: Caring for others</t>
  </si>
  <si>
    <t>And which of the following skills, if any, do you think AI will make more or less important to have in order to have a successful career in the next 5 years?: Operating vehicles or machinery</t>
  </si>
  <si>
    <t>And which of the following skills, if any, do you think AI will make more or less important to have in order to have a successful career in the next 5 years?: Being good at admin tasks (e.g. keeping records up to date)</t>
  </si>
  <si>
    <t>And which of the following skills, if any, do you think AI will make more or less important to have in order to have a successful career in the next 5 years?: Being able to organise and prioritise tasks</t>
  </si>
  <si>
    <t xml:space="preserve"> Make jobs more boring or mundane</t>
  </si>
  <si>
    <t xml:space="preserve"> Change the kinds of skills people will need for work</t>
  </si>
  <si>
    <t xml:space="preserve"> Making it harder for people without access to technology to succeed</t>
  </si>
  <si>
    <t xml:space="preserve"> Make it more difficult to progress through your career</t>
  </si>
  <si>
    <t xml:space="preserve"> Increase levels of pay</t>
  </si>
  <si>
    <t xml:space="preserve"> Decrease levels of pay</t>
  </si>
  <si>
    <t xml:space="preserve"> Make competition for jobs more intense</t>
  </si>
  <si>
    <t>This is very likely</t>
  </si>
  <si>
    <t>This is likely</t>
  </si>
  <si>
    <t>This is unlikely</t>
  </si>
  <si>
    <t>This very unlikely</t>
  </si>
  <si>
    <t>Grid Summary: How likely do you think AI is to affect people in your generation in the following ways?</t>
  </si>
  <si>
    <t>How likely do you think AI is to affect people in your generation in the following ways?: Make jobs more boring or mundane</t>
  </si>
  <si>
    <t>How likely do you think AI is to affect people in your generation in the following ways?: Change the kinds of skills people will need for work</t>
  </si>
  <si>
    <t>How likely do you think AI is to affect people in your generation in the following ways?: Making it harder for people without access to technology to succeed</t>
  </si>
  <si>
    <t>How likely do you think AI is to affect people in your generation in the following ways?: Make it more difficult to progress through your career</t>
  </si>
  <si>
    <t>How likely do you think AI is to affect people in your generation in the following ways?: Increase levels of pay</t>
  </si>
  <si>
    <t>How likely do you think AI is to affect people in your generation in the following ways?: Decrease levels of pay</t>
  </si>
  <si>
    <t>How likely do you think AI is to affect people in your generation in the following ways?: Make competition for jobs more intense</t>
  </si>
  <si>
    <t xml:space="preserve"> Make it harder to stand out in job applications</t>
  </si>
  <si>
    <t xml:space="preserve"> Make recruitment fairer</t>
  </si>
  <si>
    <t xml:space="preserve"> Reduce the number of people involved in reviewing applications</t>
  </si>
  <si>
    <t xml:space="preserve"> Make it harder to get a job without using AI tools</t>
  </si>
  <si>
    <t xml:space="preserve"> Help employers spot the best candidates more easily</t>
  </si>
  <si>
    <t>How likely do you think AI is to affect people in your generation in the following ways?: Make it harder to stand out in job applications</t>
  </si>
  <si>
    <t>How likely do you think AI is to affect people in your generation in the following ways?: Make recruitment fairer</t>
  </si>
  <si>
    <t>How likely do you think AI is to affect people in your generation in the following ways?: Reduce the number of people involved in reviewing applications</t>
  </si>
  <si>
    <t>How likely do you think AI is to affect people in your generation in the following ways?: Make it harder to get a job without using AI tools</t>
  </si>
  <si>
    <t>How likely do you think AI is to affect people in your generation in the following ways?: Help employers spot the best candidates more easily</t>
  </si>
  <si>
    <t xml:space="preserve"> Changed my mind about the career I want due to the potential impacts of AI </t>
  </si>
  <si>
    <t xml:space="preserve"> Avoided applying for a certain job or course because I think AI might replace it</t>
  </si>
  <si>
    <t xml:space="preserve"> Felt more confident about a career path because I think AI will help with it</t>
  </si>
  <si>
    <t>I have done this</t>
  </si>
  <si>
    <t>I have not done this</t>
  </si>
  <si>
    <t>Grid Summary: Which of the following have you done?</t>
  </si>
  <si>
    <t xml:space="preserve">Which of the following have you done?: Changed my mind about the career I want due to the potential impacts of AI </t>
  </si>
  <si>
    <t>Which of the following have you done?: Avoided applying for a certain job or course because I think AI might replace it</t>
  </si>
  <si>
    <t>Which of the following have you done?: Felt more confident about a career path because I think AI will help with it</t>
  </si>
  <si>
    <t xml:space="preserve"> I expect AI will impact a significant proportion of jobs in the economy in 10 years</t>
  </si>
  <si>
    <t xml:space="preserve"> I’m worried about the idea of a world with less work due to AI automation</t>
  </si>
  <si>
    <t xml:space="preserve"> I feel like I’m being left to figure out AI and its impact on my own</t>
  </si>
  <si>
    <t xml:space="preserve"> I wish I learned or was learning more about AI during my education</t>
  </si>
  <si>
    <t xml:space="preserve"> I feel prepared for how AI might affect the kinds of jobs I want to do</t>
  </si>
  <si>
    <t xml:space="preserve"> I feel like I’ve received enough support with learning how to use AI tools</t>
  </si>
  <si>
    <t xml:space="preserve"> If I had known AI would become as good as it is I would have changed what I focussed on during my education</t>
  </si>
  <si>
    <t>To what extent do you agree with the following statements?: I wish I learned or was learning more about AI during my education</t>
  </si>
  <si>
    <t>To what extent do you agree with the following statements?: If I had known AI would become as good as it is I would have changed what I focussed on during my education</t>
  </si>
  <si>
    <t>To what extent do you agree with the following statements?: I expect AI will impact a significant proportion of jobs in the economy in 10 years</t>
  </si>
  <si>
    <t>To what extent do you agree with the following statements?: I feel like I’ve received enough support with learning how to use AI tools</t>
  </si>
  <si>
    <t>To what extent do you agree with the following statements?: I feel like I’m being left to figure out AI and its impact on my own</t>
  </si>
  <si>
    <t>To what extent do you agree with the following statements?: I feel prepared for how AI might affect the kinds of jobs I want to do</t>
  </si>
  <si>
    <t>To what extent do you agree with the following statements?: I’m worried about the idea of a world with less work due to AI automation</t>
  </si>
  <si>
    <t xml:space="preserve"> Computer programmer</t>
  </si>
  <si>
    <t xml:space="preserve"> Machine operator</t>
  </si>
  <si>
    <t xml:space="preserve"> Graphic designer</t>
  </si>
  <si>
    <t xml:space="preserve"> Retail assistant</t>
  </si>
  <si>
    <t xml:space="preserve"> Human resources worker</t>
  </si>
  <si>
    <t xml:space="preserve"> Business analyst</t>
  </si>
  <si>
    <t xml:space="preserve"> Company director</t>
  </si>
  <si>
    <t xml:space="preserve"> Teacher</t>
  </si>
  <si>
    <t xml:space="preserve"> Cleaner</t>
  </si>
  <si>
    <t xml:space="preserve"> Artists</t>
  </si>
  <si>
    <t xml:space="preserve"> Journalist</t>
  </si>
  <si>
    <t xml:space="preserve"> Financial account manager</t>
  </si>
  <si>
    <t xml:space="preserve"> Truck driver</t>
  </si>
  <si>
    <t>AI will replace this job</t>
  </si>
  <si>
    <t>AI will considerably change how this job is performed</t>
  </si>
  <si>
    <t>AI will slightly change how this job is performed</t>
  </si>
  <si>
    <t>AI will have no effect on this job</t>
  </si>
  <si>
    <t>Grid Summary: How do you think AI will affect the following jobs? </t>
  </si>
  <si>
    <t>How do you think AI will affect the following jobs? : Computer programmer</t>
  </si>
  <si>
    <t>How do you think AI will affect the following jobs? : Machine operator</t>
  </si>
  <si>
    <t>How do you think AI will affect the following jobs? : Graphic designer</t>
  </si>
  <si>
    <t>How do you think AI will affect the following jobs? : Retail assistant</t>
  </si>
  <si>
    <t>How do you think AI will affect the following jobs? : Human resources worker</t>
  </si>
  <si>
    <t>How do you think AI will affect the following jobs? : Business analyst</t>
  </si>
  <si>
    <t>How do you think AI will affect the following jobs? : Company director</t>
  </si>
  <si>
    <t>How do you think AI will affect the following jobs? : Teacher</t>
  </si>
  <si>
    <t>How do you think AI will affect the following jobs? : Cleaner</t>
  </si>
  <si>
    <t>How do you think AI will affect the following jobs? : Artists</t>
  </si>
  <si>
    <t>How do you think AI will affect the following jobs? : Journalist</t>
  </si>
  <si>
    <t>How do you think AI will affect the following jobs? : Financial account manager</t>
  </si>
  <si>
    <t>How do you think AI will affect the following jobs? : Truck driver</t>
  </si>
  <si>
    <t xml:space="preserve"> Musician</t>
  </si>
  <si>
    <t xml:space="preserve"> Solicitor</t>
  </si>
  <si>
    <t xml:space="preserve"> Doctor</t>
  </si>
  <si>
    <t xml:space="preserve"> Sports player</t>
  </si>
  <si>
    <t xml:space="preserve"> Telephone salesperson</t>
  </si>
  <si>
    <t xml:space="preserve"> Care worker</t>
  </si>
  <si>
    <t xml:space="preserve"> Builder</t>
  </si>
  <si>
    <t xml:space="preserve"> Security guard</t>
  </si>
  <si>
    <t xml:space="preserve"> Eco-home upgrade advisor</t>
  </si>
  <si>
    <t xml:space="preserve"> Marketing manager</t>
  </si>
  <si>
    <t xml:space="preserve"> Hairdresser</t>
  </si>
  <si>
    <t xml:space="preserve"> Healthcare assistant</t>
  </si>
  <si>
    <t xml:space="preserve"> Small business owner</t>
  </si>
  <si>
    <t>Grid Summary: How do you think AI will affect the following jobs?</t>
  </si>
  <si>
    <t>How do you think AI will affect the following jobs?: Musician</t>
  </si>
  <si>
    <t>How do you think AI will affect the following jobs?: Solicitor</t>
  </si>
  <si>
    <t>How do you think AI will affect the following jobs?: Doctor</t>
  </si>
  <si>
    <t>How do you think AI will affect the following jobs?: Sports player</t>
  </si>
  <si>
    <t>How do you think AI will affect the following jobs?: Telephone salesperson</t>
  </si>
  <si>
    <t>How do you think AI will affect the following jobs?: Care worker</t>
  </si>
  <si>
    <t>How do you think AI will affect the following jobs?: Builder</t>
  </si>
  <si>
    <t>How do you think AI will affect the following jobs?: Security guard</t>
  </si>
  <si>
    <t>How do you think AI will affect the following jobs?: Eco-home upgrade advisor</t>
  </si>
  <si>
    <t>How do you think AI will affect the following jobs?: Marketing manager</t>
  </si>
  <si>
    <t>How do you think AI will affect the following jobs?: Hairdresser</t>
  </si>
  <si>
    <t>How do you think AI will affect the following jobs?: Healthcare assistant</t>
  </si>
  <si>
    <t>How do you think AI will affect the following jobs?: Small business owner</t>
  </si>
  <si>
    <t xml:space="preserve"> Agriculture, Forestry And Fishing </t>
  </si>
  <si>
    <t xml:space="preserve"> Mining And Quarrying </t>
  </si>
  <si>
    <t xml:space="preserve"> Manufacturing</t>
  </si>
  <si>
    <t xml:space="preserve"> Electricity, Gas, Steam And Air Conditioning Supply</t>
  </si>
  <si>
    <t xml:space="preserve"> Water Supply; Sewerage, Waste Management And Remediation Activities</t>
  </si>
  <si>
    <t xml:space="preserve"> Construction</t>
  </si>
  <si>
    <t xml:space="preserve"> Retail Or Wholesale; Repair Of Motor Vehicles And Motorcycles</t>
  </si>
  <si>
    <t xml:space="preserve"> Transportation And Storage</t>
  </si>
  <si>
    <t xml:space="preserve"> Accommodation And Food Service Activities</t>
  </si>
  <si>
    <t xml:space="preserve"> Information And Communication</t>
  </si>
  <si>
    <t xml:space="preserve"> Financial And Insurance Activities</t>
  </si>
  <si>
    <t xml:space="preserve"> Real Estate Activities</t>
  </si>
  <si>
    <t xml:space="preserve"> Professional, Scientific And Technical Activities</t>
  </si>
  <si>
    <t xml:space="preserve"> Administrative And Support Service Activities</t>
  </si>
  <si>
    <t xml:space="preserve"> Public Administration And Defence; Compulsory Social Security</t>
  </si>
  <si>
    <t xml:space="preserve"> Education</t>
  </si>
  <si>
    <t xml:space="preserve"> Human Health And Social Work Activities</t>
  </si>
  <si>
    <t xml:space="preserve"> Arts, Entertainment And Recreation</t>
  </si>
  <si>
    <t>AI will replace many jobs in this sector</t>
  </si>
  <si>
    <t>AI will considerably change how jobs in this sector are performed</t>
  </si>
  <si>
    <t>AI will slightly change how jobs in this sector are performed</t>
  </si>
  <si>
    <t>AI will have no effect on jobs in this sector</t>
  </si>
  <si>
    <t>Grid Summary: And how do you think AI will affect jobs in the following sectors?</t>
  </si>
  <si>
    <t xml:space="preserve">And how do you think AI will affect jobs in the following sectors?: Agriculture, Forestry And Fishing </t>
  </si>
  <si>
    <t xml:space="preserve">And how do you think AI will affect jobs in the following sectors?: Mining And Quarrying </t>
  </si>
  <si>
    <t>And how do you think AI will affect jobs in the following sectors?: Manufacturing</t>
  </si>
  <si>
    <t>And how do you think AI will affect jobs in the following sectors?: Electricity, Gas, Steam And Air Conditioning Supply</t>
  </si>
  <si>
    <t>And how do you think AI will affect jobs in the following sectors?: Water Supply; Sewerage, Waste Management And Remediation Activities</t>
  </si>
  <si>
    <t>And how do you think AI will affect jobs in the following sectors?: Construction</t>
  </si>
  <si>
    <t>And how do you think AI will affect jobs in the following sectors?: Retail Or Wholesale; Repair Of Motor Vehicles And Motorcycles</t>
  </si>
  <si>
    <t>And how do you think AI will affect jobs in the following sectors?: Transportation And Storage</t>
  </si>
  <si>
    <t>And how do you think AI will affect jobs in the following sectors?: Accommodation And Food Service Activities</t>
  </si>
  <si>
    <t>And how do you think AI will affect jobs in the following sectors?: Information And Communication</t>
  </si>
  <si>
    <t>And how do you think AI will affect jobs in the following sectors?: Financial And Insurance Activities</t>
  </si>
  <si>
    <t>And how do you think AI will affect jobs in the following sectors?: Real Estate Activities</t>
  </si>
  <si>
    <t>And how do you think AI will affect jobs in the following sectors?: Professional, Scientific And Technical Activities</t>
  </si>
  <si>
    <t>And how do you think AI will affect jobs in the following sectors?: Administrative And Support Service Activities</t>
  </si>
  <si>
    <t>And how do you think AI will affect jobs in the following sectors?: Public Administration And Defence; Compulsory Social Security</t>
  </si>
  <si>
    <t>And how do you think AI will affect jobs in the following sectors?: Education</t>
  </si>
  <si>
    <t>And how do you think AI will affect jobs in the following sectors?: Human Health And Social Work Activities</t>
  </si>
  <si>
    <t>And how do you think AI will affect jobs in the following sectors?: Arts, Entertainment And Recreation</t>
  </si>
  <si>
    <t>AI has already done this</t>
  </si>
  <si>
    <t>Within the next 2 years</t>
  </si>
  <si>
    <t>In 2-5 years from now</t>
  </si>
  <si>
    <t>In 5-10 years from now</t>
  </si>
  <si>
    <t>In 10-20 years from now</t>
  </si>
  <si>
    <t>In over 20 years from now</t>
  </si>
  <si>
    <t>N/A - AI will not have a major impact on jobs and the world of work</t>
  </si>
  <si>
    <t xml:space="preserve"> When do you think AI will start to have a major impact on jobs and the world of work?</t>
  </si>
  <si>
    <t xml:space="preserve"> Employers should provide support on how to use AI tools to their workers</t>
  </si>
  <si>
    <t xml:space="preserve"> Schools and universities should be doing more to teach young people how to use AI in the workplace</t>
  </si>
  <si>
    <t xml:space="preserve"> AI training should be included in apprenticeships and work placements for young people</t>
  </si>
  <si>
    <t xml:space="preserve"> Using AI tools should be seen as a valuable skill in job applications</t>
  </si>
  <si>
    <t>To what extent do you agree with the following statements?: Schools and universities should be doing more to teach young people how to use AI in the workplace</t>
  </si>
  <si>
    <t>To what extent do you agree with the following statements?: Employers should provide support on how to use AI tools to their workers</t>
  </si>
  <si>
    <t>To what extent do you agree with the following statements?: Using AI tools should be seen as a valuable skill in job applications</t>
  </si>
  <si>
    <t>To what extent do you agree with the following statements?: AI training should be included in apprenticeships and work placements for young people</t>
  </si>
  <si>
    <t xml:space="preserve"> Employers </t>
  </si>
  <si>
    <t xml:space="preserve"> Schools and colleges</t>
  </si>
  <si>
    <t xml:space="preserve"> Universities</t>
  </si>
  <si>
    <t xml:space="preserve"> The government</t>
  </si>
  <si>
    <t xml:space="preserve"> Charities and nonprofit organisations</t>
  </si>
  <si>
    <t>Doing more than enough</t>
  </si>
  <si>
    <t>Doing about the right amount</t>
  </si>
  <si>
    <t>Not doing enough</t>
  </si>
  <si>
    <t>Not doing anything</t>
  </si>
  <si>
    <t>Grid Summary: And how much are the following doing to prepare young people for the potential impacts of AI on their careers?</t>
  </si>
  <si>
    <t xml:space="preserve">And how much are the following doing to prepare young people for the potential impacts of AI on their careers?: Employers </t>
  </si>
  <si>
    <t>And how much are the following doing to prepare young people for the potential impacts of AI on their careers?: Schools and colleges</t>
  </si>
  <si>
    <t>And how much are the following doing to prepare young people for the potential impacts of AI on their careers?: Universities</t>
  </si>
  <si>
    <t>And how much are the following doing to prepare young people for the potential impacts of AI on their careers?: The government</t>
  </si>
  <si>
    <t>And how much are the following doing to prepare young people for the potential impacts of AI on their careers?: Charities and nonprofit organisations</t>
  </si>
  <si>
    <t>Employers</t>
  </si>
  <si>
    <t>Schools and colleges</t>
  </si>
  <si>
    <t>Universities</t>
  </si>
  <si>
    <t>The government</t>
  </si>
  <si>
    <t>Young people themselves</t>
  </si>
  <si>
    <t>Charities and nonprofit organisations</t>
  </si>
  <si>
    <t xml:space="preserve"> In your opinion, which of the following should be most responsible for preparing young people for the potential impacts of AI on their careers?</t>
  </si>
  <si>
    <t>Full Results</t>
  </si>
  <si>
    <t>BASE: Employed</t>
  </si>
  <si>
    <t>BASE: Students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</si>
</sst>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30">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2" xfId="0" applyNumberFormat="1" applyFont="1" applyBorder="1" applyAlignment="1">
      <alignment horizontal="center" vertical="center"/>
    </xf>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0" fontId="7" fillId="0" borderId="0" xfId="0" applyFont="1" applyAlignment="1">
      <alignment horizontal="center" wrapText="1"/>
    </xf>
    <xf numFmtId="0" fontId="11" fillId="0" borderId="0" xfId="0" applyFont="1"/>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theme" Target="theme/theme1.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styles" Target="style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221.xml"/></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26.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27.xml.rels><?xml version="1.0" encoding="UTF-8" standalone="yes"?>
<Relationships xmlns="http://schemas.openxmlformats.org/package/2006/relationships"><Relationship Id="rId1" Type="http://schemas.openxmlformats.org/officeDocument/2006/relationships/drawing" Target="../drawings/drawing227.xml"/></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31.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32.xml.rels><?xml version="1.0" encoding="UTF-8" standalone="yes"?>
<Relationships xmlns="http://schemas.openxmlformats.org/package/2006/relationships"><Relationship Id="rId1" Type="http://schemas.openxmlformats.org/officeDocument/2006/relationships/drawing" Target="../drawings/drawing232.xml"/></Relationships>
</file>

<file path=xl/worksheets/_rels/sheet233.xml.rels><?xml version="1.0" encoding="UTF-8" standalone="yes"?>
<Relationships xmlns="http://schemas.openxmlformats.org/package/2006/relationships"><Relationship Id="rId1" Type="http://schemas.openxmlformats.org/officeDocument/2006/relationships/drawing" Target="../drawings/drawing233.xml"/></Relationships>
</file>

<file path=xl/worksheets/_rels/sheet234.xml.rels><?xml version="1.0" encoding="UTF-8" standalone="yes"?>
<Relationships xmlns="http://schemas.openxmlformats.org/package/2006/relationships"><Relationship Id="rId1" Type="http://schemas.openxmlformats.org/officeDocument/2006/relationships/drawing" Target="../drawings/drawing234.xml"/></Relationships>
</file>

<file path=xl/worksheets/_rels/sheet235.xml.rels><?xml version="1.0" encoding="UTF-8" standalone="yes"?>
<Relationships xmlns="http://schemas.openxmlformats.org/package/2006/relationships"><Relationship Id="rId1" Type="http://schemas.openxmlformats.org/officeDocument/2006/relationships/drawing" Target="../drawings/drawing235.xml"/></Relationships>
</file>

<file path=xl/worksheets/_rels/sheet236.xml.rels><?xml version="1.0" encoding="UTF-8" standalone="yes"?>
<Relationships xmlns="http://schemas.openxmlformats.org/package/2006/relationships"><Relationship Id="rId1" Type="http://schemas.openxmlformats.org/officeDocument/2006/relationships/drawing" Target="../drawings/drawing236.xml"/></Relationships>
</file>

<file path=xl/worksheets/_rels/sheet237.xml.rels><?xml version="1.0" encoding="UTF-8" standalone="yes"?>
<Relationships xmlns="http://schemas.openxmlformats.org/package/2006/relationships"><Relationship Id="rId1" Type="http://schemas.openxmlformats.org/officeDocument/2006/relationships/drawing" Target="../drawings/drawing237.xml"/></Relationships>
</file>

<file path=xl/worksheets/_rels/sheet238.xml.rels><?xml version="1.0" encoding="UTF-8" standalone="yes"?>
<Relationships xmlns="http://schemas.openxmlformats.org/package/2006/relationships"><Relationship Id="rId1" Type="http://schemas.openxmlformats.org/officeDocument/2006/relationships/drawing" Target="../drawings/drawing238.xml"/></Relationships>
</file>

<file path=xl/worksheets/_rels/sheet239.xml.rels><?xml version="1.0" encoding="UTF-8" standalone="yes"?>
<Relationships xmlns="http://schemas.openxmlformats.org/package/2006/relationships"><Relationship Id="rId1" Type="http://schemas.openxmlformats.org/officeDocument/2006/relationships/drawing" Target="../drawings/drawing23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0.xml.rels><?xml version="1.0" encoding="UTF-8" standalone="yes"?>
<Relationships xmlns="http://schemas.openxmlformats.org/package/2006/relationships"><Relationship Id="rId1" Type="http://schemas.openxmlformats.org/officeDocument/2006/relationships/drawing" Target="../drawings/drawing240.xml"/></Relationships>
</file>

<file path=xl/worksheets/_rels/sheet241.xml.rels><?xml version="1.0" encoding="UTF-8" standalone="yes"?>
<Relationships xmlns="http://schemas.openxmlformats.org/package/2006/relationships"><Relationship Id="rId1" Type="http://schemas.openxmlformats.org/officeDocument/2006/relationships/drawing" Target="../drawings/drawing241.xml"/></Relationships>
</file>

<file path=xl/worksheets/_rels/sheet242.xml.rels><?xml version="1.0" encoding="UTF-8" standalone="yes"?>
<Relationships xmlns="http://schemas.openxmlformats.org/package/2006/relationships"><Relationship Id="rId1" Type="http://schemas.openxmlformats.org/officeDocument/2006/relationships/drawing" Target="../drawings/drawing242.xml"/></Relationships>
</file>

<file path=xl/worksheets/_rels/sheet243.xml.rels><?xml version="1.0" encoding="UTF-8" standalone="yes"?>
<Relationships xmlns="http://schemas.openxmlformats.org/package/2006/relationships"><Relationship Id="rId1" Type="http://schemas.openxmlformats.org/officeDocument/2006/relationships/drawing" Target="../drawings/drawing243.xml"/></Relationships>
</file>

<file path=xl/worksheets/_rels/sheet244.xml.rels><?xml version="1.0" encoding="UTF-8" standalone="yes"?>
<Relationships xmlns="http://schemas.openxmlformats.org/package/2006/relationships"><Relationship Id="rId1" Type="http://schemas.openxmlformats.org/officeDocument/2006/relationships/drawing" Target="../drawings/drawing244.xml"/></Relationships>
</file>

<file path=xl/worksheets/_rels/sheet245.xml.rels><?xml version="1.0" encoding="UTF-8" standalone="yes"?>
<Relationships xmlns="http://schemas.openxmlformats.org/package/2006/relationships"><Relationship Id="rId1" Type="http://schemas.openxmlformats.org/officeDocument/2006/relationships/drawing" Target="../drawings/drawing245.xml"/></Relationships>
</file>

<file path=xl/worksheets/_rels/sheet246.xml.rels><?xml version="1.0" encoding="UTF-8" standalone="yes"?>
<Relationships xmlns="http://schemas.openxmlformats.org/package/2006/relationships"><Relationship Id="rId1" Type="http://schemas.openxmlformats.org/officeDocument/2006/relationships/drawing" Target="../drawings/drawing246.xml"/></Relationships>
</file>

<file path=xl/worksheets/_rels/sheet247.xml.rels><?xml version="1.0" encoding="UTF-8" standalone="yes"?>
<Relationships xmlns="http://schemas.openxmlformats.org/package/2006/relationships"><Relationship Id="rId1" Type="http://schemas.openxmlformats.org/officeDocument/2006/relationships/drawing" Target="../drawings/drawing247.xml"/></Relationships>
</file>

<file path=xl/worksheets/_rels/sheet248.xml.rels><?xml version="1.0" encoding="UTF-8" standalone="yes"?>
<Relationships xmlns="http://schemas.openxmlformats.org/package/2006/relationships"><Relationship Id="rId1" Type="http://schemas.openxmlformats.org/officeDocument/2006/relationships/drawing" Target="../drawings/drawing248.xml"/></Relationships>
</file>

<file path=xl/worksheets/_rels/sheet249.xml.rels><?xml version="1.0" encoding="UTF-8" standalone="yes"?>
<Relationships xmlns="http://schemas.openxmlformats.org/package/2006/relationships"><Relationship Id="rId1" Type="http://schemas.openxmlformats.org/officeDocument/2006/relationships/drawing" Target="../drawings/drawing24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0.xml.rels><?xml version="1.0" encoding="UTF-8" standalone="yes"?>
<Relationships xmlns="http://schemas.openxmlformats.org/package/2006/relationships"><Relationship Id="rId1" Type="http://schemas.openxmlformats.org/officeDocument/2006/relationships/drawing" Target="../drawings/drawing250.xml"/></Relationships>
</file>

<file path=xl/worksheets/_rels/sheet251.xml.rels><?xml version="1.0" encoding="UTF-8" standalone="yes"?>
<Relationships xmlns="http://schemas.openxmlformats.org/package/2006/relationships"><Relationship Id="rId1" Type="http://schemas.openxmlformats.org/officeDocument/2006/relationships/drawing" Target="../drawings/drawing251.xml"/></Relationships>
</file>

<file path=xl/worksheets/_rels/sheet252.xml.rels><?xml version="1.0" encoding="UTF-8" standalone="yes"?>
<Relationships xmlns="http://schemas.openxmlformats.org/package/2006/relationships"><Relationship Id="rId1" Type="http://schemas.openxmlformats.org/officeDocument/2006/relationships/drawing" Target="../drawings/drawing252.xml"/></Relationships>
</file>

<file path=xl/worksheets/_rels/sheet253.xml.rels><?xml version="1.0" encoding="UTF-8" standalone="yes"?>
<Relationships xmlns="http://schemas.openxmlformats.org/package/2006/relationships"><Relationship Id="rId1" Type="http://schemas.openxmlformats.org/officeDocument/2006/relationships/drawing" Target="../drawings/drawing253.xml"/></Relationships>
</file>

<file path=xl/worksheets/_rels/sheet254.xml.rels><?xml version="1.0" encoding="UTF-8" standalone="yes"?>
<Relationships xmlns="http://schemas.openxmlformats.org/package/2006/relationships"><Relationship Id="rId1" Type="http://schemas.openxmlformats.org/officeDocument/2006/relationships/drawing" Target="../drawings/drawing254.xml"/></Relationships>
</file>

<file path=xl/worksheets/_rels/sheet255.xml.rels><?xml version="1.0" encoding="UTF-8" standalone="yes"?>
<Relationships xmlns="http://schemas.openxmlformats.org/package/2006/relationships"><Relationship Id="rId1" Type="http://schemas.openxmlformats.org/officeDocument/2006/relationships/drawing" Target="../drawings/drawing255.xml"/></Relationships>
</file>

<file path=xl/worksheets/_rels/sheet256.xml.rels><?xml version="1.0" encoding="UTF-8" standalone="yes"?>
<Relationships xmlns="http://schemas.openxmlformats.org/package/2006/relationships"><Relationship Id="rId1" Type="http://schemas.openxmlformats.org/officeDocument/2006/relationships/drawing" Target="../drawings/drawing256.xml"/></Relationships>
</file>

<file path=xl/worksheets/_rels/sheet257.xml.rels><?xml version="1.0" encoding="UTF-8" standalone="yes"?>
<Relationships xmlns="http://schemas.openxmlformats.org/package/2006/relationships"><Relationship Id="rId1" Type="http://schemas.openxmlformats.org/officeDocument/2006/relationships/drawing" Target="../drawings/drawing257.xml"/></Relationships>
</file>

<file path=xl/worksheets/_rels/sheet258.xml.rels><?xml version="1.0" encoding="UTF-8" standalone="yes"?>
<Relationships xmlns="http://schemas.openxmlformats.org/package/2006/relationships"><Relationship Id="rId1" Type="http://schemas.openxmlformats.org/officeDocument/2006/relationships/drawing" Target="../drawings/drawing258.xml"/></Relationships>
</file>

<file path=xl/worksheets/_rels/sheet259.xml.rels><?xml version="1.0" encoding="UTF-8" standalone="yes"?>
<Relationships xmlns="http://schemas.openxmlformats.org/package/2006/relationships"><Relationship Id="rId1" Type="http://schemas.openxmlformats.org/officeDocument/2006/relationships/drawing" Target="../drawings/drawing25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0.xml.rels><?xml version="1.0" encoding="UTF-8" standalone="yes"?>
<Relationships xmlns="http://schemas.openxmlformats.org/package/2006/relationships"><Relationship Id="rId1" Type="http://schemas.openxmlformats.org/officeDocument/2006/relationships/drawing" Target="../drawings/drawing260.xml"/></Relationships>
</file>

<file path=xl/worksheets/_rels/sheet261.xml.rels><?xml version="1.0" encoding="UTF-8" standalone="yes"?>
<Relationships xmlns="http://schemas.openxmlformats.org/package/2006/relationships"><Relationship Id="rId1" Type="http://schemas.openxmlformats.org/officeDocument/2006/relationships/drawing" Target="../drawings/drawing261.xml"/></Relationships>
</file>

<file path=xl/worksheets/_rels/sheet262.xml.rels><?xml version="1.0" encoding="UTF-8" standalone="yes"?>
<Relationships xmlns="http://schemas.openxmlformats.org/package/2006/relationships"><Relationship Id="rId1" Type="http://schemas.openxmlformats.org/officeDocument/2006/relationships/drawing" Target="../drawings/drawing262.xml"/></Relationships>
</file>

<file path=xl/worksheets/_rels/sheet263.xml.rels><?xml version="1.0" encoding="UTF-8" standalone="yes"?>
<Relationships xmlns="http://schemas.openxmlformats.org/package/2006/relationships"><Relationship Id="rId1" Type="http://schemas.openxmlformats.org/officeDocument/2006/relationships/drawing" Target="../drawings/drawing263.xml"/></Relationships>
</file>

<file path=xl/worksheets/_rels/sheet264.xml.rels><?xml version="1.0" encoding="UTF-8" standalone="yes"?>
<Relationships xmlns="http://schemas.openxmlformats.org/package/2006/relationships"><Relationship Id="rId1" Type="http://schemas.openxmlformats.org/officeDocument/2006/relationships/drawing" Target="../drawings/drawing264.xml"/></Relationships>
</file>

<file path=xl/worksheets/_rels/sheet265.xml.rels><?xml version="1.0" encoding="UTF-8" standalone="yes"?>
<Relationships xmlns="http://schemas.openxmlformats.org/package/2006/relationships"><Relationship Id="rId1" Type="http://schemas.openxmlformats.org/officeDocument/2006/relationships/drawing" Target="../drawings/drawing265.xml"/></Relationships>
</file>

<file path=xl/worksheets/_rels/sheet266.xml.rels><?xml version="1.0" encoding="UTF-8" standalone="yes"?>
<Relationships xmlns="http://schemas.openxmlformats.org/package/2006/relationships"><Relationship Id="rId1" Type="http://schemas.openxmlformats.org/officeDocument/2006/relationships/drawing" Target="../drawings/drawing266.xml"/></Relationships>
</file>

<file path=xl/worksheets/_rels/sheet267.xml.rels><?xml version="1.0" encoding="UTF-8" standalone="yes"?>
<Relationships xmlns="http://schemas.openxmlformats.org/package/2006/relationships"><Relationship Id="rId1" Type="http://schemas.openxmlformats.org/officeDocument/2006/relationships/drawing" Target="../drawings/drawing267.xml"/></Relationships>
</file>

<file path=xl/worksheets/_rels/sheet268.xml.rels><?xml version="1.0" encoding="UTF-8" standalone="yes"?>
<Relationships xmlns="http://schemas.openxmlformats.org/package/2006/relationships"><Relationship Id="rId1" Type="http://schemas.openxmlformats.org/officeDocument/2006/relationships/drawing" Target="../drawings/drawing268.xml"/></Relationships>
</file>

<file path=xl/worksheets/_rels/sheet269.xml.rels><?xml version="1.0" encoding="UTF-8" standalone="yes"?>
<Relationships xmlns="http://schemas.openxmlformats.org/package/2006/relationships"><Relationship Id="rId1" Type="http://schemas.openxmlformats.org/officeDocument/2006/relationships/drawing" Target="../drawings/drawing26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0.xml.rels><?xml version="1.0" encoding="UTF-8" standalone="yes"?>
<Relationships xmlns="http://schemas.openxmlformats.org/package/2006/relationships"><Relationship Id="rId1" Type="http://schemas.openxmlformats.org/officeDocument/2006/relationships/drawing" Target="../drawings/drawing270.xml"/></Relationships>
</file>

<file path=xl/worksheets/_rels/sheet271.xml.rels><?xml version="1.0" encoding="UTF-8" standalone="yes"?>
<Relationships xmlns="http://schemas.openxmlformats.org/package/2006/relationships"><Relationship Id="rId1" Type="http://schemas.openxmlformats.org/officeDocument/2006/relationships/drawing" Target="../drawings/drawing271.xml"/></Relationships>
</file>

<file path=xl/worksheets/_rels/sheet272.xml.rels><?xml version="1.0" encoding="UTF-8" standalone="yes"?>
<Relationships xmlns="http://schemas.openxmlformats.org/package/2006/relationships"><Relationship Id="rId1" Type="http://schemas.openxmlformats.org/officeDocument/2006/relationships/drawing" Target="../drawings/drawing272.xml"/></Relationships>
</file>

<file path=xl/worksheets/_rels/sheet273.xml.rels><?xml version="1.0" encoding="UTF-8" standalone="yes"?>
<Relationships xmlns="http://schemas.openxmlformats.org/package/2006/relationships"><Relationship Id="rId1" Type="http://schemas.openxmlformats.org/officeDocument/2006/relationships/drawing" Target="../drawings/drawing273.xml"/></Relationships>
</file>

<file path=xl/worksheets/_rels/sheet274.xml.rels><?xml version="1.0" encoding="UTF-8" standalone="yes"?>
<Relationships xmlns="http://schemas.openxmlformats.org/package/2006/relationships"><Relationship Id="rId1" Type="http://schemas.openxmlformats.org/officeDocument/2006/relationships/drawing" Target="../drawings/drawing274.xml"/></Relationships>
</file>

<file path=xl/worksheets/_rels/sheet275.xml.rels><?xml version="1.0" encoding="UTF-8" standalone="yes"?>
<Relationships xmlns="http://schemas.openxmlformats.org/package/2006/relationships"><Relationship Id="rId1" Type="http://schemas.openxmlformats.org/officeDocument/2006/relationships/drawing" Target="../drawings/drawing275.xml"/></Relationships>
</file>

<file path=xl/worksheets/_rels/sheet276.xml.rels><?xml version="1.0" encoding="UTF-8" standalone="yes"?>
<Relationships xmlns="http://schemas.openxmlformats.org/package/2006/relationships"><Relationship Id="rId1" Type="http://schemas.openxmlformats.org/officeDocument/2006/relationships/drawing" Target="../drawings/drawing276.xml"/></Relationships>
</file>

<file path=xl/worksheets/_rels/sheet277.xml.rels><?xml version="1.0" encoding="UTF-8" standalone="yes"?>
<Relationships xmlns="http://schemas.openxmlformats.org/package/2006/relationships"><Relationship Id="rId1" Type="http://schemas.openxmlformats.org/officeDocument/2006/relationships/drawing" Target="../drawings/drawing277.xml"/></Relationships>
</file>

<file path=xl/worksheets/_rels/sheet278.xml.rels><?xml version="1.0" encoding="UTF-8" standalone="yes"?>
<Relationships xmlns="http://schemas.openxmlformats.org/package/2006/relationships"><Relationship Id="rId1" Type="http://schemas.openxmlformats.org/officeDocument/2006/relationships/drawing" Target="../drawings/drawing278.xml"/></Relationships>
</file>

<file path=xl/worksheets/_rels/sheet279.xml.rels><?xml version="1.0" encoding="UTF-8" standalone="yes"?>
<Relationships xmlns="http://schemas.openxmlformats.org/package/2006/relationships"><Relationship Id="rId1" Type="http://schemas.openxmlformats.org/officeDocument/2006/relationships/drawing" Target="../drawings/drawing27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0.xml.rels><?xml version="1.0" encoding="UTF-8" standalone="yes"?>
<Relationships xmlns="http://schemas.openxmlformats.org/package/2006/relationships"><Relationship Id="rId1" Type="http://schemas.openxmlformats.org/officeDocument/2006/relationships/drawing" Target="../drawings/drawing280.xml"/></Relationships>
</file>

<file path=xl/worksheets/_rels/sheet281.xml.rels><?xml version="1.0" encoding="UTF-8" standalone="yes"?>
<Relationships xmlns="http://schemas.openxmlformats.org/package/2006/relationships"><Relationship Id="rId1" Type="http://schemas.openxmlformats.org/officeDocument/2006/relationships/drawing" Target="../drawings/drawing28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workbookViewId="0"/>
  </sheetViews>
  <sheetFormatPr defaultColWidth="11.42578125" defaultRowHeight="15" x14ac:dyDescent="0.25"/>
  <sheetData>
    <row r="7" spans="6:12" ht="39.950000000000003" customHeight="1" x14ac:dyDescent="0.25">
      <c r="F7" s="24" t="s">
        <v>0</v>
      </c>
      <c r="G7" s="25"/>
      <c r="H7" s="25"/>
      <c r="I7" s="25"/>
      <c r="J7" s="25"/>
      <c r="K7" s="25"/>
      <c r="L7" s="25"/>
    </row>
    <row r="10" spans="6:12" ht="20.100000000000001" customHeight="1" x14ac:dyDescent="0.3">
      <c r="F10" s="2" t="s">
        <v>1</v>
      </c>
      <c r="K10" s="3" t="s">
        <v>2</v>
      </c>
    </row>
    <row r="11" spans="6:12" ht="20.100000000000001" customHeight="1" x14ac:dyDescent="0.3">
      <c r="F11" s="2" t="s">
        <v>3</v>
      </c>
      <c r="K11" s="3" t="s">
        <v>4</v>
      </c>
    </row>
    <row r="12" spans="6:12" ht="20.100000000000001" customHeight="1" x14ac:dyDescent="0.3">
      <c r="F12" s="2" t="s">
        <v>5</v>
      </c>
      <c r="K12" s="3" t="s">
        <v>6</v>
      </c>
    </row>
    <row r="13" spans="6:12" ht="20.100000000000001" customHeight="1" x14ac:dyDescent="0.3">
      <c r="F13" s="2" t="s">
        <v>7</v>
      </c>
      <c r="K13" s="3">
        <v>2005</v>
      </c>
    </row>
    <row r="14" spans="6:12" ht="18.75" x14ac:dyDescent="0.3">
      <c r="F14" s="2"/>
    </row>
    <row r="15" spans="6:12" ht="18.75" x14ac:dyDescent="0.3">
      <c r="F15" s="2"/>
    </row>
    <row r="16" spans="6:12" ht="18.75" x14ac:dyDescent="0.3">
      <c r="F16" s="2" t="s">
        <v>8</v>
      </c>
    </row>
    <row r="17" spans="6:13" ht="50.1" customHeight="1" x14ac:dyDescent="0.25">
      <c r="F17" s="26" t="s">
        <v>9</v>
      </c>
      <c r="G17" s="25"/>
      <c r="H17" s="25"/>
      <c r="I17" s="25"/>
      <c r="J17" s="25"/>
      <c r="K17" s="25"/>
      <c r="L17" s="25"/>
      <c r="M17" s="25"/>
    </row>
    <row r="19" spans="6:13" ht="30" customHeight="1" x14ac:dyDescent="0.25">
      <c r="F19" s="4" t="s">
        <v>10</v>
      </c>
    </row>
    <row r="20" spans="6:13" ht="17.25" x14ac:dyDescent="0.2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88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0.67187251341934595</v>
      </c>
      <c r="D9" s="17">
        <v>0.59484504278730099</v>
      </c>
      <c r="E9" s="17">
        <v>0.75312267690558499</v>
      </c>
      <c r="F9" s="17"/>
      <c r="G9" s="17">
        <v>0.66956241402111605</v>
      </c>
      <c r="H9" s="17">
        <v>0.66614783912355702</v>
      </c>
      <c r="I9" s="17">
        <v>0.68118484114239897</v>
      </c>
      <c r="J9" s="17"/>
      <c r="K9" s="17">
        <v>0.65518275831779105</v>
      </c>
      <c r="L9" s="17">
        <v>0.67638152712295296</v>
      </c>
      <c r="M9" s="17"/>
      <c r="N9" s="17">
        <v>0.61206802213564304</v>
      </c>
      <c r="O9" s="17">
        <v>0.69475319577208605</v>
      </c>
      <c r="P9" s="17">
        <v>0.67544495097143697</v>
      </c>
      <c r="Q9" s="17">
        <v>0.64717383618059698</v>
      </c>
      <c r="R9" s="17">
        <v>0.69969757317284598</v>
      </c>
      <c r="S9" s="17"/>
      <c r="T9" s="17">
        <v>0.69640653911445705</v>
      </c>
      <c r="U9" s="17">
        <v>0.64181554248723904</v>
      </c>
      <c r="V9" s="17">
        <v>0.74266783511445</v>
      </c>
      <c r="W9" s="17">
        <v>0.66050538884673904</v>
      </c>
      <c r="X9" s="17">
        <v>0.63637247425638199</v>
      </c>
      <c r="Y9" s="17">
        <v>0.65475206466104496</v>
      </c>
      <c r="Z9" s="17">
        <v>0.68682126930805998</v>
      </c>
      <c r="AA9" s="17">
        <v>0.55217334632917203</v>
      </c>
      <c r="AB9" s="17">
        <v>0.67981626429049502</v>
      </c>
      <c r="AC9" s="17">
        <v>0.72226286533697004</v>
      </c>
      <c r="AD9" s="17">
        <v>0.71616428097320095</v>
      </c>
      <c r="AE9" s="17">
        <v>0.55698269439655401</v>
      </c>
      <c r="AF9" s="17"/>
      <c r="AG9" s="17">
        <v>0.66940759607951095</v>
      </c>
      <c r="AH9" s="17">
        <v>0.67598721201203504</v>
      </c>
    </row>
    <row r="10" spans="2:34" x14ac:dyDescent="0.25">
      <c r="B10" s="18" t="s">
        <v>77</v>
      </c>
      <c r="C10" s="17">
        <v>0.274875504068262</v>
      </c>
      <c r="D10" s="17">
        <v>0.33433952039286402</v>
      </c>
      <c r="E10" s="17">
        <v>0.213006734698514</v>
      </c>
      <c r="F10" s="17"/>
      <c r="G10" s="17">
        <v>0.287346913791312</v>
      </c>
      <c r="H10" s="17">
        <v>0.27802175302721899</v>
      </c>
      <c r="I10" s="17">
        <v>0.25935295336363201</v>
      </c>
      <c r="J10" s="17"/>
      <c r="K10" s="17">
        <v>0.29173494893720697</v>
      </c>
      <c r="L10" s="17">
        <v>0.27218211639399298</v>
      </c>
      <c r="M10" s="17"/>
      <c r="N10" s="17">
        <v>0.33129775257198701</v>
      </c>
      <c r="O10" s="17">
        <v>0.26209417276796798</v>
      </c>
      <c r="P10" s="17">
        <v>0.26849637401337101</v>
      </c>
      <c r="Q10" s="17">
        <v>0.23886393103779399</v>
      </c>
      <c r="R10" s="17">
        <v>0.26636707147104099</v>
      </c>
      <c r="S10" s="17"/>
      <c r="T10" s="17">
        <v>0.24553566096756399</v>
      </c>
      <c r="U10" s="17">
        <v>0.31530867490284098</v>
      </c>
      <c r="V10" s="17">
        <v>0.20134510156999999</v>
      </c>
      <c r="W10" s="17">
        <v>0.27955642329429797</v>
      </c>
      <c r="X10" s="17">
        <v>0.31206207970284999</v>
      </c>
      <c r="Y10" s="17">
        <v>0.27805549566183702</v>
      </c>
      <c r="Z10" s="17">
        <v>0.257798434946517</v>
      </c>
      <c r="AA10" s="17">
        <v>0.38375128487023902</v>
      </c>
      <c r="AB10" s="17">
        <v>0.24925701522177701</v>
      </c>
      <c r="AC10" s="17">
        <v>0.26717355262847398</v>
      </c>
      <c r="AD10" s="17">
        <v>0.24309652206379301</v>
      </c>
      <c r="AE10" s="17">
        <v>0.38182377327654798</v>
      </c>
      <c r="AF10" s="17"/>
      <c r="AG10" s="17">
        <v>0.27911690221066898</v>
      </c>
      <c r="AH10" s="17">
        <v>0.27412035518606997</v>
      </c>
    </row>
    <row r="11" spans="2:34" x14ac:dyDescent="0.25">
      <c r="B11" s="18" t="s">
        <v>78</v>
      </c>
      <c r="C11" s="17">
        <v>4.2303925183057998E-2</v>
      </c>
      <c r="D11" s="17">
        <v>5.3809720250308897E-2</v>
      </c>
      <c r="E11" s="17">
        <v>2.87713279219836E-2</v>
      </c>
      <c r="F11" s="17"/>
      <c r="G11" s="17">
        <v>3.3760324968656198E-2</v>
      </c>
      <c r="H11" s="17">
        <v>4.7638777802449898E-2</v>
      </c>
      <c r="I11" s="17">
        <v>4.3560839068918902E-2</v>
      </c>
      <c r="J11" s="17"/>
      <c r="K11" s="17">
        <v>5.1115295682460302E-2</v>
      </c>
      <c r="L11" s="17">
        <v>4.06429917134912E-2</v>
      </c>
      <c r="M11" s="17"/>
      <c r="N11" s="17">
        <v>3.49649745098808E-2</v>
      </c>
      <c r="O11" s="17">
        <v>3.7593074734226198E-2</v>
      </c>
      <c r="P11" s="17">
        <v>4.56800098709449E-2</v>
      </c>
      <c r="Q11" s="17">
        <v>0.109885392030909</v>
      </c>
      <c r="R11" s="17">
        <v>2.26527287111974E-2</v>
      </c>
      <c r="S11" s="17"/>
      <c r="T11" s="17">
        <v>5.0323561512359997E-2</v>
      </c>
      <c r="U11" s="17">
        <v>3.2498775482260503E-2</v>
      </c>
      <c r="V11" s="17">
        <v>4.7928982811279899E-2</v>
      </c>
      <c r="W11" s="17">
        <v>3.92956294124715E-2</v>
      </c>
      <c r="X11" s="17">
        <v>3.0631053694982702E-2</v>
      </c>
      <c r="Y11" s="17">
        <v>5.4615588241346498E-2</v>
      </c>
      <c r="Z11" s="17">
        <v>5.53802957454234E-2</v>
      </c>
      <c r="AA11" s="17">
        <v>5.0120985842222902E-2</v>
      </c>
      <c r="AB11" s="17">
        <v>5.2498731748863603E-2</v>
      </c>
      <c r="AC11" s="17">
        <v>4.8165654847693896E-3</v>
      </c>
      <c r="AD11" s="17">
        <v>4.0739196963006097E-2</v>
      </c>
      <c r="AE11" s="17">
        <v>5.13037807988743E-2</v>
      </c>
      <c r="AF11" s="17"/>
      <c r="AG11" s="17">
        <v>3.8590827965418503E-2</v>
      </c>
      <c r="AH11" s="17">
        <v>4.0866976569699301E-2</v>
      </c>
    </row>
    <row r="12" spans="2:34" x14ac:dyDescent="0.25">
      <c r="B12" s="18" t="s">
        <v>79</v>
      </c>
      <c r="C12" s="17">
        <v>5.7343949387037201E-3</v>
      </c>
      <c r="D12" s="17">
        <v>9.3991167014858892E-3</v>
      </c>
      <c r="E12" s="17">
        <v>2.1790304009577498E-3</v>
      </c>
      <c r="F12" s="17"/>
      <c r="G12" s="17">
        <v>3.69548479191289E-3</v>
      </c>
      <c r="H12" s="17">
        <v>6.7014329314076101E-3</v>
      </c>
      <c r="I12" s="17">
        <v>6.4175719645154601E-3</v>
      </c>
      <c r="J12" s="17"/>
      <c r="K12" s="17">
        <v>1.9669970625412398E-3</v>
      </c>
      <c r="L12" s="17">
        <v>6.2426514873807296E-3</v>
      </c>
      <c r="M12" s="17"/>
      <c r="N12" s="17">
        <v>1.1444660601425899E-2</v>
      </c>
      <c r="O12" s="17">
        <v>2.7918108768609502E-3</v>
      </c>
      <c r="P12" s="17">
        <v>4.7956400817381799E-3</v>
      </c>
      <c r="Q12" s="17">
        <v>0</v>
      </c>
      <c r="R12" s="17">
        <v>7.9350222725112999E-3</v>
      </c>
      <c r="S12" s="17"/>
      <c r="T12" s="17">
        <v>3.4997875317818901E-3</v>
      </c>
      <c r="U12" s="17">
        <v>5.92401703973954E-3</v>
      </c>
      <c r="V12" s="17">
        <v>0</v>
      </c>
      <c r="W12" s="17">
        <v>0</v>
      </c>
      <c r="X12" s="17">
        <v>2.0934392345785299E-2</v>
      </c>
      <c r="Y12" s="17">
        <v>6.3629435543589401E-3</v>
      </c>
      <c r="Z12" s="17">
        <v>0</v>
      </c>
      <c r="AA12" s="17">
        <v>1.3954382958365499E-2</v>
      </c>
      <c r="AB12" s="17">
        <v>1.13647175580053E-2</v>
      </c>
      <c r="AC12" s="17">
        <v>5.7470165497862701E-3</v>
      </c>
      <c r="AD12" s="17">
        <v>0</v>
      </c>
      <c r="AE12" s="17">
        <v>0</v>
      </c>
      <c r="AF12" s="17"/>
      <c r="AG12" s="17">
        <v>9.12347556676971E-3</v>
      </c>
      <c r="AH12" s="17">
        <v>3.2029946736150498E-3</v>
      </c>
    </row>
    <row r="13" spans="2:34" x14ac:dyDescent="0.25">
      <c r="B13" s="18" t="s">
        <v>80</v>
      </c>
      <c r="C13" s="21">
        <v>5.2136623906309104E-3</v>
      </c>
      <c r="D13" s="21">
        <v>7.6065998680404298E-3</v>
      </c>
      <c r="E13" s="21">
        <v>2.9202300729589199E-3</v>
      </c>
      <c r="F13" s="21"/>
      <c r="G13" s="21">
        <v>5.6348624270028801E-3</v>
      </c>
      <c r="H13" s="21">
        <v>1.49019711536605E-3</v>
      </c>
      <c r="I13" s="21">
        <v>9.4837944605345708E-3</v>
      </c>
      <c r="J13" s="21"/>
      <c r="K13" s="21">
        <v>0</v>
      </c>
      <c r="L13" s="21">
        <v>4.5507132821816596E-3</v>
      </c>
      <c r="M13" s="21"/>
      <c r="N13" s="21">
        <v>1.0224590181063401E-2</v>
      </c>
      <c r="O13" s="21">
        <v>2.7677458488586299E-3</v>
      </c>
      <c r="P13" s="21">
        <v>5.58302506250947E-3</v>
      </c>
      <c r="Q13" s="21">
        <v>4.0768407507009797E-3</v>
      </c>
      <c r="R13" s="21">
        <v>3.3476043724048302E-3</v>
      </c>
      <c r="S13" s="21"/>
      <c r="T13" s="21">
        <v>4.2344508738369801E-3</v>
      </c>
      <c r="U13" s="21">
        <v>4.4529900879203702E-3</v>
      </c>
      <c r="V13" s="21">
        <v>8.0580805042696508E-3</v>
      </c>
      <c r="W13" s="21">
        <v>2.06425584464912E-2</v>
      </c>
      <c r="X13" s="21">
        <v>0</v>
      </c>
      <c r="Y13" s="21">
        <v>6.2139078814119801E-3</v>
      </c>
      <c r="Z13" s="21">
        <v>0</v>
      </c>
      <c r="AA13" s="21">
        <v>0</v>
      </c>
      <c r="AB13" s="21">
        <v>7.0632711808597398E-3</v>
      </c>
      <c r="AC13" s="21">
        <v>0</v>
      </c>
      <c r="AD13" s="21">
        <v>0</v>
      </c>
      <c r="AE13" s="21">
        <v>9.8897515280232193E-3</v>
      </c>
      <c r="AF13" s="21"/>
      <c r="AG13" s="21">
        <v>3.7611981776313301E-3</v>
      </c>
      <c r="AH13" s="21">
        <v>5.8224615585812803E-3</v>
      </c>
    </row>
    <row r="14" spans="2:34" x14ac:dyDescent="0.25">
      <c r="B14" s="18" t="s">
        <v>81</v>
      </c>
      <c r="C14" s="21">
        <v>0.94674801748760695</v>
      </c>
      <c r="D14" s="21">
        <v>0.92918456318016496</v>
      </c>
      <c r="E14" s="21">
        <v>0.96612941160410004</v>
      </c>
      <c r="F14" s="21"/>
      <c r="G14" s="21">
        <v>0.95690932781242799</v>
      </c>
      <c r="H14" s="21">
        <v>0.944169592150776</v>
      </c>
      <c r="I14" s="21">
        <v>0.94053779450603103</v>
      </c>
      <c r="J14" s="21"/>
      <c r="K14" s="21">
        <v>0.94691770725499902</v>
      </c>
      <c r="L14" s="21">
        <v>0.948563643516946</v>
      </c>
      <c r="M14" s="21"/>
      <c r="N14" s="21">
        <v>0.94336577470762994</v>
      </c>
      <c r="O14" s="21">
        <v>0.95684736854005403</v>
      </c>
      <c r="P14" s="21">
        <v>0.94394132498480698</v>
      </c>
      <c r="Q14" s="21">
        <v>0.886037767218391</v>
      </c>
      <c r="R14" s="21">
        <v>0.96606464464388597</v>
      </c>
      <c r="S14" s="21"/>
      <c r="T14" s="21">
        <v>0.94194220008202101</v>
      </c>
      <c r="U14" s="21">
        <v>0.95712421739008002</v>
      </c>
      <c r="V14" s="21">
        <v>0.94401293668444997</v>
      </c>
      <c r="W14" s="21">
        <v>0.94006181214103701</v>
      </c>
      <c r="X14" s="21">
        <v>0.94843455395923204</v>
      </c>
      <c r="Y14" s="21">
        <v>0.93280756032288203</v>
      </c>
      <c r="Z14" s="21">
        <v>0.94461970425457698</v>
      </c>
      <c r="AA14" s="21">
        <v>0.93592463119941105</v>
      </c>
      <c r="AB14" s="21">
        <v>0.92907327951227103</v>
      </c>
      <c r="AC14" s="21">
        <v>0.98943641796544402</v>
      </c>
      <c r="AD14" s="21">
        <v>0.95926080303699401</v>
      </c>
      <c r="AE14" s="21">
        <v>0.93880646767310205</v>
      </c>
      <c r="AF14" s="21"/>
      <c r="AG14" s="21">
        <v>0.94852449829018104</v>
      </c>
      <c r="AH14" s="21">
        <v>0.95010756719810396</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297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287</v>
      </c>
      <c r="C9" s="17">
        <v>0.29937199153204902</v>
      </c>
      <c r="D9" s="17">
        <v>0.34429016320347</v>
      </c>
      <c r="E9" s="17">
        <v>0.25941910215191599</v>
      </c>
      <c r="F9" s="17"/>
      <c r="G9" s="17">
        <v>0.272676814928134</v>
      </c>
      <c r="H9" s="17">
        <v>0.30009453348630399</v>
      </c>
      <c r="I9" s="17">
        <v>0.32326270116817202</v>
      </c>
      <c r="J9" s="17"/>
      <c r="K9" s="17">
        <v>0.277768722250684</v>
      </c>
      <c r="L9" s="17">
        <v>0.30127642577045</v>
      </c>
      <c r="M9" s="17"/>
      <c r="N9" s="17">
        <v>0.243749133141791</v>
      </c>
      <c r="O9" s="17">
        <v>0.27750727566761302</v>
      </c>
      <c r="P9" s="17">
        <v>0.28069483997266198</v>
      </c>
      <c r="Q9" s="17">
        <v>0.30739584205765202</v>
      </c>
      <c r="R9" s="17">
        <v>0.401307080650883</v>
      </c>
      <c r="S9" s="17"/>
      <c r="T9" s="17">
        <v>0.38072984189743497</v>
      </c>
      <c r="U9" s="17">
        <v>0.24089028618429201</v>
      </c>
      <c r="V9" s="17">
        <v>0.27931709839496399</v>
      </c>
      <c r="W9" s="17">
        <v>0.342714499875236</v>
      </c>
      <c r="X9" s="17">
        <v>0.27397380681922501</v>
      </c>
      <c r="Y9" s="17">
        <v>0.28454391781869498</v>
      </c>
      <c r="Z9" s="17">
        <v>0.28140162374590999</v>
      </c>
      <c r="AA9" s="17">
        <v>0.24029421951949001</v>
      </c>
      <c r="AB9" s="17">
        <v>0.33121956198903002</v>
      </c>
      <c r="AC9" s="17">
        <v>0.25817889751498102</v>
      </c>
      <c r="AD9" s="17">
        <v>0.329079044739499</v>
      </c>
      <c r="AE9" s="17">
        <v>0.30990268959530198</v>
      </c>
      <c r="AF9" s="17"/>
      <c r="AG9" s="17">
        <v>0.30178676063020399</v>
      </c>
      <c r="AH9" s="17">
        <v>0.30393891800112699</v>
      </c>
    </row>
    <row r="10" spans="2:34" x14ac:dyDescent="0.25">
      <c r="B10" s="18" t="s">
        <v>288</v>
      </c>
      <c r="C10" s="17">
        <v>0.37842211963418698</v>
      </c>
      <c r="D10" s="17">
        <v>0.39670558480648299</v>
      </c>
      <c r="E10" s="17">
        <v>0.36185323628358501</v>
      </c>
      <c r="F10" s="17"/>
      <c r="G10" s="17">
        <v>0.38381195753922998</v>
      </c>
      <c r="H10" s="17">
        <v>0.37664710296645998</v>
      </c>
      <c r="I10" s="17">
        <v>0.37563800161983601</v>
      </c>
      <c r="J10" s="17"/>
      <c r="K10" s="17">
        <v>0.33035327209978799</v>
      </c>
      <c r="L10" s="17">
        <v>0.39004809933549001</v>
      </c>
      <c r="M10" s="17"/>
      <c r="N10" s="17">
        <v>0.31511935374532601</v>
      </c>
      <c r="O10" s="17">
        <v>0.39387914109463701</v>
      </c>
      <c r="P10" s="17">
        <v>0.40605719944095497</v>
      </c>
      <c r="Q10" s="17">
        <v>0.351562905057481</v>
      </c>
      <c r="R10" s="17">
        <v>0.37261278121560398</v>
      </c>
      <c r="S10" s="17"/>
      <c r="T10" s="17">
        <v>0.41429867012167498</v>
      </c>
      <c r="U10" s="17">
        <v>0.395765752486615</v>
      </c>
      <c r="V10" s="17">
        <v>0.38648018143865698</v>
      </c>
      <c r="W10" s="17">
        <v>0.32749665805318301</v>
      </c>
      <c r="X10" s="17">
        <v>0.38239741501341801</v>
      </c>
      <c r="Y10" s="17">
        <v>0.356402236692827</v>
      </c>
      <c r="Z10" s="17">
        <v>0.37971904835286402</v>
      </c>
      <c r="AA10" s="17">
        <v>0.47434067339480201</v>
      </c>
      <c r="AB10" s="17">
        <v>0.33534130408464802</v>
      </c>
      <c r="AC10" s="17">
        <v>0.38573168032011901</v>
      </c>
      <c r="AD10" s="17">
        <v>0.33330601355904399</v>
      </c>
      <c r="AE10" s="17">
        <v>0.398264984147366</v>
      </c>
      <c r="AF10" s="17"/>
      <c r="AG10" s="17">
        <v>0.382011088333569</v>
      </c>
      <c r="AH10" s="17">
        <v>0.38474659396252597</v>
      </c>
    </row>
    <row r="11" spans="2:34" x14ac:dyDescent="0.25">
      <c r="B11" s="18" t="s">
        <v>289</v>
      </c>
      <c r="C11" s="17">
        <v>0.14427617112260999</v>
      </c>
      <c r="D11" s="17">
        <v>0.123221038407147</v>
      </c>
      <c r="E11" s="17">
        <v>0.16707206997570301</v>
      </c>
      <c r="F11" s="17"/>
      <c r="G11" s="17">
        <v>0.13095628016831301</v>
      </c>
      <c r="H11" s="17">
        <v>0.15491129155283101</v>
      </c>
      <c r="I11" s="17">
        <v>0.14333410944678701</v>
      </c>
      <c r="J11" s="17"/>
      <c r="K11" s="17">
        <v>0.18877179015531501</v>
      </c>
      <c r="L11" s="17">
        <v>0.13818308324540499</v>
      </c>
      <c r="M11" s="17"/>
      <c r="N11" s="17">
        <v>0.16742523050003899</v>
      </c>
      <c r="O11" s="17">
        <v>0.15469313075048</v>
      </c>
      <c r="P11" s="17">
        <v>0.14379303349072001</v>
      </c>
      <c r="Q11" s="17">
        <v>0.16124647588063401</v>
      </c>
      <c r="R11" s="17">
        <v>0.108625823551478</v>
      </c>
      <c r="S11" s="17"/>
      <c r="T11" s="17">
        <v>0.121495963147622</v>
      </c>
      <c r="U11" s="17">
        <v>0.16906438459946499</v>
      </c>
      <c r="V11" s="17">
        <v>0.113025194915257</v>
      </c>
      <c r="W11" s="17">
        <v>0.15608196850498299</v>
      </c>
      <c r="X11" s="17">
        <v>0.13586459089310399</v>
      </c>
      <c r="Y11" s="17">
        <v>0.197505604814605</v>
      </c>
      <c r="Z11" s="17">
        <v>0.134495041166247</v>
      </c>
      <c r="AA11" s="17">
        <v>0.122823119230574</v>
      </c>
      <c r="AB11" s="17">
        <v>0.12296530838070099</v>
      </c>
      <c r="AC11" s="17">
        <v>0.13060564065390501</v>
      </c>
      <c r="AD11" s="17">
        <v>0.19666315863206299</v>
      </c>
      <c r="AE11" s="17">
        <v>0.134023293511704</v>
      </c>
      <c r="AF11" s="17"/>
      <c r="AG11" s="17">
        <v>0.15220657034961699</v>
      </c>
      <c r="AH11" s="17">
        <v>0.13289036993921599</v>
      </c>
    </row>
    <row r="12" spans="2:34" x14ac:dyDescent="0.25">
      <c r="B12" s="18" t="s">
        <v>290</v>
      </c>
      <c r="C12" s="17">
        <v>6.0713494897447998E-2</v>
      </c>
      <c r="D12" s="17">
        <v>5.1365772501407399E-2</v>
      </c>
      <c r="E12" s="17">
        <v>6.3683191201015496E-2</v>
      </c>
      <c r="F12" s="17"/>
      <c r="G12" s="17">
        <v>5.3267411765350998E-2</v>
      </c>
      <c r="H12" s="17">
        <v>7.1803675373695697E-2</v>
      </c>
      <c r="I12" s="17">
        <v>5.3745987716952097E-2</v>
      </c>
      <c r="J12" s="17"/>
      <c r="K12" s="17">
        <v>6.6928718660245398E-2</v>
      </c>
      <c r="L12" s="17">
        <v>5.9253275467462299E-2</v>
      </c>
      <c r="M12" s="17"/>
      <c r="N12" s="17">
        <v>8.1069665764136795E-2</v>
      </c>
      <c r="O12" s="17">
        <v>4.3732006940493999E-2</v>
      </c>
      <c r="P12" s="17">
        <v>6.4826358592510597E-2</v>
      </c>
      <c r="Q12" s="17">
        <v>5.9652124970272301E-2</v>
      </c>
      <c r="R12" s="17">
        <v>5.4431608343028799E-2</v>
      </c>
      <c r="S12" s="17"/>
      <c r="T12" s="17">
        <v>3.19547551577039E-2</v>
      </c>
      <c r="U12" s="17">
        <v>7.4539327941005901E-2</v>
      </c>
      <c r="V12" s="17">
        <v>5.0438625895056398E-2</v>
      </c>
      <c r="W12" s="17">
        <v>5.5623501185665301E-2</v>
      </c>
      <c r="X12" s="17">
        <v>9.4411315413477595E-2</v>
      </c>
      <c r="Y12" s="17">
        <v>5.1749242375433602E-2</v>
      </c>
      <c r="Z12" s="17">
        <v>5.2257137588383802E-2</v>
      </c>
      <c r="AA12" s="17">
        <v>5.3964448840807297E-2</v>
      </c>
      <c r="AB12" s="17">
        <v>6.2665797487236705E-2</v>
      </c>
      <c r="AC12" s="17">
        <v>9.8597470646314106E-2</v>
      </c>
      <c r="AD12" s="17">
        <v>4.8182258836758897E-2</v>
      </c>
      <c r="AE12" s="17">
        <v>5.94023646798887E-2</v>
      </c>
      <c r="AF12" s="17"/>
      <c r="AG12" s="17">
        <v>5.2342376701141398E-2</v>
      </c>
      <c r="AH12" s="17">
        <v>6.3559611583449596E-2</v>
      </c>
    </row>
    <row r="13" spans="2:34" x14ac:dyDescent="0.25">
      <c r="B13" s="18" t="s">
        <v>80</v>
      </c>
      <c r="C13" s="19">
        <v>0.117216222813706</v>
      </c>
      <c r="D13" s="19">
        <v>8.4417441081493697E-2</v>
      </c>
      <c r="E13" s="19">
        <v>0.14797240038778101</v>
      </c>
      <c r="F13" s="19"/>
      <c r="G13" s="19">
        <v>0.15928753559897099</v>
      </c>
      <c r="H13" s="19">
        <v>9.6543396620710098E-2</v>
      </c>
      <c r="I13" s="19">
        <v>0.104019200048253</v>
      </c>
      <c r="J13" s="19"/>
      <c r="K13" s="19">
        <v>0.13617749683396699</v>
      </c>
      <c r="L13" s="19">
        <v>0.111239116181193</v>
      </c>
      <c r="M13" s="19"/>
      <c r="N13" s="19">
        <v>0.192636616848707</v>
      </c>
      <c r="O13" s="19">
        <v>0.130188445546776</v>
      </c>
      <c r="P13" s="19">
        <v>0.104628568503153</v>
      </c>
      <c r="Q13" s="19">
        <v>0.120142652033961</v>
      </c>
      <c r="R13" s="19">
        <v>6.3022706239006104E-2</v>
      </c>
      <c r="S13" s="19"/>
      <c r="T13" s="19">
        <v>5.1520769675563703E-2</v>
      </c>
      <c r="U13" s="19">
        <v>0.11974024878862299</v>
      </c>
      <c r="V13" s="19">
        <v>0.17073889935606601</v>
      </c>
      <c r="W13" s="19">
        <v>0.118083372380934</v>
      </c>
      <c r="X13" s="19">
        <v>0.113352871860776</v>
      </c>
      <c r="Y13" s="19">
        <v>0.10979899829844</v>
      </c>
      <c r="Z13" s="19">
        <v>0.152127149146595</v>
      </c>
      <c r="AA13" s="19">
        <v>0.108577539014327</v>
      </c>
      <c r="AB13" s="19">
        <v>0.147808028058384</v>
      </c>
      <c r="AC13" s="19">
        <v>0.126886310864681</v>
      </c>
      <c r="AD13" s="19">
        <v>9.2769524232635597E-2</v>
      </c>
      <c r="AE13" s="19">
        <v>9.8406668065739306E-2</v>
      </c>
      <c r="AF13" s="19"/>
      <c r="AG13" s="19">
        <v>0.11165320398546801</v>
      </c>
      <c r="AH13" s="19">
        <v>0.11486450651368101</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298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287</v>
      </c>
      <c r="C9" s="17">
        <v>0.367648028573345</v>
      </c>
      <c r="D9" s="17">
        <v>0.38707604764083298</v>
      </c>
      <c r="E9" s="17">
        <v>0.35524922714899598</v>
      </c>
      <c r="F9" s="17"/>
      <c r="G9" s="17">
        <v>0.31599311242003703</v>
      </c>
      <c r="H9" s="17">
        <v>0.39715404352192102</v>
      </c>
      <c r="I9" s="17">
        <v>0.37868843140034097</v>
      </c>
      <c r="J9" s="17"/>
      <c r="K9" s="17">
        <v>0.341946597877682</v>
      </c>
      <c r="L9" s="17">
        <v>0.37107722348609301</v>
      </c>
      <c r="M9" s="17"/>
      <c r="N9" s="17">
        <v>0.26526751270113902</v>
      </c>
      <c r="O9" s="17">
        <v>0.33054606709460399</v>
      </c>
      <c r="P9" s="17">
        <v>0.37603245307321997</v>
      </c>
      <c r="Q9" s="17">
        <v>0.357330123969337</v>
      </c>
      <c r="R9" s="17">
        <v>0.48061140544661801</v>
      </c>
      <c r="S9" s="17"/>
      <c r="T9" s="17">
        <v>0.48047114923194301</v>
      </c>
      <c r="U9" s="17">
        <v>0.320314385664551</v>
      </c>
      <c r="V9" s="17">
        <v>0.32357320827471903</v>
      </c>
      <c r="W9" s="17">
        <v>0.36987183441496302</v>
      </c>
      <c r="X9" s="17">
        <v>0.36551600606482998</v>
      </c>
      <c r="Y9" s="17">
        <v>0.36022001293969502</v>
      </c>
      <c r="Z9" s="17">
        <v>0.388343945577665</v>
      </c>
      <c r="AA9" s="17">
        <v>0.368070521104021</v>
      </c>
      <c r="AB9" s="17">
        <v>0.37125651919296399</v>
      </c>
      <c r="AC9" s="17">
        <v>0.31526337974791302</v>
      </c>
      <c r="AD9" s="17">
        <v>0.31586548961736199</v>
      </c>
      <c r="AE9" s="17">
        <v>0.357728652863879</v>
      </c>
      <c r="AF9" s="17"/>
      <c r="AG9" s="17">
        <v>0.38401543129586702</v>
      </c>
      <c r="AH9" s="17">
        <v>0.36644542193457402</v>
      </c>
    </row>
    <row r="10" spans="2:34" x14ac:dyDescent="0.25">
      <c r="B10" s="18" t="s">
        <v>288</v>
      </c>
      <c r="C10" s="17">
        <v>0.38228852163697702</v>
      </c>
      <c r="D10" s="17">
        <v>0.37720080560762198</v>
      </c>
      <c r="E10" s="17">
        <v>0.38972212637395198</v>
      </c>
      <c r="F10" s="17"/>
      <c r="G10" s="17">
        <v>0.404436681359441</v>
      </c>
      <c r="H10" s="17">
        <v>0.36956920830191398</v>
      </c>
      <c r="I10" s="17">
        <v>0.37763980501159899</v>
      </c>
      <c r="J10" s="17"/>
      <c r="K10" s="17">
        <v>0.35437218214930999</v>
      </c>
      <c r="L10" s="17">
        <v>0.39085051363629503</v>
      </c>
      <c r="M10" s="17"/>
      <c r="N10" s="17">
        <v>0.36048303768863998</v>
      </c>
      <c r="O10" s="17">
        <v>0.39584366311694102</v>
      </c>
      <c r="P10" s="17">
        <v>0.39839924227284801</v>
      </c>
      <c r="Q10" s="17">
        <v>0.39084664992158202</v>
      </c>
      <c r="R10" s="17">
        <v>0.35269514742756303</v>
      </c>
      <c r="S10" s="17"/>
      <c r="T10" s="17">
        <v>0.35609300223913998</v>
      </c>
      <c r="U10" s="17">
        <v>0.44359500099453703</v>
      </c>
      <c r="V10" s="17">
        <v>0.42851184900134198</v>
      </c>
      <c r="W10" s="17">
        <v>0.38090010228341198</v>
      </c>
      <c r="X10" s="17">
        <v>0.32597680368827497</v>
      </c>
      <c r="Y10" s="17">
        <v>0.358944127391711</v>
      </c>
      <c r="Z10" s="17">
        <v>0.37445716396810202</v>
      </c>
      <c r="AA10" s="17">
        <v>0.34328073725178598</v>
      </c>
      <c r="AB10" s="17">
        <v>0.36178503228842301</v>
      </c>
      <c r="AC10" s="17">
        <v>0.46276065868817601</v>
      </c>
      <c r="AD10" s="17">
        <v>0.31050316244353499</v>
      </c>
      <c r="AE10" s="17">
        <v>0.37493607457025901</v>
      </c>
      <c r="AF10" s="17"/>
      <c r="AG10" s="17">
        <v>0.35174025213880999</v>
      </c>
      <c r="AH10" s="17">
        <v>0.40354710744594802</v>
      </c>
    </row>
    <row r="11" spans="2:34" x14ac:dyDescent="0.25">
      <c r="B11" s="18" t="s">
        <v>289</v>
      </c>
      <c r="C11" s="17">
        <v>0.10900911558085601</v>
      </c>
      <c r="D11" s="17">
        <v>0.106264531338975</v>
      </c>
      <c r="E11" s="17">
        <v>0.11047066300830601</v>
      </c>
      <c r="F11" s="17"/>
      <c r="G11" s="17">
        <v>9.8451313515755701E-2</v>
      </c>
      <c r="H11" s="17">
        <v>0.117608099345304</v>
      </c>
      <c r="I11" s="17">
        <v>0.108050557486379</v>
      </c>
      <c r="J11" s="17"/>
      <c r="K11" s="17">
        <v>0.125532042386375</v>
      </c>
      <c r="L11" s="17">
        <v>0.108413108271282</v>
      </c>
      <c r="M11" s="17"/>
      <c r="N11" s="17">
        <v>0.124165832814323</v>
      </c>
      <c r="O11" s="17">
        <v>0.124523003640542</v>
      </c>
      <c r="P11" s="17">
        <v>9.9782394996124596E-2</v>
      </c>
      <c r="Q11" s="17">
        <v>0.11427322235887</v>
      </c>
      <c r="R11" s="17">
        <v>9.5283412348786706E-2</v>
      </c>
      <c r="S11" s="17"/>
      <c r="T11" s="17">
        <v>9.6878816639988499E-2</v>
      </c>
      <c r="U11" s="17">
        <v>0.108762781979815</v>
      </c>
      <c r="V11" s="17">
        <v>6.9587770049444497E-2</v>
      </c>
      <c r="W11" s="17">
        <v>8.5005773800812201E-2</v>
      </c>
      <c r="X11" s="17">
        <v>0.109500487047362</v>
      </c>
      <c r="Y11" s="17">
        <v>0.14163031553379801</v>
      </c>
      <c r="Z11" s="17">
        <v>7.8628289872286899E-2</v>
      </c>
      <c r="AA11" s="17">
        <v>0.13847470964158301</v>
      </c>
      <c r="AB11" s="17">
        <v>0.120278588731038</v>
      </c>
      <c r="AC11" s="17">
        <v>7.8187567016416396E-2</v>
      </c>
      <c r="AD11" s="17">
        <v>0.219998379108757</v>
      </c>
      <c r="AE11" s="17">
        <v>0.14814286293783399</v>
      </c>
      <c r="AF11" s="17"/>
      <c r="AG11" s="17">
        <v>0.12600272020963499</v>
      </c>
      <c r="AH11" s="17">
        <v>9.4630885115468799E-2</v>
      </c>
    </row>
    <row r="12" spans="2:34" x14ac:dyDescent="0.25">
      <c r="B12" s="18" t="s">
        <v>290</v>
      </c>
      <c r="C12" s="17">
        <v>6.1622532226917499E-2</v>
      </c>
      <c r="D12" s="17">
        <v>5.9848578931942099E-2</v>
      </c>
      <c r="E12" s="17">
        <v>5.7015222497383403E-2</v>
      </c>
      <c r="F12" s="17"/>
      <c r="G12" s="17">
        <v>5.4612431225332499E-2</v>
      </c>
      <c r="H12" s="17">
        <v>7.2043582270774204E-2</v>
      </c>
      <c r="I12" s="17">
        <v>5.50877474269078E-2</v>
      </c>
      <c r="J12" s="17"/>
      <c r="K12" s="17">
        <v>6.0285571683171002E-2</v>
      </c>
      <c r="L12" s="17">
        <v>6.2446685314575097E-2</v>
      </c>
      <c r="M12" s="17"/>
      <c r="N12" s="17">
        <v>7.4974438076099395E-2</v>
      </c>
      <c r="O12" s="17">
        <v>5.5112827297560098E-2</v>
      </c>
      <c r="P12" s="17">
        <v>6.5522687347533401E-2</v>
      </c>
      <c r="Q12" s="17">
        <v>8.8341612941713304E-2</v>
      </c>
      <c r="R12" s="17">
        <v>4.0399241505286398E-2</v>
      </c>
      <c r="S12" s="17"/>
      <c r="T12" s="17">
        <v>3.3598657214522099E-2</v>
      </c>
      <c r="U12" s="17">
        <v>6.0184346492074298E-2</v>
      </c>
      <c r="V12" s="17">
        <v>5.5790080876247802E-2</v>
      </c>
      <c r="W12" s="17">
        <v>5.3946298512793603E-2</v>
      </c>
      <c r="X12" s="17">
        <v>7.6303577709785797E-2</v>
      </c>
      <c r="Y12" s="17">
        <v>6.0063938550594297E-2</v>
      </c>
      <c r="Z12" s="17">
        <v>5.347703341348E-2</v>
      </c>
      <c r="AA12" s="17">
        <v>8.0924809905822306E-2</v>
      </c>
      <c r="AB12" s="17">
        <v>6.8674332992682594E-2</v>
      </c>
      <c r="AC12" s="17">
        <v>8.1843761604983606E-2</v>
      </c>
      <c r="AD12" s="17">
        <v>8.5241495635597894E-2</v>
      </c>
      <c r="AE12" s="17">
        <v>7.8526983527455504E-2</v>
      </c>
      <c r="AF12" s="17"/>
      <c r="AG12" s="17">
        <v>7.0243074275475006E-2</v>
      </c>
      <c r="AH12" s="17">
        <v>5.7324054042035701E-2</v>
      </c>
    </row>
    <row r="13" spans="2:34" x14ac:dyDescent="0.25">
      <c r="B13" s="18" t="s">
        <v>80</v>
      </c>
      <c r="C13" s="19">
        <v>7.9431801981904096E-2</v>
      </c>
      <c r="D13" s="19">
        <v>6.9610036480627302E-2</v>
      </c>
      <c r="E13" s="19">
        <v>8.7542760971362293E-2</v>
      </c>
      <c r="F13" s="19"/>
      <c r="G13" s="19">
        <v>0.12650646147943401</v>
      </c>
      <c r="H13" s="19">
        <v>4.3625066560087702E-2</v>
      </c>
      <c r="I13" s="19">
        <v>8.0533458674773906E-2</v>
      </c>
      <c r="J13" s="19"/>
      <c r="K13" s="19">
        <v>0.117863605903462</v>
      </c>
      <c r="L13" s="19">
        <v>6.7212469291754798E-2</v>
      </c>
      <c r="M13" s="19"/>
      <c r="N13" s="19">
        <v>0.175109178719799</v>
      </c>
      <c r="O13" s="19">
        <v>9.3974438850352907E-2</v>
      </c>
      <c r="P13" s="19">
        <v>6.02632223102735E-2</v>
      </c>
      <c r="Q13" s="19">
        <v>4.9208390808497399E-2</v>
      </c>
      <c r="R13" s="19">
        <v>3.1010793271746499E-2</v>
      </c>
      <c r="S13" s="19"/>
      <c r="T13" s="19">
        <v>3.2958374674407001E-2</v>
      </c>
      <c r="U13" s="19">
        <v>6.7143484869022593E-2</v>
      </c>
      <c r="V13" s="19">
        <v>0.122537091798246</v>
      </c>
      <c r="W13" s="19">
        <v>0.11027599098801801</v>
      </c>
      <c r="X13" s="19">
        <v>0.122703125489747</v>
      </c>
      <c r="Y13" s="19">
        <v>7.9141605584201496E-2</v>
      </c>
      <c r="Z13" s="19">
        <v>0.105093567168467</v>
      </c>
      <c r="AA13" s="19">
        <v>6.9249222096787993E-2</v>
      </c>
      <c r="AB13" s="19">
        <v>7.8005526794892005E-2</v>
      </c>
      <c r="AC13" s="19">
        <v>6.1944632942511201E-2</v>
      </c>
      <c r="AD13" s="19">
        <v>6.8391473194748503E-2</v>
      </c>
      <c r="AE13" s="19">
        <v>4.0665426100572402E-2</v>
      </c>
      <c r="AF13" s="19"/>
      <c r="AG13" s="19">
        <v>6.7998522080213397E-2</v>
      </c>
      <c r="AH13" s="19">
        <v>7.8052531461973607E-2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299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287</v>
      </c>
      <c r="C9" s="17">
        <v>0.226943343511706</v>
      </c>
      <c r="D9" s="17">
        <v>0.25513543217142998</v>
      </c>
      <c r="E9" s="17">
        <v>0.20233282181489901</v>
      </c>
      <c r="F9" s="17"/>
      <c r="G9" s="17">
        <v>0.19576424546930399</v>
      </c>
      <c r="H9" s="17">
        <v>0.197280848366686</v>
      </c>
      <c r="I9" s="17">
        <v>0.29303745747106902</v>
      </c>
      <c r="J9" s="17"/>
      <c r="K9" s="17">
        <v>0.20314423673323201</v>
      </c>
      <c r="L9" s="17">
        <v>0.228363972251721</v>
      </c>
      <c r="M9" s="17"/>
      <c r="N9" s="17">
        <v>0.21681314665155799</v>
      </c>
      <c r="O9" s="17">
        <v>0.245246951638426</v>
      </c>
      <c r="P9" s="17">
        <v>0.19162819887046101</v>
      </c>
      <c r="Q9" s="17">
        <v>0.20108920613654299</v>
      </c>
      <c r="R9" s="17">
        <v>0.29167276088979999</v>
      </c>
      <c r="S9" s="17"/>
      <c r="T9" s="17">
        <v>0.301554777004434</v>
      </c>
      <c r="U9" s="17">
        <v>0.195850801973006</v>
      </c>
      <c r="V9" s="17">
        <v>0.203696501941379</v>
      </c>
      <c r="W9" s="17">
        <v>0.24996773458268301</v>
      </c>
      <c r="X9" s="17">
        <v>0.190270728771991</v>
      </c>
      <c r="Y9" s="17">
        <v>0.19228713140966899</v>
      </c>
      <c r="Z9" s="17">
        <v>0.18709039366934299</v>
      </c>
      <c r="AA9" s="17">
        <v>0.24500061083362101</v>
      </c>
      <c r="AB9" s="17">
        <v>0.22499901752725099</v>
      </c>
      <c r="AC9" s="17">
        <v>0.26675927621187201</v>
      </c>
      <c r="AD9" s="17">
        <v>0.24933823970998201</v>
      </c>
      <c r="AE9" s="17">
        <v>0.17627818969051301</v>
      </c>
      <c r="AF9" s="17"/>
      <c r="AG9" s="17">
        <v>0.25934314413456799</v>
      </c>
      <c r="AH9" s="17">
        <v>0.207422201728863</v>
      </c>
    </row>
    <row r="10" spans="2:34" x14ac:dyDescent="0.25">
      <c r="B10" s="18" t="s">
        <v>288</v>
      </c>
      <c r="C10" s="17">
        <v>0.330897686447159</v>
      </c>
      <c r="D10" s="17">
        <v>0.34068669245466099</v>
      </c>
      <c r="E10" s="17">
        <v>0.32586100972056598</v>
      </c>
      <c r="F10" s="17"/>
      <c r="G10" s="17">
        <v>0.37446252169286798</v>
      </c>
      <c r="H10" s="17">
        <v>0.31681740031954297</v>
      </c>
      <c r="I10" s="17">
        <v>0.30806032698482499</v>
      </c>
      <c r="J10" s="17"/>
      <c r="K10" s="17">
        <v>0.28272734987412401</v>
      </c>
      <c r="L10" s="17">
        <v>0.342811880829413</v>
      </c>
      <c r="M10" s="17"/>
      <c r="N10" s="17">
        <v>0.30337979355033701</v>
      </c>
      <c r="O10" s="17">
        <v>0.353401186006991</v>
      </c>
      <c r="P10" s="17">
        <v>0.31617308093809199</v>
      </c>
      <c r="Q10" s="17">
        <v>0.29140761693203499</v>
      </c>
      <c r="R10" s="17">
        <v>0.37190463662415901</v>
      </c>
      <c r="S10" s="17"/>
      <c r="T10" s="17">
        <v>0.295364250560955</v>
      </c>
      <c r="U10" s="17">
        <v>0.33034025259012201</v>
      </c>
      <c r="V10" s="17">
        <v>0.343253132878231</v>
      </c>
      <c r="W10" s="17">
        <v>0.30052644424872998</v>
      </c>
      <c r="X10" s="17">
        <v>0.354917546922492</v>
      </c>
      <c r="Y10" s="17">
        <v>0.29883904037993603</v>
      </c>
      <c r="Z10" s="17">
        <v>0.39272209772169703</v>
      </c>
      <c r="AA10" s="17">
        <v>0.41488653265179098</v>
      </c>
      <c r="AB10" s="17">
        <v>0.35397415187047598</v>
      </c>
      <c r="AC10" s="17">
        <v>0.269309027612531</v>
      </c>
      <c r="AD10" s="17">
        <v>0.30155336811403299</v>
      </c>
      <c r="AE10" s="17">
        <v>0.421872282874517</v>
      </c>
      <c r="AF10" s="17"/>
      <c r="AG10" s="17">
        <v>0.35055757653053699</v>
      </c>
      <c r="AH10" s="17">
        <v>0.32272730959198298</v>
      </c>
    </row>
    <row r="11" spans="2:34" x14ac:dyDescent="0.25">
      <c r="B11" s="18" t="s">
        <v>289</v>
      </c>
      <c r="C11" s="17">
        <v>0.211737358835551</v>
      </c>
      <c r="D11" s="17">
        <v>0.21513916834645899</v>
      </c>
      <c r="E11" s="17">
        <v>0.21059144374262201</v>
      </c>
      <c r="F11" s="17"/>
      <c r="G11" s="17">
        <v>0.18134864127195599</v>
      </c>
      <c r="H11" s="17">
        <v>0.24357657262071</v>
      </c>
      <c r="I11" s="17">
        <v>0.20010420364136</v>
      </c>
      <c r="J11" s="17"/>
      <c r="K11" s="17">
        <v>0.24248956394483001</v>
      </c>
      <c r="L11" s="17">
        <v>0.208975581339294</v>
      </c>
      <c r="M11" s="17"/>
      <c r="N11" s="17">
        <v>0.186514703494254</v>
      </c>
      <c r="O11" s="17">
        <v>0.200429188250034</v>
      </c>
      <c r="P11" s="17">
        <v>0.239192356797229</v>
      </c>
      <c r="Q11" s="17">
        <v>0.25535048334743499</v>
      </c>
      <c r="R11" s="17">
        <v>0.17744632865694701</v>
      </c>
      <c r="S11" s="17"/>
      <c r="T11" s="17">
        <v>0.20708493462505401</v>
      </c>
      <c r="U11" s="17">
        <v>0.217377070695458</v>
      </c>
      <c r="V11" s="17">
        <v>0.152599829346695</v>
      </c>
      <c r="W11" s="17">
        <v>0.217094983482784</v>
      </c>
      <c r="X11" s="17">
        <v>0.21546138177736199</v>
      </c>
      <c r="Y11" s="17">
        <v>0.24081953209764301</v>
      </c>
      <c r="Z11" s="17">
        <v>0.20667684712887899</v>
      </c>
      <c r="AA11" s="17">
        <v>0.16697615626429499</v>
      </c>
      <c r="AB11" s="17">
        <v>0.19780885395262199</v>
      </c>
      <c r="AC11" s="17">
        <v>0.239562421097124</v>
      </c>
      <c r="AD11" s="17">
        <v>0.25214921502163001</v>
      </c>
      <c r="AE11" s="17">
        <v>0.24098966645304101</v>
      </c>
      <c r="AF11" s="17"/>
      <c r="AG11" s="17">
        <v>0.18105792830971401</v>
      </c>
      <c r="AH11" s="17">
        <v>0.23059263392693899</v>
      </c>
    </row>
    <row r="12" spans="2:34" x14ac:dyDescent="0.25">
      <c r="B12" s="18" t="s">
        <v>290</v>
      </c>
      <c r="C12" s="17">
        <v>9.5749306882385504E-2</v>
      </c>
      <c r="D12" s="17">
        <v>7.4913029145443899E-2</v>
      </c>
      <c r="E12" s="17">
        <v>0.108693497927313</v>
      </c>
      <c r="F12" s="17"/>
      <c r="G12" s="17">
        <v>8.3440183786977998E-2</v>
      </c>
      <c r="H12" s="17">
        <v>0.11959890675292</v>
      </c>
      <c r="I12" s="17">
        <v>7.7325390355411805E-2</v>
      </c>
      <c r="J12" s="17"/>
      <c r="K12" s="17">
        <v>0.113390651165536</v>
      </c>
      <c r="L12" s="17">
        <v>9.3416254129294704E-2</v>
      </c>
      <c r="M12" s="17"/>
      <c r="N12" s="17">
        <v>9.8304196750141307E-2</v>
      </c>
      <c r="O12" s="17">
        <v>7.5946560569759694E-2</v>
      </c>
      <c r="P12" s="17">
        <v>0.11222688487176501</v>
      </c>
      <c r="Q12" s="17">
        <v>0.131608383214771</v>
      </c>
      <c r="R12" s="17">
        <v>7.0737370004293407E-2</v>
      </c>
      <c r="S12" s="17"/>
      <c r="T12" s="17">
        <v>6.5537014707694102E-2</v>
      </c>
      <c r="U12" s="17">
        <v>0.10588140356402601</v>
      </c>
      <c r="V12" s="17">
        <v>0.11396933116418199</v>
      </c>
      <c r="W12" s="17">
        <v>7.9164702727786695E-2</v>
      </c>
      <c r="X12" s="17">
        <v>0.113877935167096</v>
      </c>
      <c r="Y12" s="17">
        <v>0.10432136838316799</v>
      </c>
      <c r="Z12" s="17">
        <v>0.10137408135143799</v>
      </c>
      <c r="AA12" s="17">
        <v>8.6924175052243494E-2</v>
      </c>
      <c r="AB12" s="17">
        <v>9.6634156980783203E-2</v>
      </c>
      <c r="AC12" s="17">
        <v>9.5379951347541597E-2</v>
      </c>
      <c r="AD12" s="17">
        <v>0.12437429399751999</v>
      </c>
      <c r="AE12" s="17">
        <v>5.94023646798887E-2</v>
      </c>
      <c r="AF12" s="17"/>
      <c r="AG12" s="17">
        <v>9.9523579903412304E-2</v>
      </c>
      <c r="AH12" s="17">
        <v>9.5134516808494898E-2</v>
      </c>
    </row>
    <row r="13" spans="2:34" x14ac:dyDescent="0.25">
      <c r="B13" s="18" t="s">
        <v>80</v>
      </c>
      <c r="C13" s="19">
        <v>0.13467230432319799</v>
      </c>
      <c r="D13" s="19">
        <v>0.114125677882007</v>
      </c>
      <c r="E13" s="19">
        <v>0.15252122679460101</v>
      </c>
      <c r="F13" s="19"/>
      <c r="G13" s="19">
        <v>0.164984407778894</v>
      </c>
      <c r="H13" s="19">
        <v>0.122726271940141</v>
      </c>
      <c r="I13" s="19">
        <v>0.121472621547334</v>
      </c>
      <c r="J13" s="19"/>
      <c r="K13" s="19">
        <v>0.15824819828227901</v>
      </c>
      <c r="L13" s="19">
        <v>0.126432311450278</v>
      </c>
      <c r="M13" s="19"/>
      <c r="N13" s="19">
        <v>0.19498815955370899</v>
      </c>
      <c r="O13" s="19">
        <v>0.12497611353479</v>
      </c>
      <c r="P13" s="19">
        <v>0.14077947852245401</v>
      </c>
      <c r="Q13" s="19">
        <v>0.12054431036921601</v>
      </c>
      <c r="R13" s="19">
        <v>8.8238903824800902E-2</v>
      </c>
      <c r="S13" s="19"/>
      <c r="T13" s="19">
        <v>0.130459023101863</v>
      </c>
      <c r="U13" s="19">
        <v>0.15055047117738701</v>
      </c>
      <c r="V13" s="19">
        <v>0.18648120466951301</v>
      </c>
      <c r="W13" s="19">
        <v>0.15324613495801701</v>
      </c>
      <c r="X13" s="19">
        <v>0.12547240736106</v>
      </c>
      <c r="Y13" s="19">
        <v>0.163732927729584</v>
      </c>
      <c r="Z13" s="19">
        <v>0.112136580128642</v>
      </c>
      <c r="AA13" s="19">
        <v>8.6212525198050102E-2</v>
      </c>
      <c r="AB13" s="19">
        <v>0.126583819668868</v>
      </c>
      <c r="AC13" s="19">
        <v>0.128989323730931</v>
      </c>
      <c r="AD13" s="19">
        <v>7.2584883156834007E-2</v>
      </c>
      <c r="AE13" s="19">
        <v>0.10145749630204</v>
      </c>
      <c r="AF13" s="19"/>
      <c r="AG13" s="19">
        <v>0.109517771121769</v>
      </c>
      <c r="AH13" s="19">
        <v>0.14412333794372001</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300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287</v>
      </c>
      <c r="C9" s="17">
        <v>0.19862667715427501</v>
      </c>
      <c r="D9" s="17">
        <v>0.24723395036961199</v>
      </c>
      <c r="E9" s="17">
        <v>0.153813844444427</v>
      </c>
      <c r="F9" s="17"/>
      <c r="G9" s="17">
        <v>0.16546125814425</v>
      </c>
      <c r="H9" s="17">
        <v>0.18925612422640201</v>
      </c>
      <c r="I9" s="17">
        <v>0.24116254078914101</v>
      </c>
      <c r="J9" s="17"/>
      <c r="K9" s="17">
        <v>0.17960320654931999</v>
      </c>
      <c r="L9" s="17">
        <v>0.20226283253267199</v>
      </c>
      <c r="M9" s="17"/>
      <c r="N9" s="17">
        <v>0.12831762880638001</v>
      </c>
      <c r="O9" s="17">
        <v>0.186093460204316</v>
      </c>
      <c r="P9" s="17">
        <v>0.19962854911907901</v>
      </c>
      <c r="Q9" s="17">
        <v>0.14216322493344399</v>
      </c>
      <c r="R9" s="17">
        <v>0.28923106307663998</v>
      </c>
      <c r="S9" s="17"/>
      <c r="T9" s="17">
        <v>0.31135039251387803</v>
      </c>
      <c r="U9" s="17">
        <v>0.117020974426171</v>
      </c>
      <c r="V9" s="17">
        <v>0.14948632121327601</v>
      </c>
      <c r="W9" s="17">
        <v>0.16357610220123101</v>
      </c>
      <c r="X9" s="17">
        <v>0.18480546753625801</v>
      </c>
      <c r="Y9" s="17">
        <v>0.17878512055326001</v>
      </c>
      <c r="Z9" s="17">
        <v>0.208629310187749</v>
      </c>
      <c r="AA9" s="17">
        <v>0.244369750600753</v>
      </c>
      <c r="AB9" s="17">
        <v>0.22554262786507401</v>
      </c>
      <c r="AC9" s="17">
        <v>0.20369930234071701</v>
      </c>
      <c r="AD9" s="17">
        <v>0.20104024405194701</v>
      </c>
      <c r="AE9" s="17">
        <v>0.16476564097639901</v>
      </c>
      <c r="AF9" s="17"/>
      <c r="AG9" s="17">
        <v>0.22303509577497399</v>
      </c>
      <c r="AH9" s="17">
        <v>0.18530863578457801</v>
      </c>
    </row>
    <row r="10" spans="2:34" x14ac:dyDescent="0.25">
      <c r="B10" s="18" t="s">
        <v>288</v>
      </c>
      <c r="C10" s="17">
        <v>0.29174019324045602</v>
      </c>
      <c r="D10" s="17">
        <v>0.31347805144753299</v>
      </c>
      <c r="E10" s="17">
        <v>0.27489631490135602</v>
      </c>
      <c r="F10" s="17"/>
      <c r="G10" s="17">
        <v>0.304032407868083</v>
      </c>
      <c r="H10" s="17">
        <v>0.275728974162324</v>
      </c>
      <c r="I10" s="17">
        <v>0.300367054059474</v>
      </c>
      <c r="J10" s="17"/>
      <c r="K10" s="17">
        <v>0.248826122917083</v>
      </c>
      <c r="L10" s="17">
        <v>0.30023386085271297</v>
      </c>
      <c r="M10" s="17"/>
      <c r="N10" s="17">
        <v>0.25158193254797001</v>
      </c>
      <c r="O10" s="17">
        <v>0.28132388349089399</v>
      </c>
      <c r="P10" s="17">
        <v>0.28392715244258898</v>
      </c>
      <c r="Q10" s="17">
        <v>0.341074491162426</v>
      </c>
      <c r="R10" s="17">
        <v>0.33320874949320101</v>
      </c>
      <c r="S10" s="17"/>
      <c r="T10" s="17">
        <v>0.29137597406395799</v>
      </c>
      <c r="U10" s="17">
        <v>0.27488878037694298</v>
      </c>
      <c r="V10" s="17">
        <v>0.28053289958287603</v>
      </c>
      <c r="W10" s="17">
        <v>0.31639336245639199</v>
      </c>
      <c r="X10" s="17">
        <v>0.26588015549609301</v>
      </c>
      <c r="Y10" s="17">
        <v>0.32854518900942098</v>
      </c>
      <c r="Z10" s="17">
        <v>0.27840151145904601</v>
      </c>
      <c r="AA10" s="17">
        <v>0.34433861112675501</v>
      </c>
      <c r="AB10" s="17">
        <v>0.33469891412214398</v>
      </c>
      <c r="AC10" s="17">
        <v>0.22717577051413301</v>
      </c>
      <c r="AD10" s="17">
        <v>0.283571196676913</v>
      </c>
      <c r="AE10" s="17">
        <v>0.27271514905933902</v>
      </c>
      <c r="AF10" s="17"/>
      <c r="AG10" s="17">
        <v>0.28541557717974703</v>
      </c>
      <c r="AH10" s="17">
        <v>0.30814584302110298</v>
      </c>
    </row>
    <row r="11" spans="2:34" x14ac:dyDescent="0.25">
      <c r="B11" s="18" t="s">
        <v>289</v>
      </c>
      <c r="C11" s="17">
        <v>0.16314099852309699</v>
      </c>
      <c r="D11" s="17">
        <v>0.16624796115096199</v>
      </c>
      <c r="E11" s="17">
        <v>0.162195560792495</v>
      </c>
      <c r="F11" s="17"/>
      <c r="G11" s="17">
        <v>0.13828535500087599</v>
      </c>
      <c r="H11" s="17">
        <v>0.18478570787714499</v>
      </c>
      <c r="I11" s="17">
        <v>0.15913092404093901</v>
      </c>
      <c r="J11" s="17"/>
      <c r="K11" s="17">
        <v>0.19031701812291901</v>
      </c>
      <c r="L11" s="17">
        <v>0.158064614851048</v>
      </c>
      <c r="M11" s="17"/>
      <c r="N11" s="17">
        <v>0.20694660915190799</v>
      </c>
      <c r="O11" s="17">
        <v>0.17396661202927499</v>
      </c>
      <c r="P11" s="17">
        <v>0.153538774348073</v>
      </c>
      <c r="Q11" s="17">
        <v>0.16637031775622199</v>
      </c>
      <c r="R11" s="17">
        <v>0.13191631991465</v>
      </c>
      <c r="S11" s="17"/>
      <c r="T11" s="17">
        <v>0.142706900050969</v>
      </c>
      <c r="U11" s="17">
        <v>0.225556616302513</v>
      </c>
      <c r="V11" s="17">
        <v>0.11765588976956599</v>
      </c>
      <c r="W11" s="17">
        <v>0.15633894748318899</v>
      </c>
      <c r="X11" s="17">
        <v>0.15721246544912301</v>
      </c>
      <c r="Y11" s="17">
        <v>0.14623219394102799</v>
      </c>
      <c r="Z11" s="17">
        <v>0.14294609957860799</v>
      </c>
      <c r="AA11" s="17">
        <v>0.17481943454703899</v>
      </c>
      <c r="AB11" s="17">
        <v>0.15548247675909099</v>
      </c>
      <c r="AC11" s="17">
        <v>0.22974535218735201</v>
      </c>
      <c r="AD11" s="17">
        <v>0.134552240665025</v>
      </c>
      <c r="AE11" s="17">
        <v>0.12592689627789899</v>
      </c>
      <c r="AF11" s="17"/>
      <c r="AG11" s="17">
        <v>0.14864951243291599</v>
      </c>
      <c r="AH11" s="17">
        <v>0.162926532194971</v>
      </c>
    </row>
    <row r="12" spans="2:34" x14ac:dyDescent="0.25">
      <c r="B12" s="18" t="s">
        <v>290</v>
      </c>
      <c r="C12" s="17">
        <v>0.10115298340406</v>
      </c>
      <c r="D12" s="17">
        <v>8.2043851126336595E-2</v>
      </c>
      <c r="E12" s="17">
        <v>0.11463827617327001</v>
      </c>
      <c r="F12" s="17"/>
      <c r="G12" s="17">
        <v>0.103721291324887</v>
      </c>
      <c r="H12" s="17">
        <v>0.118933498233426</v>
      </c>
      <c r="I12" s="17">
        <v>7.6508283709311495E-2</v>
      </c>
      <c r="J12" s="17"/>
      <c r="K12" s="17">
        <v>0.101853626882699</v>
      </c>
      <c r="L12" s="17">
        <v>0.10273506699403601</v>
      </c>
      <c r="M12" s="17"/>
      <c r="N12" s="17">
        <v>0.10994821027566599</v>
      </c>
      <c r="O12" s="17">
        <v>9.6837859839109794E-2</v>
      </c>
      <c r="P12" s="17">
        <v>0.10472267663373799</v>
      </c>
      <c r="Q12" s="17">
        <v>0.13343653678474501</v>
      </c>
      <c r="R12" s="17">
        <v>8.0008979395843893E-2</v>
      </c>
      <c r="S12" s="17"/>
      <c r="T12" s="17">
        <v>5.9691232922006898E-2</v>
      </c>
      <c r="U12" s="17">
        <v>9.1917550107658397E-2</v>
      </c>
      <c r="V12" s="17">
        <v>0.12615421328194301</v>
      </c>
      <c r="W12" s="17">
        <v>9.3981754744939805E-2</v>
      </c>
      <c r="X12" s="17">
        <v>0.110603422390054</v>
      </c>
      <c r="Y12" s="17">
        <v>0.114069994165212</v>
      </c>
      <c r="Z12" s="17">
        <v>9.8259470459768503E-2</v>
      </c>
      <c r="AA12" s="17">
        <v>8.1649028302070006E-2</v>
      </c>
      <c r="AB12" s="17">
        <v>8.8932250568795695E-2</v>
      </c>
      <c r="AC12" s="17">
        <v>0.123569201727665</v>
      </c>
      <c r="AD12" s="17">
        <v>0.150763604469769</v>
      </c>
      <c r="AE12" s="17">
        <v>0.16001769853603101</v>
      </c>
      <c r="AF12" s="17"/>
      <c r="AG12" s="17">
        <v>0.117526955702752</v>
      </c>
      <c r="AH12" s="17">
        <v>8.8564439538484099E-2</v>
      </c>
    </row>
    <row r="13" spans="2:34" x14ac:dyDescent="0.25">
      <c r="B13" s="18" t="s">
        <v>80</v>
      </c>
      <c r="C13" s="19">
        <v>0.24533914767811199</v>
      </c>
      <c r="D13" s="19">
        <v>0.190996185905557</v>
      </c>
      <c r="E13" s="19">
        <v>0.29445600368845198</v>
      </c>
      <c r="F13" s="19"/>
      <c r="G13" s="19">
        <v>0.28849968766190398</v>
      </c>
      <c r="H13" s="19">
        <v>0.231295695500703</v>
      </c>
      <c r="I13" s="19">
        <v>0.222831197401134</v>
      </c>
      <c r="J13" s="19"/>
      <c r="K13" s="19">
        <v>0.27940002552797999</v>
      </c>
      <c r="L13" s="19">
        <v>0.236703624769531</v>
      </c>
      <c r="M13" s="19"/>
      <c r="N13" s="19">
        <v>0.30320561921807698</v>
      </c>
      <c r="O13" s="19">
        <v>0.26177818443640599</v>
      </c>
      <c r="P13" s="19">
        <v>0.25818284745652098</v>
      </c>
      <c r="Q13" s="19">
        <v>0.216955429363163</v>
      </c>
      <c r="R13" s="19">
        <v>0.16563488811966501</v>
      </c>
      <c r="S13" s="19"/>
      <c r="T13" s="19">
        <v>0.194875500449188</v>
      </c>
      <c r="U13" s="19">
        <v>0.29061607878671403</v>
      </c>
      <c r="V13" s="19">
        <v>0.32617067615233902</v>
      </c>
      <c r="W13" s="19">
        <v>0.26970983311424901</v>
      </c>
      <c r="X13" s="19">
        <v>0.28149848912847197</v>
      </c>
      <c r="Y13" s="19">
        <v>0.232367502331079</v>
      </c>
      <c r="Z13" s="19">
        <v>0.27176360831482899</v>
      </c>
      <c r="AA13" s="19">
        <v>0.154823175423384</v>
      </c>
      <c r="AB13" s="19">
        <v>0.19534373068489599</v>
      </c>
      <c r="AC13" s="19">
        <v>0.215810373230133</v>
      </c>
      <c r="AD13" s="19">
        <v>0.230072714136345</v>
      </c>
      <c r="AE13" s="19">
        <v>0.27657461515033199</v>
      </c>
      <c r="AF13" s="19"/>
      <c r="AG13" s="19">
        <v>0.22537285890961101</v>
      </c>
      <c r="AH13" s="19">
        <v>0.25505454946086398</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301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287</v>
      </c>
      <c r="C9" s="17">
        <v>0.37813032718147199</v>
      </c>
      <c r="D9" s="17">
        <v>0.39935627201618201</v>
      </c>
      <c r="E9" s="17">
        <v>0.36254285264108199</v>
      </c>
      <c r="F9" s="17"/>
      <c r="G9" s="17">
        <v>0.35749619786918801</v>
      </c>
      <c r="H9" s="17">
        <v>0.365860816775536</v>
      </c>
      <c r="I9" s="17">
        <v>0.41265593240674903</v>
      </c>
      <c r="J9" s="17"/>
      <c r="K9" s="17">
        <v>0.35714758921948198</v>
      </c>
      <c r="L9" s="17">
        <v>0.378492700272203</v>
      </c>
      <c r="M9" s="17"/>
      <c r="N9" s="17">
        <v>0.29492887207464602</v>
      </c>
      <c r="O9" s="17">
        <v>0.35077949948596199</v>
      </c>
      <c r="P9" s="17">
        <v>0.38001087900068697</v>
      </c>
      <c r="Q9" s="17">
        <v>0.33782933750521899</v>
      </c>
      <c r="R9" s="17">
        <v>0.487771498156087</v>
      </c>
      <c r="S9" s="17"/>
      <c r="T9" s="17">
        <v>0.52461943922040599</v>
      </c>
      <c r="U9" s="17">
        <v>0.31385228037170698</v>
      </c>
      <c r="V9" s="17">
        <v>0.40336163034664602</v>
      </c>
      <c r="W9" s="17">
        <v>0.37117767389248402</v>
      </c>
      <c r="X9" s="17">
        <v>0.33584158631977101</v>
      </c>
      <c r="Y9" s="17">
        <v>0.33117849168573599</v>
      </c>
      <c r="Z9" s="17">
        <v>0.36687390308477702</v>
      </c>
      <c r="AA9" s="17">
        <v>0.34030320363358701</v>
      </c>
      <c r="AB9" s="17">
        <v>0.38828541494636798</v>
      </c>
      <c r="AC9" s="17">
        <v>0.35066478523657901</v>
      </c>
      <c r="AD9" s="17">
        <v>0.33232218747095299</v>
      </c>
      <c r="AE9" s="17">
        <v>0.39900505188473401</v>
      </c>
      <c r="AF9" s="17"/>
      <c r="AG9" s="17">
        <v>0.38154783269117198</v>
      </c>
      <c r="AH9" s="17">
        <v>0.37981560470057502</v>
      </c>
    </row>
    <row r="10" spans="2:34" x14ac:dyDescent="0.25">
      <c r="B10" s="18" t="s">
        <v>288</v>
      </c>
      <c r="C10" s="17">
        <v>0.39846711289486703</v>
      </c>
      <c r="D10" s="17">
        <v>0.38682224498696099</v>
      </c>
      <c r="E10" s="17">
        <v>0.41392343300732898</v>
      </c>
      <c r="F10" s="17"/>
      <c r="G10" s="17">
        <v>0.42263505035777599</v>
      </c>
      <c r="H10" s="17">
        <v>0.412530229628356</v>
      </c>
      <c r="I10" s="17">
        <v>0.35841381372334502</v>
      </c>
      <c r="J10" s="17"/>
      <c r="K10" s="17">
        <v>0.39053210228097901</v>
      </c>
      <c r="L10" s="17">
        <v>0.40703872965496601</v>
      </c>
      <c r="M10" s="17"/>
      <c r="N10" s="17">
        <v>0.38409834208341298</v>
      </c>
      <c r="O10" s="17">
        <v>0.42891923241700203</v>
      </c>
      <c r="P10" s="17">
        <v>0.39143391922739301</v>
      </c>
      <c r="Q10" s="17">
        <v>0.44344391723568299</v>
      </c>
      <c r="R10" s="17">
        <v>0.37501875479989799</v>
      </c>
      <c r="S10" s="17"/>
      <c r="T10" s="17">
        <v>0.33892268588607</v>
      </c>
      <c r="U10" s="17">
        <v>0.46642442105527299</v>
      </c>
      <c r="V10" s="17">
        <v>0.36973373497616702</v>
      </c>
      <c r="W10" s="17">
        <v>0.39938342651229702</v>
      </c>
      <c r="X10" s="17">
        <v>0.40005792025203601</v>
      </c>
      <c r="Y10" s="17">
        <v>0.44587259322554001</v>
      </c>
      <c r="Z10" s="17">
        <v>0.40814897481950702</v>
      </c>
      <c r="AA10" s="17">
        <v>0.41426462805249897</v>
      </c>
      <c r="AB10" s="17">
        <v>0.41469429463106999</v>
      </c>
      <c r="AC10" s="17">
        <v>0.37258452832229699</v>
      </c>
      <c r="AD10" s="17">
        <v>0.39113235592310602</v>
      </c>
      <c r="AE10" s="17">
        <v>0.25921475810706202</v>
      </c>
      <c r="AF10" s="17"/>
      <c r="AG10" s="17">
        <v>0.39790096140848302</v>
      </c>
      <c r="AH10" s="17">
        <v>0.40745758434096202</v>
      </c>
    </row>
    <row r="11" spans="2:34" x14ac:dyDescent="0.25">
      <c r="B11" s="18" t="s">
        <v>289</v>
      </c>
      <c r="C11" s="17">
        <v>0.107473359327796</v>
      </c>
      <c r="D11" s="17">
        <v>0.104462567389333</v>
      </c>
      <c r="E11" s="17">
        <v>0.10879976713959</v>
      </c>
      <c r="F11" s="17"/>
      <c r="G11" s="17">
        <v>9.1048625914956799E-2</v>
      </c>
      <c r="H11" s="17">
        <v>0.11233496242656101</v>
      </c>
      <c r="I11" s="17">
        <v>0.116642951573041</v>
      </c>
      <c r="J11" s="17"/>
      <c r="K11" s="17">
        <v>0.10595857560677301</v>
      </c>
      <c r="L11" s="17">
        <v>0.10738387976616599</v>
      </c>
      <c r="M11" s="17"/>
      <c r="N11" s="17">
        <v>0.107737327042777</v>
      </c>
      <c r="O11" s="17">
        <v>0.10922682939389899</v>
      </c>
      <c r="P11" s="17">
        <v>0.120199682395472</v>
      </c>
      <c r="Q11" s="17">
        <v>0.116898029869911</v>
      </c>
      <c r="R11" s="17">
        <v>7.8052713455800907E-2</v>
      </c>
      <c r="S11" s="17"/>
      <c r="T11" s="17">
        <v>8.6882929485316604E-2</v>
      </c>
      <c r="U11" s="17">
        <v>9.58085927352543E-2</v>
      </c>
      <c r="V11" s="17">
        <v>8.1604609219910196E-2</v>
      </c>
      <c r="W11" s="17">
        <v>0.10295344171392699</v>
      </c>
      <c r="X11" s="17">
        <v>9.2598179035408304E-2</v>
      </c>
      <c r="Y11" s="17">
        <v>0.120249810013111</v>
      </c>
      <c r="Z11" s="17">
        <v>0.10075353020908601</v>
      </c>
      <c r="AA11" s="17">
        <v>0.14873804540963201</v>
      </c>
      <c r="AB11" s="17">
        <v>0.108162115340835</v>
      </c>
      <c r="AC11" s="17">
        <v>0.143997903724014</v>
      </c>
      <c r="AD11" s="17">
        <v>0.12842707716620899</v>
      </c>
      <c r="AE11" s="17">
        <v>0.16096517290541601</v>
      </c>
      <c r="AF11" s="17"/>
      <c r="AG11" s="17">
        <v>0.104407024287181</v>
      </c>
      <c r="AH11" s="17">
        <v>0.104545769910112</v>
      </c>
    </row>
    <row r="12" spans="2:34" x14ac:dyDescent="0.25">
      <c r="B12" s="18" t="s">
        <v>290</v>
      </c>
      <c r="C12" s="17">
        <v>5.7278067820094099E-2</v>
      </c>
      <c r="D12" s="17">
        <v>5.8270504827721802E-2</v>
      </c>
      <c r="E12" s="17">
        <v>4.9821053632447203E-2</v>
      </c>
      <c r="F12" s="17"/>
      <c r="G12" s="17">
        <v>5.1653874275803799E-2</v>
      </c>
      <c r="H12" s="17">
        <v>6.6436591115666493E-2</v>
      </c>
      <c r="I12" s="17">
        <v>5.1036552022147998E-2</v>
      </c>
      <c r="J12" s="17"/>
      <c r="K12" s="17">
        <v>6.4122581611146701E-2</v>
      </c>
      <c r="L12" s="17">
        <v>5.7446393782189402E-2</v>
      </c>
      <c r="M12" s="17"/>
      <c r="N12" s="17">
        <v>7.4105203999705896E-2</v>
      </c>
      <c r="O12" s="17">
        <v>5.81739369417653E-2</v>
      </c>
      <c r="P12" s="17">
        <v>5.4273115953602902E-2</v>
      </c>
      <c r="Q12" s="17">
        <v>7.6184302218919697E-2</v>
      </c>
      <c r="R12" s="17">
        <v>4.1079753652646503E-2</v>
      </c>
      <c r="S12" s="17"/>
      <c r="T12" s="17">
        <v>3.6659480660099997E-2</v>
      </c>
      <c r="U12" s="17">
        <v>6.0997311171333397E-2</v>
      </c>
      <c r="V12" s="17">
        <v>6.0128520898617498E-2</v>
      </c>
      <c r="W12" s="17">
        <v>5.2586825434145598E-2</v>
      </c>
      <c r="X12" s="17">
        <v>8.9375361881291998E-2</v>
      </c>
      <c r="Y12" s="17">
        <v>4.0318754690115401E-2</v>
      </c>
      <c r="Z12" s="17">
        <v>3.1951362238120999E-2</v>
      </c>
      <c r="AA12" s="17">
        <v>4.9313163488813198E-2</v>
      </c>
      <c r="AB12" s="17">
        <v>5.54290991314908E-2</v>
      </c>
      <c r="AC12" s="17">
        <v>7.2991972461634594E-2</v>
      </c>
      <c r="AD12" s="17">
        <v>8.3290226712947099E-2</v>
      </c>
      <c r="AE12" s="17">
        <v>0.12111263768078</v>
      </c>
      <c r="AF12" s="17"/>
      <c r="AG12" s="17">
        <v>5.9595832029387001E-2</v>
      </c>
      <c r="AH12" s="17">
        <v>5.4483278821136703E-2</v>
      </c>
    </row>
    <row r="13" spans="2:34" x14ac:dyDescent="0.25">
      <c r="B13" s="18" t="s">
        <v>80</v>
      </c>
      <c r="C13" s="19">
        <v>5.8651132775771199E-2</v>
      </c>
      <c r="D13" s="19">
        <v>5.1088410779802203E-2</v>
      </c>
      <c r="E13" s="19">
        <v>6.4912893579552502E-2</v>
      </c>
      <c r="F13" s="19"/>
      <c r="G13" s="19">
        <v>7.71662515822754E-2</v>
      </c>
      <c r="H13" s="19">
        <v>4.2837400053879898E-2</v>
      </c>
      <c r="I13" s="19">
        <v>6.1250750274716798E-2</v>
      </c>
      <c r="J13" s="19"/>
      <c r="K13" s="19">
        <v>8.2239151281618697E-2</v>
      </c>
      <c r="L13" s="19">
        <v>4.9638296524475198E-2</v>
      </c>
      <c r="M13" s="19"/>
      <c r="N13" s="19">
        <v>0.13913025479945901</v>
      </c>
      <c r="O13" s="19">
        <v>5.2900501761371801E-2</v>
      </c>
      <c r="P13" s="19">
        <v>5.4082403422845197E-2</v>
      </c>
      <c r="Q13" s="19">
        <v>2.5644413170266799E-2</v>
      </c>
      <c r="R13" s="19">
        <v>1.8077279935567601E-2</v>
      </c>
      <c r="S13" s="19"/>
      <c r="T13" s="19">
        <v>1.2915464748107E-2</v>
      </c>
      <c r="U13" s="19">
        <v>6.2917394666431994E-2</v>
      </c>
      <c r="V13" s="19">
        <v>8.5171504558658795E-2</v>
      </c>
      <c r="W13" s="19">
        <v>7.3898632447146298E-2</v>
      </c>
      <c r="X13" s="19">
        <v>8.2126952511493101E-2</v>
      </c>
      <c r="Y13" s="19">
        <v>6.2380350385498003E-2</v>
      </c>
      <c r="Z13" s="19">
        <v>9.2272229648510007E-2</v>
      </c>
      <c r="AA13" s="19">
        <v>4.7380959415468098E-2</v>
      </c>
      <c r="AB13" s="19">
        <v>3.3429075950236198E-2</v>
      </c>
      <c r="AC13" s="19">
        <v>5.9760810255474903E-2</v>
      </c>
      <c r="AD13" s="19">
        <v>6.4828152726784202E-2</v>
      </c>
      <c r="AE13" s="19">
        <v>5.9702379422007498E-2</v>
      </c>
      <c r="AF13" s="19"/>
      <c r="AG13" s="19">
        <v>5.6548349583776303E-2</v>
      </c>
      <c r="AH13" s="19">
        <v>5.3697762227214098E-2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302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287</v>
      </c>
      <c r="C9" s="17">
        <v>0.32490527074588099</v>
      </c>
      <c r="D9" s="17">
        <v>0.36093994319114397</v>
      </c>
      <c r="E9" s="17">
        <v>0.30129423214752599</v>
      </c>
      <c r="F9" s="17"/>
      <c r="G9" s="17">
        <v>0.26388626459786302</v>
      </c>
      <c r="H9" s="17">
        <v>0.412819211318462</v>
      </c>
      <c r="I9" s="17">
        <v>0.27988517588418799</v>
      </c>
      <c r="J9" s="17"/>
      <c r="K9" s="17" t="s">
        <v>172</v>
      </c>
      <c r="L9" s="17">
        <v>0.32490527074588099</v>
      </c>
      <c r="M9" s="17"/>
      <c r="N9" s="17">
        <v>0.28587669089985202</v>
      </c>
      <c r="O9" s="17">
        <v>0.26368621749717902</v>
      </c>
      <c r="P9" s="17">
        <v>0.36203856517097599</v>
      </c>
      <c r="Q9" s="17">
        <v>0.35738149366171901</v>
      </c>
      <c r="R9" s="17">
        <v>0.40172307576174299</v>
      </c>
      <c r="S9" s="17"/>
      <c r="T9" s="17">
        <v>0.44389503223562499</v>
      </c>
      <c r="U9" s="17">
        <v>0.27098131552988702</v>
      </c>
      <c r="V9" s="17">
        <v>0.31920599893240298</v>
      </c>
      <c r="W9" s="17">
        <v>0.192333575613373</v>
      </c>
      <c r="X9" s="17">
        <v>0.26517602386600603</v>
      </c>
      <c r="Y9" s="17">
        <v>0.45049282693604997</v>
      </c>
      <c r="Z9" s="17">
        <v>0.33628627671321099</v>
      </c>
      <c r="AA9" s="17">
        <v>0.35106013483790699</v>
      </c>
      <c r="AB9" s="17">
        <v>0.37676872064634098</v>
      </c>
      <c r="AC9" s="17">
        <v>0.26748155601484802</v>
      </c>
      <c r="AD9" s="17">
        <v>0.24841658988129001</v>
      </c>
      <c r="AE9" s="17">
        <v>0.42489147645965902</v>
      </c>
      <c r="AF9" s="17"/>
      <c r="AG9" s="17">
        <v>0.34492039693306897</v>
      </c>
      <c r="AH9" s="17">
        <v>0.31688192745357302</v>
      </c>
    </row>
    <row r="10" spans="2:34" x14ac:dyDescent="0.25">
      <c r="B10" s="18" t="s">
        <v>288</v>
      </c>
      <c r="C10" s="17">
        <v>0.39443192137997601</v>
      </c>
      <c r="D10" s="17">
        <v>0.37584336380757499</v>
      </c>
      <c r="E10" s="17">
        <v>0.41628676589464497</v>
      </c>
      <c r="F10" s="17"/>
      <c r="G10" s="17">
        <v>0.419467677756937</v>
      </c>
      <c r="H10" s="17">
        <v>0.35660646443670202</v>
      </c>
      <c r="I10" s="17">
        <v>0.41990512552250903</v>
      </c>
      <c r="J10" s="17"/>
      <c r="K10" s="17" t="s">
        <v>172</v>
      </c>
      <c r="L10" s="17">
        <v>0.39443192137997601</v>
      </c>
      <c r="M10" s="17"/>
      <c r="N10" s="17">
        <v>0.31345700624075601</v>
      </c>
      <c r="O10" s="17">
        <v>0.45533719997690902</v>
      </c>
      <c r="P10" s="17">
        <v>0.37769154084317402</v>
      </c>
      <c r="Q10" s="17">
        <v>0.38917442690753301</v>
      </c>
      <c r="R10" s="17">
        <v>0.47182552411524398</v>
      </c>
      <c r="S10" s="17"/>
      <c r="T10" s="17">
        <v>0.38533807111470297</v>
      </c>
      <c r="U10" s="17">
        <v>0.453605539091676</v>
      </c>
      <c r="V10" s="17">
        <v>0.32183833549865198</v>
      </c>
      <c r="W10" s="17">
        <v>0.38115317150174099</v>
      </c>
      <c r="X10" s="17">
        <v>0.281953072791435</v>
      </c>
      <c r="Y10" s="17">
        <v>0.36278895393319899</v>
      </c>
      <c r="Z10" s="17">
        <v>0.426247731200671</v>
      </c>
      <c r="AA10" s="17">
        <v>0.41255525732459503</v>
      </c>
      <c r="AB10" s="17">
        <v>0.431385808728314</v>
      </c>
      <c r="AC10" s="17">
        <v>0.44586647087785802</v>
      </c>
      <c r="AD10" s="17">
        <v>0.43101859128858999</v>
      </c>
      <c r="AE10" s="17">
        <v>0.31066419475498103</v>
      </c>
      <c r="AF10" s="17"/>
      <c r="AG10" s="17">
        <v>0.37986461909660701</v>
      </c>
      <c r="AH10" s="17">
        <v>0.40016863472784298</v>
      </c>
    </row>
    <row r="11" spans="2:34" x14ac:dyDescent="0.25">
      <c r="B11" s="18" t="s">
        <v>289</v>
      </c>
      <c r="C11" s="17">
        <v>0.105079150373361</v>
      </c>
      <c r="D11" s="17">
        <v>9.5473182074600704E-2</v>
      </c>
      <c r="E11" s="17">
        <v>0.117423044919304</v>
      </c>
      <c r="F11" s="17"/>
      <c r="G11" s="17">
        <v>0.108280784454444</v>
      </c>
      <c r="H11" s="17">
        <v>0.103065500053066</v>
      </c>
      <c r="I11" s="17">
        <v>9.7071000791596002E-2</v>
      </c>
      <c r="J11" s="17"/>
      <c r="K11" s="17" t="s">
        <v>172</v>
      </c>
      <c r="L11" s="17">
        <v>0.105079150373361</v>
      </c>
      <c r="M11" s="17"/>
      <c r="N11" s="17">
        <v>0.12650080447204301</v>
      </c>
      <c r="O11" s="17">
        <v>0.120875312513649</v>
      </c>
      <c r="P11" s="17">
        <v>0.101191855832814</v>
      </c>
      <c r="Q11" s="17">
        <v>7.8492948349896396E-2</v>
      </c>
      <c r="R11" s="17">
        <v>3.6443951186798801E-2</v>
      </c>
      <c r="S11" s="17"/>
      <c r="T11" s="17">
        <v>9.8958085257997194E-2</v>
      </c>
      <c r="U11" s="17">
        <v>0.106573774080505</v>
      </c>
      <c r="V11" s="17">
        <v>0.11393527001857499</v>
      </c>
      <c r="W11" s="17">
        <v>0.17789415903901901</v>
      </c>
      <c r="X11" s="17">
        <v>0.185166036918684</v>
      </c>
      <c r="Y11" s="17">
        <v>6.1211820500833E-2</v>
      </c>
      <c r="Z11" s="17">
        <v>6.2544424515780295E-2</v>
      </c>
      <c r="AA11" s="17">
        <v>7.7936028645771094E-2</v>
      </c>
      <c r="AB11" s="17">
        <v>1.30088100041629E-2</v>
      </c>
      <c r="AC11" s="17">
        <v>8.2471050928220102E-2</v>
      </c>
      <c r="AD11" s="17">
        <v>0.24346285704256099</v>
      </c>
      <c r="AE11" s="17">
        <v>4.8454593171940299E-2</v>
      </c>
      <c r="AF11" s="17"/>
      <c r="AG11" s="17">
        <v>0.100043066360206</v>
      </c>
      <c r="AH11" s="17">
        <v>0.10523317432682799</v>
      </c>
    </row>
    <row r="12" spans="2:34" x14ac:dyDescent="0.25">
      <c r="B12" s="18" t="s">
        <v>290</v>
      </c>
      <c r="C12" s="17">
        <v>8.4591646428245904E-2</v>
      </c>
      <c r="D12" s="17">
        <v>8.9418975548623894E-2</v>
      </c>
      <c r="E12" s="17">
        <v>6.8989205483272698E-2</v>
      </c>
      <c r="F12" s="17"/>
      <c r="G12" s="17">
        <v>7.14437242533877E-2</v>
      </c>
      <c r="H12" s="17">
        <v>0.102246474686064</v>
      </c>
      <c r="I12" s="17">
        <v>8.0030896005943097E-2</v>
      </c>
      <c r="J12" s="17"/>
      <c r="K12" s="17" t="s">
        <v>172</v>
      </c>
      <c r="L12" s="17">
        <v>8.4591646428245904E-2</v>
      </c>
      <c r="M12" s="17"/>
      <c r="N12" s="17">
        <v>7.0523033026720902E-2</v>
      </c>
      <c r="O12" s="17">
        <v>5.0041600679641203E-2</v>
      </c>
      <c r="P12" s="17">
        <v>0.12059799637419499</v>
      </c>
      <c r="Q12" s="17">
        <v>5.3129620206644003E-2</v>
      </c>
      <c r="R12" s="17">
        <v>5.2170135132764098E-2</v>
      </c>
      <c r="S12" s="17"/>
      <c r="T12" s="17">
        <v>8.4033124279298994E-3</v>
      </c>
      <c r="U12" s="17">
        <v>7.1062075997381596E-2</v>
      </c>
      <c r="V12" s="17">
        <v>9.4269819139984806E-2</v>
      </c>
      <c r="W12" s="17">
        <v>0.117036660444148</v>
      </c>
      <c r="X12" s="17">
        <v>8.3438080777426302E-2</v>
      </c>
      <c r="Y12" s="17">
        <v>4.8567088600670702E-2</v>
      </c>
      <c r="Z12" s="17">
        <v>0.11551879114519201</v>
      </c>
      <c r="AA12" s="17">
        <v>0.107129028273447</v>
      </c>
      <c r="AB12" s="17">
        <v>0.124135322603923</v>
      </c>
      <c r="AC12" s="17">
        <v>0.12544615748604901</v>
      </c>
      <c r="AD12" s="17">
        <v>3.6395774673437201E-2</v>
      </c>
      <c r="AE12" s="17">
        <v>0.175380017679131</v>
      </c>
      <c r="AF12" s="17"/>
      <c r="AG12" s="17">
        <v>8.2801973078678107E-2</v>
      </c>
      <c r="AH12" s="17">
        <v>8.7120539959571294E-2</v>
      </c>
    </row>
    <row r="13" spans="2:34" x14ac:dyDescent="0.25">
      <c r="B13" s="18" t="s">
        <v>80</v>
      </c>
      <c r="C13" s="19">
        <v>9.0992011072535295E-2</v>
      </c>
      <c r="D13" s="19">
        <v>7.8324535378055699E-2</v>
      </c>
      <c r="E13" s="19">
        <v>9.6006751555252803E-2</v>
      </c>
      <c r="F13" s="19"/>
      <c r="G13" s="19">
        <v>0.13692154893736799</v>
      </c>
      <c r="H13" s="19">
        <v>2.5262349505705599E-2</v>
      </c>
      <c r="I13" s="19">
        <v>0.123107801795764</v>
      </c>
      <c r="J13" s="19"/>
      <c r="K13" s="19" t="s">
        <v>172</v>
      </c>
      <c r="L13" s="19">
        <v>9.0992011072535295E-2</v>
      </c>
      <c r="M13" s="19"/>
      <c r="N13" s="19">
        <v>0.20364246536062799</v>
      </c>
      <c r="O13" s="19">
        <v>0.110059669332621</v>
      </c>
      <c r="P13" s="19">
        <v>3.8480041778840499E-2</v>
      </c>
      <c r="Q13" s="19">
        <v>0.12182151087420801</v>
      </c>
      <c r="R13" s="19">
        <v>3.7837313803449797E-2</v>
      </c>
      <c r="S13" s="19"/>
      <c r="T13" s="19">
        <v>6.3405498963745394E-2</v>
      </c>
      <c r="U13" s="19">
        <v>9.7777295300550501E-2</v>
      </c>
      <c r="V13" s="19">
        <v>0.150750576410385</v>
      </c>
      <c r="W13" s="19">
        <v>0.13158243340171899</v>
      </c>
      <c r="X13" s="19">
        <v>0.18426678564644899</v>
      </c>
      <c r="Y13" s="19">
        <v>7.6939310029247199E-2</v>
      </c>
      <c r="Z13" s="19">
        <v>5.9402776425145402E-2</v>
      </c>
      <c r="AA13" s="19">
        <v>5.1319550918279298E-2</v>
      </c>
      <c r="AB13" s="19">
        <v>5.4701338017259502E-2</v>
      </c>
      <c r="AC13" s="19">
        <v>7.8734764693024498E-2</v>
      </c>
      <c r="AD13" s="19">
        <v>4.0706187114121703E-2</v>
      </c>
      <c r="AE13" s="19">
        <v>4.06097179342889E-2</v>
      </c>
      <c r="AF13" s="19"/>
      <c r="AG13" s="19">
        <v>9.2369944531440304E-2</v>
      </c>
      <c r="AH13" s="19">
        <v>9.0595723532184702E-2</v>
      </c>
    </row>
    <row r="14" spans="2:34" x14ac:dyDescent="0.25">
      <c r="B14" s="16" t="s">
        <v>169</v>
      </c>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303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287</v>
      </c>
      <c r="C9" s="17">
        <v>0.297673527037214</v>
      </c>
      <c r="D9" s="17">
        <v>0.35269932629323297</v>
      </c>
      <c r="E9" s="17">
        <v>0.25602604941738599</v>
      </c>
      <c r="F9" s="17"/>
      <c r="G9" s="17">
        <v>0.246900413964838</v>
      </c>
      <c r="H9" s="17">
        <v>0.34157459477546298</v>
      </c>
      <c r="I9" s="17">
        <v>0.37692127919776203</v>
      </c>
      <c r="J9" s="17"/>
      <c r="K9" s="17" t="s">
        <v>172</v>
      </c>
      <c r="L9" s="17">
        <v>0.297673527037214</v>
      </c>
      <c r="M9" s="17"/>
      <c r="N9" s="17">
        <v>0.30033779990603099</v>
      </c>
      <c r="O9" s="17">
        <v>0.24733336347549001</v>
      </c>
      <c r="P9" s="17">
        <v>0.297970050022067</v>
      </c>
      <c r="Q9" s="17">
        <v>0.41051111386836298</v>
      </c>
      <c r="R9" s="17">
        <v>0.400723424490744</v>
      </c>
      <c r="S9" s="17"/>
      <c r="T9" s="17">
        <v>0.45661167829393901</v>
      </c>
      <c r="U9" s="17">
        <v>0.19354003974766901</v>
      </c>
      <c r="V9" s="17">
        <v>0.30151827646854201</v>
      </c>
      <c r="W9" s="17">
        <v>0.205026442526654</v>
      </c>
      <c r="X9" s="17">
        <v>0.252116699522415</v>
      </c>
      <c r="Y9" s="17">
        <v>0.33198563547235699</v>
      </c>
      <c r="Z9" s="17">
        <v>0.28143096010406798</v>
      </c>
      <c r="AA9" s="17">
        <v>0.42190860411647801</v>
      </c>
      <c r="AB9" s="17">
        <v>0.32330150739142899</v>
      </c>
      <c r="AC9" s="17">
        <v>0.30585977147737198</v>
      </c>
      <c r="AD9" s="17">
        <v>0.27701563493418202</v>
      </c>
      <c r="AE9" s="17">
        <v>0.34559132473891002</v>
      </c>
      <c r="AF9" s="17"/>
      <c r="AG9" s="17">
        <v>0.36587784900530201</v>
      </c>
      <c r="AH9" s="17">
        <v>0.25555003529888298</v>
      </c>
    </row>
    <row r="10" spans="2:34" x14ac:dyDescent="0.25">
      <c r="B10" s="18" t="s">
        <v>288</v>
      </c>
      <c r="C10" s="17">
        <v>0.39585756395892502</v>
      </c>
      <c r="D10" s="17">
        <v>0.35764442856821499</v>
      </c>
      <c r="E10" s="17">
        <v>0.440195824544724</v>
      </c>
      <c r="F10" s="17"/>
      <c r="G10" s="17">
        <v>0.41234880390084999</v>
      </c>
      <c r="H10" s="17">
        <v>0.39483001697190301</v>
      </c>
      <c r="I10" s="17">
        <v>0.31732481072999502</v>
      </c>
      <c r="J10" s="17"/>
      <c r="K10" s="17" t="s">
        <v>172</v>
      </c>
      <c r="L10" s="17">
        <v>0.39585756395892502</v>
      </c>
      <c r="M10" s="17"/>
      <c r="N10" s="17">
        <v>0.30480528152495601</v>
      </c>
      <c r="O10" s="17">
        <v>0.453207261666008</v>
      </c>
      <c r="P10" s="17">
        <v>0.39847872726623901</v>
      </c>
      <c r="Q10" s="17">
        <v>0.27201775632334502</v>
      </c>
      <c r="R10" s="17">
        <v>0.46769388889630698</v>
      </c>
      <c r="S10" s="17"/>
      <c r="T10" s="17">
        <v>0.37558191027320997</v>
      </c>
      <c r="U10" s="17">
        <v>0.50076689670377705</v>
      </c>
      <c r="V10" s="17">
        <v>0.28232254608509599</v>
      </c>
      <c r="W10" s="17">
        <v>0.44168907819419301</v>
      </c>
      <c r="X10" s="17">
        <v>0.31271492099759202</v>
      </c>
      <c r="Y10" s="17">
        <v>0.41738725163593599</v>
      </c>
      <c r="Z10" s="17">
        <v>0.420489837031845</v>
      </c>
      <c r="AA10" s="17">
        <v>0.27698902699721401</v>
      </c>
      <c r="AB10" s="17">
        <v>0.41536978067762598</v>
      </c>
      <c r="AC10" s="17">
        <v>0.37448965391288302</v>
      </c>
      <c r="AD10" s="17">
        <v>0.41988943114731903</v>
      </c>
      <c r="AE10" s="17">
        <v>0.33956603709924299</v>
      </c>
      <c r="AF10" s="17"/>
      <c r="AG10" s="17">
        <v>0.35551005629710702</v>
      </c>
      <c r="AH10" s="17">
        <v>0.42321284555562499</v>
      </c>
    </row>
    <row r="11" spans="2:34" x14ac:dyDescent="0.25">
      <c r="B11" s="18" t="s">
        <v>289</v>
      </c>
      <c r="C11" s="17">
        <v>0.130850413622595</v>
      </c>
      <c r="D11" s="17">
        <v>0.118281664002043</v>
      </c>
      <c r="E11" s="17">
        <v>0.141979646241323</v>
      </c>
      <c r="F11" s="17"/>
      <c r="G11" s="17">
        <v>0.14962106774674599</v>
      </c>
      <c r="H11" s="17">
        <v>0.111269455981749</v>
      </c>
      <c r="I11" s="17">
        <v>0.11492243366014999</v>
      </c>
      <c r="J11" s="17"/>
      <c r="K11" s="17" t="s">
        <v>172</v>
      </c>
      <c r="L11" s="17">
        <v>0.130850413622595</v>
      </c>
      <c r="M11" s="17"/>
      <c r="N11" s="17">
        <v>0.12836216471737799</v>
      </c>
      <c r="O11" s="17">
        <v>0.15782148111786301</v>
      </c>
      <c r="P11" s="17">
        <v>0.12991563725553101</v>
      </c>
      <c r="Q11" s="17">
        <v>0.164368684462633</v>
      </c>
      <c r="R11" s="17">
        <v>2.85764834647836E-2</v>
      </c>
      <c r="S11" s="17"/>
      <c r="T11" s="17">
        <v>0.10239339798821701</v>
      </c>
      <c r="U11" s="17">
        <v>0.11231109893230901</v>
      </c>
      <c r="V11" s="17">
        <v>0.120734989615201</v>
      </c>
      <c r="W11" s="17">
        <v>0.12857539950650601</v>
      </c>
      <c r="X11" s="17">
        <v>0.201249656961343</v>
      </c>
      <c r="Y11" s="17">
        <v>0.136080168076435</v>
      </c>
      <c r="Z11" s="17">
        <v>0.15863567856253799</v>
      </c>
      <c r="AA11" s="17">
        <v>0.123731211344748</v>
      </c>
      <c r="AB11" s="17">
        <v>9.5982809257341803E-2</v>
      </c>
      <c r="AC11" s="17">
        <v>0.14011240714978501</v>
      </c>
      <c r="AD11" s="17">
        <v>0.191888438199493</v>
      </c>
      <c r="AE11" s="17">
        <v>4.8454593171940299E-2</v>
      </c>
      <c r="AF11" s="17"/>
      <c r="AG11" s="17">
        <v>0.103641375668538</v>
      </c>
      <c r="AH11" s="17">
        <v>0.14014289804823199</v>
      </c>
    </row>
    <row r="12" spans="2:34" x14ac:dyDescent="0.25">
      <c r="B12" s="18" t="s">
        <v>290</v>
      </c>
      <c r="C12" s="17">
        <v>8.2312279320677001E-2</v>
      </c>
      <c r="D12" s="17">
        <v>8.8444060630913895E-2</v>
      </c>
      <c r="E12" s="17">
        <v>6.0621478544674499E-2</v>
      </c>
      <c r="F12" s="17"/>
      <c r="G12" s="17">
        <v>6.49172624753558E-2</v>
      </c>
      <c r="H12" s="17">
        <v>0.105106726114882</v>
      </c>
      <c r="I12" s="17">
        <v>7.8525866711878098E-2</v>
      </c>
      <c r="J12" s="17"/>
      <c r="K12" s="17" t="s">
        <v>172</v>
      </c>
      <c r="L12" s="17">
        <v>8.2312279320677001E-2</v>
      </c>
      <c r="M12" s="17"/>
      <c r="N12" s="17">
        <v>7.3904776256676297E-2</v>
      </c>
      <c r="O12" s="17">
        <v>4.7683283697387599E-2</v>
      </c>
      <c r="P12" s="17">
        <v>0.116752212354279</v>
      </c>
      <c r="Q12" s="17">
        <v>5.2277981479780002E-2</v>
      </c>
      <c r="R12" s="17">
        <v>4.4819490474399801E-2</v>
      </c>
      <c r="S12" s="17"/>
      <c r="T12" s="17">
        <v>8.4033124279298994E-3</v>
      </c>
      <c r="U12" s="17">
        <v>9.4364780123383701E-2</v>
      </c>
      <c r="V12" s="17">
        <v>0.12861256767557699</v>
      </c>
      <c r="W12" s="17">
        <v>0.11765084592969299</v>
      </c>
      <c r="X12" s="17">
        <v>8.3438080777426302E-2</v>
      </c>
      <c r="Y12" s="17">
        <v>1.9537213094592502E-2</v>
      </c>
      <c r="Z12" s="17">
        <v>6.4519998879968801E-2</v>
      </c>
      <c r="AA12" s="17">
        <v>8.5759470961818907E-2</v>
      </c>
      <c r="AB12" s="17">
        <v>8.3611029397460901E-2</v>
      </c>
      <c r="AC12" s="17">
        <v>0.13188901474717901</v>
      </c>
      <c r="AD12" s="17">
        <v>7.0500308604884501E-2</v>
      </c>
      <c r="AE12" s="17">
        <v>0.175380017679131</v>
      </c>
      <c r="AF12" s="17"/>
      <c r="AG12" s="17">
        <v>8.5333081923043799E-2</v>
      </c>
      <c r="AH12" s="17">
        <v>8.3560048634464701E-2</v>
      </c>
    </row>
    <row r="13" spans="2:34" x14ac:dyDescent="0.25">
      <c r="B13" s="18" t="s">
        <v>80</v>
      </c>
      <c r="C13" s="19">
        <v>9.3306216060588407E-2</v>
      </c>
      <c r="D13" s="19">
        <v>8.2930520505596295E-2</v>
      </c>
      <c r="E13" s="19">
        <v>0.101177001251892</v>
      </c>
      <c r="F13" s="19"/>
      <c r="G13" s="19">
        <v>0.126212451912211</v>
      </c>
      <c r="H13" s="19">
        <v>4.72192061560033E-2</v>
      </c>
      <c r="I13" s="19">
        <v>0.112305609700214</v>
      </c>
      <c r="J13" s="19"/>
      <c r="K13" s="19" t="s">
        <v>172</v>
      </c>
      <c r="L13" s="19">
        <v>9.3306216060588407E-2</v>
      </c>
      <c r="M13" s="19"/>
      <c r="N13" s="19">
        <v>0.19258997759495899</v>
      </c>
      <c r="O13" s="19">
        <v>9.3954610043252104E-2</v>
      </c>
      <c r="P13" s="19">
        <v>5.6883373101884502E-2</v>
      </c>
      <c r="Q13" s="19">
        <v>0.100824463865878</v>
      </c>
      <c r="R13" s="19">
        <v>5.8186712673765698E-2</v>
      </c>
      <c r="S13" s="19"/>
      <c r="T13" s="19">
        <v>5.70097010167036E-2</v>
      </c>
      <c r="U13" s="19">
        <v>9.9017184492861995E-2</v>
      </c>
      <c r="V13" s="19">
        <v>0.16681162015558401</v>
      </c>
      <c r="W13" s="19">
        <v>0.107058233842954</v>
      </c>
      <c r="X13" s="19">
        <v>0.150480641741223</v>
      </c>
      <c r="Y13" s="19">
        <v>9.5009731720679905E-2</v>
      </c>
      <c r="Z13" s="19">
        <v>7.4923525421581399E-2</v>
      </c>
      <c r="AA13" s="19">
        <v>9.16116865797411E-2</v>
      </c>
      <c r="AB13" s="19">
        <v>8.1734873276142095E-2</v>
      </c>
      <c r="AC13" s="19">
        <v>4.7649152712781397E-2</v>
      </c>
      <c r="AD13" s="19">
        <v>4.0706187114121703E-2</v>
      </c>
      <c r="AE13" s="19">
        <v>9.1008027310775799E-2</v>
      </c>
      <c r="AF13" s="19"/>
      <c r="AG13" s="19">
        <v>8.9637637106009596E-2</v>
      </c>
      <c r="AH13" s="19">
        <v>9.7534172462795499E-2</v>
      </c>
    </row>
    <row r="14" spans="2:34" x14ac:dyDescent="0.25">
      <c r="B14" s="16" t="s">
        <v>169</v>
      </c>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F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6" width="20.7109375" customWidth="1"/>
  </cols>
  <sheetData>
    <row r="2" spans="2:6" ht="39.950000000000003" customHeight="1" x14ac:dyDescent="0.25">
      <c r="D2" s="29" t="s">
        <v>309</v>
      </c>
      <c r="E2" s="25"/>
      <c r="F2" s="25"/>
    </row>
    <row r="6" spans="2:6" ht="50.1" customHeight="1" x14ac:dyDescent="0.25">
      <c r="B6" s="20" t="s">
        <v>15</v>
      </c>
      <c r="C6" s="20" t="s">
        <v>304</v>
      </c>
      <c r="D6" s="20" t="s">
        <v>305</v>
      </c>
      <c r="E6" s="20" t="s">
        <v>306</v>
      </c>
    </row>
    <row r="7" spans="2:6" ht="30" x14ac:dyDescent="0.25">
      <c r="B7" s="18" t="s">
        <v>307</v>
      </c>
      <c r="C7" s="17">
        <v>0.28776600995963297</v>
      </c>
      <c r="D7" s="17">
        <v>0.38297697118919999</v>
      </c>
      <c r="E7" s="17">
        <v>0.50893929358245005</v>
      </c>
    </row>
    <row r="8" spans="2:6" ht="30" x14ac:dyDescent="0.25">
      <c r="B8" s="18" t="s">
        <v>308</v>
      </c>
      <c r="C8" s="17">
        <v>0.61943713438112002</v>
      </c>
      <c r="D8" s="17">
        <v>0.56729093715768597</v>
      </c>
      <c r="E8" s="17">
        <v>0.44286494212773297</v>
      </c>
    </row>
    <row r="9" spans="2:6" x14ac:dyDescent="0.25">
      <c r="B9" s="18" t="s">
        <v>206</v>
      </c>
      <c r="C9" s="17">
        <v>9.2796855659246905E-2</v>
      </c>
      <c r="D9" s="17">
        <v>4.9732091653114603E-2</v>
      </c>
      <c r="E9" s="17">
        <v>4.8195764289816999E-2</v>
      </c>
    </row>
    <row r="10" spans="2:6" x14ac:dyDescent="0.25">
      <c r="B10" s="16"/>
      <c r="C10" s="16"/>
      <c r="D10" s="16"/>
      <c r="E10" s="16"/>
    </row>
    <row r="11" spans="2:6" x14ac:dyDescent="0.25">
      <c r="B11" t="s">
        <v>63</v>
      </c>
    </row>
    <row r="12" spans="2:6" x14ac:dyDescent="0.25">
      <c r="B12" t="s">
        <v>64</v>
      </c>
    </row>
    <row r="16" spans="2:6" x14ac:dyDescent="0.25">
      <c r="B16"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310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307</v>
      </c>
      <c r="C9" s="17">
        <v>0.28776600995963297</v>
      </c>
      <c r="D9" s="17">
        <v>0.30618519607313199</v>
      </c>
      <c r="E9" s="17">
        <v>0.27297811758718399</v>
      </c>
      <c r="F9" s="17"/>
      <c r="G9" s="17">
        <v>0.19688796169678899</v>
      </c>
      <c r="H9" s="17">
        <v>0.29437265116519401</v>
      </c>
      <c r="I9" s="17">
        <v>0.36390539920093901</v>
      </c>
      <c r="J9" s="17"/>
      <c r="K9" s="17">
        <v>0.25503954275513302</v>
      </c>
      <c r="L9" s="17">
        <v>0.295810610832835</v>
      </c>
      <c r="M9" s="17"/>
      <c r="N9" s="17">
        <v>0.18578970479311499</v>
      </c>
      <c r="O9" s="17">
        <v>0.267583150825912</v>
      </c>
      <c r="P9" s="17">
        <v>0.26375131443828997</v>
      </c>
      <c r="Q9" s="17">
        <v>0.32798724726738798</v>
      </c>
      <c r="R9" s="17">
        <v>0.42501649358728</v>
      </c>
      <c r="S9" s="17"/>
      <c r="T9" s="17">
        <v>0.39053922104621402</v>
      </c>
      <c r="U9" s="17">
        <v>0.25019033077075198</v>
      </c>
      <c r="V9" s="17">
        <v>0.219649273668961</v>
      </c>
      <c r="W9" s="17">
        <v>0.29813469387331598</v>
      </c>
      <c r="X9" s="17">
        <v>0.29767659285665898</v>
      </c>
      <c r="Y9" s="17">
        <v>0.305651549776217</v>
      </c>
      <c r="Z9" s="17">
        <v>0.250177014597039</v>
      </c>
      <c r="AA9" s="17">
        <v>0.27667759857112401</v>
      </c>
      <c r="AB9" s="17">
        <v>0.32162777234373902</v>
      </c>
      <c r="AC9" s="17">
        <v>0.26612664119926699</v>
      </c>
      <c r="AD9" s="17">
        <v>0.21608104946913501</v>
      </c>
      <c r="AE9" s="17">
        <v>0.233673160119446</v>
      </c>
      <c r="AF9" s="17"/>
      <c r="AG9" s="17">
        <v>0.32066483932248002</v>
      </c>
      <c r="AH9" s="17">
        <v>0.26534169055352402</v>
      </c>
    </row>
    <row r="10" spans="2:34" ht="30" x14ac:dyDescent="0.25">
      <c r="B10" s="18" t="s">
        <v>308</v>
      </c>
      <c r="C10" s="17">
        <v>0.61943713438112002</v>
      </c>
      <c r="D10" s="17">
        <v>0.59354559620486802</v>
      </c>
      <c r="E10" s="17">
        <v>0.64322127132305296</v>
      </c>
      <c r="F10" s="17"/>
      <c r="G10" s="17">
        <v>0.70451614055247802</v>
      </c>
      <c r="H10" s="17">
        <v>0.61109437583066895</v>
      </c>
      <c r="I10" s="17">
        <v>0.55085748403725598</v>
      </c>
      <c r="J10" s="17"/>
      <c r="K10" s="17">
        <v>0.62601127669573997</v>
      </c>
      <c r="L10" s="17">
        <v>0.623288997273585</v>
      </c>
      <c r="M10" s="17"/>
      <c r="N10" s="17">
        <v>0.66449971194327395</v>
      </c>
      <c r="O10" s="17">
        <v>0.648515419525584</v>
      </c>
      <c r="P10" s="17">
        <v>0.64287847841743695</v>
      </c>
      <c r="Q10" s="17">
        <v>0.64267637404963696</v>
      </c>
      <c r="R10" s="17">
        <v>0.49838152794493001</v>
      </c>
      <c r="S10" s="17"/>
      <c r="T10" s="17">
        <v>0.54031491452818003</v>
      </c>
      <c r="U10" s="17">
        <v>0.62714360805486402</v>
      </c>
      <c r="V10" s="17">
        <v>0.67122262294939605</v>
      </c>
      <c r="W10" s="17">
        <v>0.60977673890778905</v>
      </c>
      <c r="X10" s="17">
        <v>0.58513136260151699</v>
      </c>
      <c r="Y10" s="17">
        <v>0.60106189160744905</v>
      </c>
      <c r="Z10" s="17">
        <v>0.68366630610031098</v>
      </c>
      <c r="AA10" s="17">
        <v>0.676742294910753</v>
      </c>
      <c r="AB10" s="17">
        <v>0.57830111079225899</v>
      </c>
      <c r="AC10" s="17">
        <v>0.64091853789037601</v>
      </c>
      <c r="AD10" s="17">
        <v>0.66335822907926201</v>
      </c>
      <c r="AE10" s="17">
        <v>0.73572922035855404</v>
      </c>
      <c r="AF10" s="17"/>
      <c r="AG10" s="17">
        <v>0.58615133908886596</v>
      </c>
      <c r="AH10" s="17">
        <v>0.65023405172575599</v>
      </c>
    </row>
    <row r="11" spans="2:34" x14ac:dyDescent="0.25">
      <c r="B11" s="18" t="s">
        <v>206</v>
      </c>
      <c r="C11" s="19">
        <v>9.2796855659246905E-2</v>
      </c>
      <c r="D11" s="19">
        <v>0.100269207722</v>
      </c>
      <c r="E11" s="19">
        <v>8.3800611089763E-2</v>
      </c>
      <c r="F11" s="19"/>
      <c r="G11" s="19">
        <v>9.8595897750733699E-2</v>
      </c>
      <c r="H11" s="19">
        <v>9.4532973004136697E-2</v>
      </c>
      <c r="I11" s="19">
        <v>8.5237116761805107E-2</v>
      </c>
      <c r="J11" s="19"/>
      <c r="K11" s="19">
        <v>0.118949180549126</v>
      </c>
      <c r="L11" s="19">
        <v>8.0900391893580406E-2</v>
      </c>
      <c r="M11" s="19"/>
      <c r="N11" s="19">
        <v>0.149710583263611</v>
      </c>
      <c r="O11" s="19">
        <v>8.3901429648504597E-2</v>
      </c>
      <c r="P11" s="19">
        <v>9.3370207144273396E-2</v>
      </c>
      <c r="Q11" s="19">
        <v>2.9336378682975901E-2</v>
      </c>
      <c r="R11" s="19">
        <v>7.6601978467790002E-2</v>
      </c>
      <c r="S11" s="19"/>
      <c r="T11" s="19">
        <v>6.9145864425605996E-2</v>
      </c>
      <c r="U11" s="19">
        <v>0.122666061174385</v>
      </c>
      <c r="V11" s="19">
        <v>0.109128103381643</v>
      </c>
      <c r="W11" s="19">
        <v>9.2088567218895107E-2</v>
      </c>
      <c r="X11" s="19">
        <v>0.117192044541824</v>
      </c>
      <c r="Y11" s="19">
        <v>9.3286558616334697E-2</v>
      </c>
      <c r="Z11" s="19">
        <v>6.6156679302649402E-2</v>
      </c>
      <c r="AA11" s="19">
        <v>4.6580106518122701E-2</v>
      </c>
      <c r="AB11" s="19">
        <v>0.100071116864002</v>
      </c>
      <c r="AC11" s="19">
        <v>9.2954820910356395E-2</v>
      </c>
      <c r="AD11" s="19">
        <v>0.120560721451603</v>
      </c>
      <c r="AE11" s="19">
        <v>3.05976195219997E-2</v>
      </c>
      <c r="AF11" s="19"/>
      <c r="AG11" s="19">
        <v>9.3183821588654195E-2</v>
      </c>
      <c r="AH11" s="19">
        <v>8.4424257720720097E-2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311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307</v>
      </c>
      <c r="C9" s="17">
        <v>0.38297697118919999</v>
      </c>
      <c r="D9" s="17">
        <v>0.39318692672789302</v>
      </c>
      <c r="E9" s="17">
        <v>0.37361708443088198</v>
      </c>
      <c r="F9" s="17"/>
      <c r="G9" s="17">
        <v>0.36882106421926097</v>
      </c>
      <c r="H9" s="17">
        <v>0.33168853121285002</v>
      </c>
      <c r="I9" s="17">
        <v>0.43291770227869197</v>
      </c>
      <c r="J9" s="17"/>
      <c r="K9" s="17" t="s">
        <v>172</v>
      </c>
      <c r="L9" s="17">
        <v>0.38297697118919999</v>
      </c>
      <c r="M9" s="17"/>
      <c r="N9" s="17">
        <v>0.303514843381406</v>
      </c>
      <c r="O9" s="17">
        <v>0.30215969239936002</v>
      </c>
      <c r="P9" s="17">
        <v>0.34469170040423602</v>
      </c>
      <c r="Q9" s="17">
        <v>0.388087256814522</v>
      </c>
      <c r="R9" s="17">
        <v>0.49392270935405702</v>
      </c>
      <c r="S9" s="17"/>
      <c r="T9" s="17">
        <v>0.49837845606492298</v>
      </c>
      <c r="U9" s="17">
        <v>0.37106118139522998</v>
      </c>
      <c r="V9" s="17">
        <v>0.332665289835472</v>
      </c>
      <c r="W9" s="17">
        <v>0.35717131493535897</v>
      </c>
      <c r="X9" s="17">
        <v>0.39030628176531101</v>
      </c>
      <c r="Y9" s="17">
        <v>0.39799348738270102</v>
      </c>
      <c r="Z9" s="17">
        <v>0.30025730607386703</v>
      </c>
      <c r="AA9" s="17">
        <v>0.26889262571994499</v>
      </c>
      <c r="AB9" s="17">
        <v>0.37764271369083902</v>
      </c>
      <c r="AC9" s="17">
        <v>0.37399962189095798</v>
      </c>
      <c r="AD9" s="17">
        <v>0.48317638232107801</v>
      </c>
      <c r="AE9" s="17">
        <v>0.28530014361113099</v>
      </c>
      <c r="AF9" s="17"/>
      <c r="AG9" s="17">
        <v>0.386471034603943</v>
      </c>
      <c r="AH9" s="17">
        <v>0.37929615169651898</v>
      </c>
    </row>
    <row r="10" spans="2:34" ht="30" x14ac:dyDescent="0.25">
      <c r="B10" s="18" t="s">
        <v>308</v>
      </c>
      <c r="C10" s="17">
        <v>0.56729093715768597</v>
      </c>
      <c r="D10" s="17">
        <v>0.56118123494794203</v>
      </c>
      <c r="E10" s="17">
        <v>0.57345556110934603</v>
      </c>
      <c r="F10" s="17"/>
      <c r="G10" s="17">
        <v>0.57581571355023797</v>
      </c>
      <c r="H10" s="17">
        <v>0.61732966889359497</v>
      </c>
      <c r="I10" s="17">
        <v>0.52038351552594297</v>
      </c>
      <c r="J10" s="17"/>
      <c r="K10" s="17" t="s">
        <v>172</v>
      </c>
      <c r="L10" s="17">
        <v>0.56729093715768597</v>
      </c>
      <c r="M10" s="17"/>
      <c r="N10" s="17">
        <v>0.64700415276416701</v>
      </c>
      <c r="O10" s="17">
        <v>0.64476622662347405</v>
      </c>
      <c r="P10" s="17">
        <v>0.60439739277731097</v>
      </c>
      <c r="Q10" s="17">
        <v>0.60332903192684095</v>
      </c>
      <c r="R10" s="17">
        <v>0.44594601526100702</v>
      </c>
      <c r="S10" s="17"/>
      <c r="T10" s="17">
        <v>0.466950439736732</v>
      </c>
      <c r="U10" s="17">
        <v>0.547300841515447</v>
      </c>
      <c r="V10" s="17">
        <v>0.59931335754055304</v>
      </c>
      <c r="W10" s="17">
        <v>0.62583105325923805</v>
      </c>
      <c r="X10" s="17">
        <v>0.53695456982013301</v>
      </c>
      <c r="Y10" s="17">
        <v>0.52310904218090204</v>
      </c>
      <c r="Z10" s="17">
        <v>0.63414877999934505</v>
      </c>
      <c r="AA10" s="17">
        <v>0.68247510902332997</v>
      </c>
      <c r="AB10" s="17">
        <v>0.57434273958568605</v>
      </c>
      <c r="AC10" s="17">
        <v>0.62600037810904197</v>
      </c>
      <c r="AD10" s="17">
        <v>0.45620461816186803</v>
      </c>
      <c r="AE10" s="17">
        <v>0.71469985638886901</v>
      </c>
      <c r="AF10" s="17"/>
      <c r="AG10" s="17">
        <v>0.57906482560144601</v>
      </c>
      <c r="AH10" s="17">
        <v>0.56809980676991401</v>
      </c>
    </row>
    <row r="11" spans="2:34" x14ac:dyDescent="0.25">
      <c r="B11" s="18" t="s">
        <v>206</v>
      </c>
      <c r="C11" s="19">
        <v>4.9732091653114603E-2</v>
      </c>
      <c r="D11" s="19">
        <v>4.5631838324164703E-2</v>
      </c>
      <c r="E11" s="19">
        <v>5.2927354459771703E-2</v>
      </c>
      <c r="F11" s="19"/>
      <c r="G11" s="19">
        <v>5.53632222305009E-2</v>
      </c>
      <c r="H11" s="19">
        <v>5.0981799893555398E-2</v>
      </c>
      <c r="I11" s="19">
        <v>4.6698782195364802E-2</v>
      </c>
      <c r="J11" s="19"/>
      <c r="K11" s="19" t="s">
        <v>172</v>
      </c>
      <c r="L11" s="19">
        <v>4.9732091653114603E-2</v>
      </c>
      <c r="M11" s="19"/>
      <c r="N11" s="19">
        <v>4.9481003854426601E-2</v>
      </c>
      <c r="O11" s="19">
        <v>5.3074080977165997E-2</v>
      </c>
      <c r="P11" s="19">
        <v>5.09109068184527E-2</v>
      </c>
      <c r="Q11" s="19">
        <v>8.5837112586366095E-3</v>
      </c>
      <c r="R11" s="19">
        <v>6.0131275384936102E-2</v>
      </c>
      <c r="S11" s="19"/>
      <c r="T11" s="19">
        <v>3.4671104198345203E-2</v>
      </c>
      <c r="U11" s="19">
        <v>8.1637977089322605E-2</v>
      </c>
      <c r="V11" s="19">
        <v>6.8021352623975406E-2</v>
      </c>
      <c r="W11" s="19">
        <v>1.6997631805403E-2</v>
      </c>
      <c r="X11" s="19">
        <v>7.2739148414555893E-2</v>
      </c>
      <c r="Y11" s="19">
        <v>7.8897470436396194E-2</v>
      </c>
      <c r="Z11" s="19">
        <v>6.5593913926788094E-2</v>
      </c>
      <c r="AA11" s="19">
        <v>4.8632265256725801E-2</v>
      </c>
      <c r="AB11" s="19">
        <v>4.8014546723475098E-2</v>
      </c>
      <c r="AC11" s="19">
        <v>0</v>
      </c>
      <c r="AD11" s="19">
        <v>6.06189995170534E-2</v>
      </c>
      <c r="AE11" s="19">
        <v>0</v>
      </c>
      <c r="AF11" s="19"/>
      <c r="AG11" s="19">
        <v>3.4464139794611097E-2</v>
      </c>
      <c r="AH11" s="19">
        <v>5.2604041533567E-2</v>
      </c>
    </row>
    <row r="12" spans="2:34" x14ac:dyDescent="0.25">
      <c r="B12" s="16" t="s">
        <v>169</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89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0.55655771714715496</v>
      </c>
      <c r="D9" s="17">
        <v>0.54098182888929502</v>
      </c>
      <c r="E9" s="17">
        <v>0.57402277773967403</v>
      </c>
      <c r="F9" s="17"/>
      <c r="G9" s="17">
        <v>0.51953875595957</v>
      </c>
      <c r="H9" s="17">
        <v>0.57629844889161996</v>
      </c>
      <c r="I9" s="17">
        <v>0.56622884621615199</v>
      </c>
      <c r="J9" s="17"/>
      <c r="K9" s="17">
        <v>0.51065797511468702</v>
      </c>
      <c r="L9" s="17">
        <v>0.56680174352214596</v>
      </c>
      <c r="M9" s="17"/>
      <c r="N9" s="17">
        <v>0.38516931958254902</v>
      </c>
      <c r="O9" s="17">
        <v>0.54833555802004297</v>
      </c>
      <c r="P9" s="17">
        <v>0.57409408453725796</v>
      </c>
      <c r="Q9" s="17">
        <v>0.52526462328048895</v>
      </c>
      <c r="R9" s="17">
        <v>0.68681386960429802</v>
      </c>
      <c r="S9" s="17"/>
      <c r="T9" s="17">
        <v>0.63870969745555095</v>
      </c>
      <c r="U9" s="17">
        <v>0.51276849688807102</v>
      </c>
      <c r="V9" s="17">
        <v>0.53889939379816698</v>
      </c>
      <c r="W9" s="17">
        <v>0.55942069052141996</v>
      </c>
      <c r="X9" s="17">
        <v>0.54163147202147399</v>
      </c>
      <c r="Y9" s="17">
        <v>0.48472799967760499</v>
      </c>
      <c r="Z9" s="17">
        <v>0.518574013361077</v>
      </c>
      <c r="AA9" s="17">
        <v>0.53353213298899604</v>
      </c>
      <c r="AB9" s="17">
        <v>0.55899063338474797</v>
      </c>
      <c r="AC9" s="17">
        <v>0.652475907110181</v>
      </c>
      <c r="AD9" s="17">
        <v>0.58880203923617402</v>
      </c>
      <c r="AE9" s="17">
        <v>0.49732067597339302</v>
      </c>
      <c r="AF9" s="17"/>
      <c r="AG9" s="17">
        <v>0.54049388067196802</v>
      </c>
      <c r="AH9" s="17">
        <v>0.57759092388576605</v>
      </c>
    </row>
    <row r="10" spans="2:34" x14ac:dyDescent="0.25">
      <c r="B10" s="18" t="s">
        <v>77</v>
      </c>
      <c r="C10" s="17">
        <v>0.366082776975029</v>
      </c>
      <c r="D10" s="17">
        <v>0.37039270587309903</v>
      </c>
      <c r="E10" s="17">
        <v>0.35970322035090702</v>
      </c>
      <c r="F10" s="17"/>
      <c r="G10" s="17">
        <v>0.39558145628576702</v>
      </c>
      <c r="H10" s="17">
        <v>0.35944990591801701</v>
      </c>
      <c r="I10" s="17">
        <v>0.34698715263789098</v>
      </c>
      <c r="J10" s="17"/>
      <c r="K10" s="17">
        <v>0.40667724423335799</v>
      </c>
      <c r="L10" s="17">
        <v>0.358756816423138</v>
      </c>
      <c r="M10" s="17"/>
      <c r="N10" s="17">
        <v>0.46702826802862302</v>
      </c>
      <c r="O10" s="17">
        <v>0.40205035665210698</v>
      </c>
      <c r="P10" s="17">
        <v>0.35372746370179597</v>
      </c>
      <c r="Q10" s="17">
        <v>0.34511196425035401</v>
      </c>
      <c r="R10" s="17">
        <v>0.27430855690473499</v>
      </c>
      <c r="S10" s="17"/>
      <c r="T10" s="17">
        <v>0.33357346489054701</v>
      </c>
      <c r="U10" s="17">
        <v>0.40524850086742298</v>
      </c>
      <c r="V10" s="17">
        <v>0.36859268431777698</v>
      </c>
      <c r="W10" s="17">
        <v>0.35561277229550498</v>
      </c>
      <c r="X10" s="17">
        <v>0.35584335811270701</v>
      </c>
      <c r="Y10" s="17">
        <v>0.40425936325850498</v>
      </c>
      <c r="Z10" s="17">
        <v>0.40769581958378498</v>
      </c>
      <c r="AA10" s="17">
        <v>0.38795854881602398</v>
      </c>
      <c r="AB10" s="17">
        <v>0.36096396770598599</v>
      </c>
      <c r="AC10" s="17">
        <v>0.253301262455499</v>
      </c>
      <c r="AD10" s="17">
        <v>0.35520177792794</v>
      </c>
      <c r="AE10" s="17">
        <v>0.46523628871329697</v>
      </c>
      <c r="AF10" s="17"/>
      <c r="AG10" s="17">
        <v>0.37951544559155398</v>
      </c>
      <c r="AH10" s="17">
        <v>0.34840264472111498</v>
      </c>
    </row>
    <row r="11" spans="2:34" x14ac:dyDescent="0.25">
      <c r="B11" s="18" t="s">
        <v>78</v>
      </c>
      <c r="C11" s="17">
        <v>5.4517356371965399E-2</v>
      </c>
      <c r="D11" s="17">
        <v>6.5472241883666293E-2</v>
      </c>
      <c r="E11" s="17">
        <v>4.3306122646745902E-2</v>
      </c>
      <c r="F11" s="17"/>
      <c r="G11" s="17">
        <v>5.5582576585286599E-2</v>
      </c>
      <c r="H11" s="17">
        <v>4.3556676014259499E-2</v>
      </c>
      <c r="I11" s="17">
        <v>6.7249473648939101E-2</v>
      </c>
      <c r="J11" s="17"/>
      <c r="K11" s="17">
        <v>6.2444664341273298E-2</v>
      </c>
      <c r="L11" s="17">
        <v>5.3736083446582601E-2</v>
      </c>
      <c r="M11" s="17"/>
      <c r="N11" s="17">
        <v>9.3756589935006698E-2</v>
      </c>
      <c r="O11" s="17">
        <v>2.9622588703074101E-2</v>
      </c>
      <c r="P11" s="17">
        <v>5.36190629729313E-2</v>
      </c>
      <c r="Q11" s="17">
        <v>0.111287898783326</v>
      </c>
      <c r="R11" s="17">
        <v>2.9383949546799199E-2</v>
      </c>
      <c r="S11" s="17"/>
      <c r="T11" s="17">
        <v>2.2632265379852402E-2</v>
      </c>
      <c r="U11" s="17">
        <v>4.2014265427281601E-2</v>
      </c>
      <c r="V11" s="17">
        <v>5.7503407288739802E-2</v>
      </c>
      <c r="W11" s="17">
        <v>6.4076431005901602E-2</v>
      </c>
      <c r="X11" s="17">
        <v>6.6698553113811801E-2</v>
      </c>
      <c r="Y11" s="17">
        <v>7.3656571333829302E-2</v>
      </c>
      <c r="Z11" s="17">
        <v>5.2958744926408001E-2</v>
      </c>
      <c r="AA11" s="17">
        <v>7.8509318194979902E-2</v>
      </c>
      <c r="AB11" s="17">
        <v>5.9186716615767097E-2</v>
      </c>
      <c r="AC11" s="17">
        <v>6.9980818585043902E-2</v>
      </c>
      <c r="AD11" s="17">
        <v>5.5996182835885297E-2</v>
      </c>
      <c r="AE11" s="17">
        <v>3.7443035313310002E-2</v>
      </c>
      <c r="AF11" s="17"/>
      <c r="AG11" s="17">
        <v>4.9259860014541697E-2</v>
      </c>
      <c r="AH11" s="17">
        <v>5.7555262839950501E-2</v>
      </c>
    </row>
    <row r="12" spans="2:34" x14ac:dyDescent="0.25">
      <c r="B12" s="18" t="s">
        <v>79</v>
      </c>
      <c r="C12" s="17">
        <v>1.16850914971816E-2</v>
      </c>
      <c r="D12" s="17">
        <v>1.03173363648895E-2</v>
      </c>
      <c r="E12" s="17">
        <v>1.32764248165562E-2</v>
      </c>
      <c r="F12" s="17"/>
      <c r="G12" s="17">
        <v>6.0400372631689604E-3</v>
      </c>
      <c r="H12" s="17">
        <v>1.7434047154460199E-2</v>
      </c>
      <c r="I12" s="17">
        <v>9.7313423995527299E-3</v>
      </c>
      <c r="J12" s="17"/>
      <c r="K12" s="17">
        <v>7.8832835004698093E-3</v>
      </c>
      <c r="L12" s="17">
        <v>1.2394326848958701E-2</v>
      </c>
      <c r="M12" s="17"/>
      <c r="N12" s="17">
        <v>2.07252464744354E-2</v>
      </c>
      <c r="O12" s="17">
        <v>3.8753480492335702E-3</v>
      </c>
      <c r="P12" s="17">
        <v>1.3755516340051401E-2</v>
      </c>
      <c r="Q12" s="17">
        <v>1.8335513685831199E-2</v>
      </c>
      <c r="R12" s="17">
        <v>6.1460195717636702E-3</v>
      </c>
      <c r="S12" s="17"/>
      <c r="T12" s="17">
        <v>2.9673468371308599E-3</v>
      </c>
      <c r="U12" s="17">
        <v>1.7414716091647901E-2</v>
      </c>
      <c r="V12" s="17">
        <v>1.7996021820307601E-2</v>
      </c>
      <c r="W12" s="17">
        <v>1.0568826953927499E-2</v>
      </c>
      <c r="X12" s="17">
        <v>2.0583333691433899E-2</v>
      </c>
      <c r="Y12" s="17">
        <v>1.8718049969087502E-2</v>
      </c>
      <c r="Z12" s="17">
        <v>5.6987764336275497E-3</v>
      </c>
      <c r="AA12" s="17">
        <v>0</v>
      </c>
      <c r="AB12" s="17">
        <v>1.22212729611775E-2</v>
      </c>
      <c r="AC12" s="17">
        <v>1.8264458451188199E-2</v>
      </c>
      <c r="AD12" s="17">
        <v>0</v>
      </c>
      <c r="AE12" s="17">
        <v>0</v>
      </c>
      <c r="AF12" s="17"/>
      <c r="AG12" s="17">
        <v>1.7042450188273502E-2</v>
      </c>
      <c r="AH12" s="17">
        <v>7.71934939421892E-3</v>
      </c>
    </row>
    <row r="13" spans="2:34" x14ac:dyDescent="0.25">
      <c r="B13" s="18" t="s">
        <v>80</v>
      </c>
      <c r="C13" s="21">
        <v>1.11570580086689E-2</v>
      </c>
      <c r="D13" s="21">
        <v>1.28358869890506E-2</v>
      </c>
      <c r="E13" s="21">
        <v>9.6914544461170395E-3</v>
      </c>
      <c r="F13" s="21"/>
      <c r="G13" s="21">
        <v>2.32571739062074E-2</v>
      </c>
      <c r="H13" s="21">
        <v>3.26092202164306E-3</v>
      </c>
      <c r="I13" s="21">
        <v>9.8031850974643706E-3</v>
      </c>
      <c r="J13" s="21"/>
      <c r="K13" s="21">
        <v>1.2336832810211499E-2</v>
      </c>
      <c r="L13" s="21">
        <v>8.3110297591745905E-3</v>
      </c>
      <c r="M13" s="21"/>
      <c r="N13" s="21">
        <v>3.3320575979385501E-2</v>
      </c>
      <c r="O13" s="21">
        <v>1.6116148575542399E-2</v>
      </c>
      <c r="P13" s="21">
        <v>4.8038724479636703E-3</v>
      </c>
      <c r="Q13" s="21">
        <v>0</v>
      </c>
      <c r="R13" s="21">
        <v>3.3476043724048302E-3</v>
      </c>
      <c r="S13" s="21"/>
      <c r="T13" s="21">
        <v>2.11722543691849E-3</v>
      </c>
      <c r="U13" s="21">
        <v>2.2554020725576E-2</v>
      </c>
      <c r="V13" s="21">
        <v>1.7008492775008301E-2</v>
      </c>
      <c r="W13" s="21">
        <v>1.03212792232456E-2</v>
      </c>
      <c r="X13" s="21">
        <v>1.5243283060573799E-2</v>
      </c>
      <c r="Y13" s="21">
        <v>1.8638015760972799E-2</v>
      </c>
      <c r="Z13" s="21">
        <v>1.50726456951027E-2</v>
      </c>
      <c r="AA13" s="21">
        <v>0</v>
      </c>
      <c r="AB13" s="21">
        <v>8.6374093323223003E-3</v>
      </c>
      <c r="AC13" s="21">
        <v>5.9775533980883202E-3</v>
      </c>
      <c r="AD13" s="21">
        <v>0</v>
      </c>
      <c r="AE13" s="21">
        <v>0</v>
      </c>
      <c r="AF13" s="21"/>
      <c r="AG13" s="21">
        <v>1.3688363533662699E-2</v>
      </c>
      <c r="AH13" s="21">
        <v>8.7318191589491195E-3</v>
      </c>
    </row>
    <row r="14" spans="2:34" x14ac:dyDescent="0.25">
      <c r="B14" s="18" t="s">
        <v>81</v>
      </c>
      <c r="C14" s="21">
        <v>0.92264049412218396</v>
      </c>
      <c r="D14" s="21">
        <v>0.91137453476239405</v>
      </c>
      <c r="E14" s="21">
        <v>0.93372599809058099</v>
      </c>
      <c r="F14" s="21"/>
      <c r="G14" s="21">
        <v>0.91512021224533702</v>
      </c>
      <c r="H14" s="21">
        <v>0.93574835480963703</v>
      </c>
      <c r="I14" s="21">
        <v>0.91321599885404403</v>
      </c>
      <c r="J14" s="21"/>
      <c r="K14" s="21">
        <v>0.91733521934804496</v>
      </c>
      <c r="L14" s="21">
        <v>0.92555855994528402</v>
      </c>
      <c r="M14" s="21"/>
      <c r="N14" s="21">
        <v>0.85219758761117204</v>
      </c>
      <c r="O14" s="21">
        <v>0.95038591467214995</v>
      </c>
      <c r="P14" s="21">
        <v>0.92782154823905405</v>
      </c>
      <c r="Q14" s="21">
        <v>0.87037658753084302</v>
      </c>
      <c r="R14" s="21">
        <v>0.96112242650903201</v>
      </c>
      <c r="S14" s="21"/>
      <c r="T14" s="21">
        <v>0.97228316234609802</v>
      </c>
      <c r="U14" s="21">
        <v>0.91801699775549395</v>
      </c>
      <c r="V14" s="21">
        <v>0.90749207811594401</v>
      </c>
      <c r="W14" s="21">
        <v>0.91503346281692499</v>
      </c>
      <c r="X14" s="21">
        <v>0.89747483013418095</v>
      </c>
      <c r="Y14" s="21">
        <v>0.88898736293611003</v>
      </c>
      <c r="Z14" s="21">
        <v>0.92626983294486198</v>
      </c>
      <c r="AA14" s="21">
        <v>0.92149068180502003</v>
      </c>
      <c r="AB14" s="21">
        <v>0.91995460109073302</v>
      </c>
      <c r="AC14" s="21">
        <v>0.90577716956568</v>
      </c>
      <c r="AD14" s="21">
        <v>0.94400381716411497</v>
      </c>
      <c r="AE14" s="21">
        <v>0.96255696468669005</v>
      </c>
      <c r="AF14" s="21"/>
      <c r="AG14" s="21">
        <v>0.92000932626352205</v>
      </c>
      <c r="AH14" s="21">
        <v>0.92599356860688098</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312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307</v>
      </c>
      <c r="C9" s="17">
        <v>0.50893929358245005</v>
      </c>
      <c r="D9" s="17">
        <v>0.50178228224818999</v>
      </c>
      <c r="E9" s="17">
        <v>0.514441803969235</v>
      </c>
      <c r="F9" s="17"/>
      <c r="G9" s="17">
        <v>0.42544433096624001</v>
      </c>
      <c r="H9" s="17">
        <v>0.48053940655386701</v>
      </c>
      <c r="I9" s="17">
        <v>0.56258989872501997</v>
      </c>
      <c r="J9" s="17"/>
      <c r="K9" s="17" t="s">
        <v>172</v>
      </c>
      <c r="L9" s="17">
        <v>0.50893929358245005</v>
      </c>
      <c r="M9" s="17"/>
      <c r="N9" s="17">
        <v>0.38340306531945401</v>
      </c>
      <c r="O9" s="17">
        <v>0.36169466935885902</v>
      </c>
      <c r="P9" s="17">
        <v>0.48445370290179501</v>
      </c>
      <c r="Q9" s="17">
        <v>0.48474917302508103</v>
      </c>
      <c r="R9" s="17">
        <v>0.66431342999332399</v>
      </c>
      <c r="S9" s="17"/>
      <c r="T9" s="17">
        <v>0.64710734819385196</v>
      </c>
      <c r="U9" s="17">
        <v>0.50268707997565598</v>
      </c>
      <c r="V9" s="17">
        <v>0.53152920259949199</v>
      </c>
      <c r="W9" s="17">
        <v>0.46069432824051598</v>
      </c>
      <c r="X9" s="17">
        <v>0.48192209937481001</v>
      </c>
      <c r="Y9" s="17">
        <v>0.51330383363743104</v>
      </c>
      <c r="Z9" s="17">
        <v>0.42474988230636801</v>
      </c>
      <c r="AA9" s="17">
        <v>0.43696019824779903</v>
      </c>
      <c r="AB9" s="17">
        <v>0.52929446663104895</v>
      </c>
      <c r="AC9" s="17">
        <v>0.51245069893460704</v>
      </c>
      <c r="AD9" s="17">
        <v>0.31276601390858599</v>
      </c>
      <c r="AE9" s="17">
        <v>0.42307342757451</v>
      </c>
      <c r="AF9" s="17"/>
      <c r="AG9" s="17">
        <v>0.50038041065379002</v>
      </c>
      <c r="AH9" s="17">
        <v>0.52676355404848096</v>
      </c>
    </row>
    <row r="10" spans="2:34" ht="30" x14ac:dyDescent="0.25">
      <c r="B10" s="18" t="s">
        <v>308</v>
      </c>
      <c r="C10" s="17">
        <v>0.44286494212773297</v>
      </c>
      <c r="D10" s="17">
        <v>0.44579957574111401</v>
      </c>
      <c r="E10" s="17">
        <v>0.44155067245881202</v>
      </c>
      <c r="F10" s="17"/>
      <c r="G10" s="17">
        <v>0.51981604874423204</v>
      </c>
      <c r="H10" s="17">
        <v>0.47466205088976299</v>
      </c>
      <c r="I10" s="17">
        <v>0.38847717251505098</v>
      </c>
      <c r="J10" s="17"/>
      <c r="K10" s="17" t="s">
        <v>172</v>
      </c>
      <c r="L10" s="17">
        <v>0.44286494212773297</v>
      </c>
      <c r="M10" s="17"/>
      <c r="N10" s="17">
        <v>0.57077105635806002</v>
      </c>
      <c r="O10" s="17">
        <v>0.58761831173881696</v>
      </c>
      <c r="P10" s="17">
        <v>0.445313215098329</v>
      </c>
      <c r="Q10" s="17">
        <v>0.48620875608970798</v>
      </c>
      <c r="R10" s="17">
        <v>0.30660058829102999</v>
      </c>
      <c r="S10" s="17"/>
      <c r="T10" s="17">
        <v>0.30403960130625401</v>
      </c>
      <c r="U10" s="17">
        <v>0.43515713571376602</v>
      </c>
      <c r="V10" s="17">
        <v>0.41247935979535899</v>
      </c>
      <c r="W10" s="17">
        <v>0.49294169176890701</v>
      </c>
      <c r="X10" s="17">
        <v>0.46071400615310898</v>
      </c>
      <c r="Y10" s="17">
        <v>0.42912024592361198</v>
      </c>
      <c r="Z10" s="17">
        <v>0.56699960169389296</v>
      </c>
      <c r="AA10" s="17">
        <v>0.50490880740932398</v>
      </c>
      <c r="AB10" s="17">
        <v>0.44530502683186202</v>
      </c>
      <c r="AC10" s="17">
        <v>0.45631570556825601</v>
      </c>
      <c r="AD10" s="17">
        <v>0.55096313716668999</v>
      </c>
      <c r="AE10" s="17">
        <v>0.525555439814264</v>
      </c>
      <c r="AF10" s="17"/>
      <c r="AG10" s="17">
        <v>0.46323382540244501</v>
      </c>
      <c r="AH10" s="17">
        <v>0.430521234546069</v>
      </c>
    </row>
    <row r="11" spans="2:34" x14ac:dyDescent="0.25">
      <c r="B11" s="18" t="s">
        <v>206</v>
      </c>
      <c r="C11" s="19">
        <v>4.8195764289816999E-2</v>
      </c>
      <c r="D11" s="19">
        <v>5.2418142010696299E-2</v>
      </c>
      <c r="E11" s="19">
        <v>4.4007523571952999E-2</v>
      </c>
      <c r="F11" s="19"/>
      <c r="G11" s="19">
        <v>5.4739620289527197E-2</v>
      </c>
      <c r="H11" s="19">
        <v>4.4798542556369197E-2</v>
      </c>
      <c r="I11" s="19">
        <v>4.8932928759928503E-2</v>
      </c>
      <c r="J11" s="19"/>
      <c r="K11" s="19" t="s">
        <v>172</v>
      </c>
      <c r="L11" s="19">
        <v>4.8195764289816999E-2</v>
      </c>
      <c r="M11" s="19"/>
      <c r="N11" s="19">
        <v>4.5825878322486399E-2</v>
      </c>
      <c r="O11" s="19">
        <v>5.0687018902323903E-2</v>
      </c>
      <c r="P11" s="19">
        <v>7.0233081999876101E-2</v>
      </c>
      <c r="Q11" s="19">
        <v>2.90420708852102E-2</v>
      </c>
      <c r="R11" s="19">
        <v>2.9085981715646601E-2</v>
      </c>
      <c r="S11" s="19"/>
      <c r="T11" s="19">
        <v>4.8853050499894302E-2</v>
      </c>
      <c r="U11" s="19">
        <v>6.2155784310578298E-2</v>
      </c>
      <c r="V11" s="19">
        <v>5.5991437605149103E-2</v>
      </c>
      <c r="W11" s="19">
        <v>4.63639799905766E-2</v>
      </c>
      <c r="X11" s="19">
        <v>5.7363894472081602E-2</v>
      </c>
      <c r="Y11" s="19">
        <v>5.75759204389567E-2</v>
      </c>
      <c r="Z11" s="19">
        <v>8.2505159997397007E-3</v>
      </c>
      <c r="AA11" s="19">
        <v>5.8130994342877197E-2</v>
      </c>
      <c r="AB11" s="19">
        <v>2.5400506537088901E-2</v>
      </c>
      <c r="AC11" s="19">
        <v>3.1233595497136502E-2</v>
      </c>
      <c r="AD11" s="19">
        <v>0.13627084892472399</v>
      </c>
      <c r="AE11" s="19">
        <v>5.1371132611225799E-2</v>
      </c>
      <c r="AF11" s="19"/>
      <c r="AG11" s="19">
        <v>3.6385763943764998E-2</v>
      </c>
      <c r="AH11" s="19">
        <v>4.2715211405450197E-2</v>
      </c>
    </row>
    <row r="12" spans="2:34" x14ac:dyDescent="0.25">
      <c r="B12" s="16" t="s">
        <v>169</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J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0" width="20.7109375" customWidth="1"/>
  </cols>
  <sheetData>
    <row r="2" spans="2:10" ht="39.950000000000003" customHeight="1" x14ac:dyDescent="0.25">
      <c r="D2" s="29" t="s">
        <v>322</v>
      </c>
      <c r="E2" s="25"/>
      <c r="F2" s="25"/>
      <c r="G2" s="25"/>
      <c r="H2" s="25"/>
      <c r="I2" s="25"/>
      <c r="J2" s="25"/>
    </row>
    <row r="6" spans="2:10" ht="50.1" customHeight="1" x14ac:dyDescent="0.25">
      <c r="B6" s="20" t="s">
        <v>15</v>
      </c>
      <c r="C6" s="20" t="s">
        <v>313</v>
      </c>
      <c r="D6" s="20" t="s">
        <v>314</v>
      </c>
      <c r="E6" s="20" t="s">
        <v>315</v>
      </c>
      <c r="F6" s="20" t="s">
        <v>316</v>
      </c>
      <c r="G6" s="20" t="s">
        <v>317</v>
      </c>
      <c r="H6" s="20" t="s">
        <v>318</v>
      </c>
      <c r="I6" s="20" t="s">
        <v>319</v>
      </c>
    </row>
    <row r="7" spans="2:10" x14ac:dyDescent="0.25">
      <c r="B7" s="18" t="s">
        <v>320</v>
      </c>
      <c r="C7" s="17">
        <v>0.33776477973578001</v>
      </c>
      <c r="D7" s="17">
        <v>0.37430157495267202</v>
      </c>
      <c r="E7" s="17">
        <v>0.33786221714979398</v>
      </c>
      <c r="F7" s="17">
        <v>0.38455819098645599</v>
      </c>
      <c r="G7" s="17">
        <v>0.43094317354538503</v>
      </c>
      <c r="H7" s="17">
        <v>0.40162691040353299</v>
      </c>
      <c r="I7" s="17">
        <v>0.31595360379084603</v>
      </c>
    </row>
    <row r="8" spans="2:10" ht="30" x14ac:dyDescent="0.25">
      <c r="B8" s="18" t="s">
        <v>321</v>
      </c>
      <c r="C8" s="17">
        <v>0.61525742625735902</v>
      </c>
      <c r="D8" s="17">
        <v>0.57310940420054501</v>
      </c>
      <c r="E8" s="17">
        <v>0.60601642381240095</v>
      </c>
      <c r="F8" s="17">
        <v>0.55958770524957402</v>
      </c>
      <c r="G8" s="17">
        <v>0.50720175728937</v>
      </c>
      <c r="H8" s="17">
        <v>0.53723387814395596</v>
      </c>
      <c r="I8" s="17">
        <v>0.63125744417178398</v>
      </c>
    </row>
    <row r="9" spans="2:10" x14ac:dyDescent="0.25">
      <c r="B9" s="18" t="s">
        <v>206</v>
      </c>
      <c r="C9" s="17">
        <v>4.69777940068613E-2</v>
      </c>
      <c r="D9" s="17">
        <v>5.2589020846782103E-2</v>
      </c>
      <c r="E9" s="17">
        <v>5.6121359037804602E-2</v>
      </c>
      <c r="F9" s="17">
        <v>5.5854103763970403E-2</v>
      </c>
      <c r="G9" s="17">
        <v>6.1855069165245302E-2</v>
      </c>
      <c r="H9" s="17">
        <v>6.1139211452510098E-2</v>
      </c>
      <c r="I9" s="17">
        <v>5.2788952037370197E-2</v>
      </c>
    </row>
    <row r="10" spans="2:10" x14ac:dyDescent="0.25">
      <c r="B10" s="16" t="s">
        <v>231</v>
      </c>
      <c r="C10" s="16"/>
      <c r="D10" s="16"/>
      <c r="E10" s="16"/>
      <c r="F10" s="16"/>
      <c r="G10" s="16"/>
      <c r="H10" s="16"/>
      <c r="I10" s="16"/>
    </row>
    <row r="11" spans="2:10" x14ac:dyDescent="0.25">
      <c r="B11" t="s">
        <v>63</v>
      </c>
    </row>
    <row r="12" spans="2:10" x14ac:dyDescent="0.25">
      <c r="B12" t="s">
        <v>64</v>
      </c>
    </row>
    <row r="16" spans="2:10" x14ac:dyDescent="0.25">
      <c r="B16"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323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320</v>
      </c>
      <c r="C9" s="17">
        <v>0.33776477973578001</v>
      </c>
      <c r="D9" s="17">
        <v>0.35764007041719698</v>
      </c>
      <c r="E9" s="17">
        <v>0.31901474328586399</v>
      </c>
      <c r="F9" s="17"/>
      <c r="G9" s="17">
        <v>0.25803219949755501</v>
      </c>
      <c r="H9" s="17">
        <v>0.32063515403059101</v>
      </c>
      <c r="I9" s="17">
        <v>0.38021732775046502</v>
      </c>
      <c r="J9" s="17"/>
      <c r="K9" s="17" t="s">
        <v>172</v>
      </c>
      <c r="L9" s="17">
        <v>0.33776477973578001</v>
      </c>
      <c r="M9" s="17"/>
      <c r="N9" s="17">
        <v>0.18929248205268001</v>
      </c>
      <c r="O9" s="17">
        <v>0.33134539512750399</v>
      </c>
      <c r="P9" s="17">
        <v>0.262702405626766</v>
      </c>
      <c r="Q9" s="17">
        <v>0.305153281250298</v>
      </c>
      <c r="R9" s="17">
        <v>0.48735178817111902</v>
      </c>
      <c r="S9" s="17"/>
      <c r="T9" s="17">
        <v>0.50953178284221401</v>
      </c>
      <c r="U9" s="17">
        <v>0.34789777622290902</v>
      </c>
      <c r="V9" s="17">
        <v>0.33894009596232499</v>
      </c>
      <c r="W9" s="17">
        <v>0.227071044623049</v>
      </c>
      <c r="X9" s="17">
        <v>0.246998623285129</v>
      </c>
      <c r="Y9" s="17">
        <v>0.29828625354166999</v>
      </c>
      <c r="Z9" s="17">
        <v>0.31297485075791698</v>
      </c>
      <c r="AA9" s="17">
        <v>0.28493244164044301</v>
      </c>
      <c r="AB9" s="17">
        <v>0.325304669249111</v>
      </c>
      <c r="AC9" s="17">
        <v>0.30372886242177599</v>
      </c>
      <c r="AD9" s="17">
        <v>0.30819004154798102</v>
      </c>
      <c r="AE9" s="17">
        <v>0.35694317666564901</v>
      </c>
      <c r="AF9" s="17"/>
      <c r="AG9" s="17">
        <v>0.33550411863059598</v>
      </c>
      <c r="AH9" s="17">
        <v>0.33158786538262103</v>
      </c>
    </row>
    <row r="10" spans="2:34" ht="30" x14ac:dyDescent="0.25">
      <c r="B10" s="18" t="s">
        <v>321</v>
      </c>
      <c r="C10" s="17">
        <v>0.61525742625735902</v>
      </c>
      <c r="D10" s="17">
        <v>0.59598908253207095</v>
      </c>
      <c r="E10" s="17">
        <v>0.632936575006396</v>
      </c>
      <c r="F10" s="17"/>
      <c r="G10" s="17">
        <v>0.68414031101177697</v>
      </c>
      <c r="H10" s="17">
        <v>0.62987151938396502</v>
      </c>
      <c r="I10" s="17">
        <v>0.57874389592215303</v>
      </c>
      <c r="J10" s="17"/>
      <c r="K10" s="17" t="s">
        <v>172</v>
      </c>
      <c r="L10" s="17">
        <v>0.61525742625735902</v>
      </c>
      <c r="M10" s="17"/>
      <c r="N10" s="17">
        <v>0.74621095067814003</v>
      </c>
      <c r="O10" s="17">
        <v>0.626240289999067</v>
      </c>
      <c r="P10" s="17">
        <v>0.67535993705206798</v>
      </c>
      <c r="Q10" s="17">
        <v>0.67818044478393102</v>
      </c>
      <c r="R10" s="17">
        <v>0.47631701652247299</v>
      </c>
      <c r="S10" s="17"/>
      <c r="T10" s="17">
        <v>0.46995704361093399</v>
      </c>
      <c r="U10" s="17">
        <v>0.62412566643412504</v>
      </c>
      <c r="V10" s="17">
        <v>0.62118685065081503</v>
      </c>
      <c r="W10" s="17">
        <v>0.67066546519182202</v>
      </c>
      <c r="X10" s="17">
        <v>0.69796037294192403</v>
      </c>
      <c r="Y10" s="17">
        <v>0.64055282754877396</v>
      </c>
      <c r="Z10" s="17">
        <v>0.66446922605171699</v>
      </c>
      <c r="AA10" s="17">
        <v>0.62645289970200102</v>
      </c>
      <c r="AB10" s="17">
        <v>0.64992036837436096</v>
      </c>
      <c r="AC10" s="17">
        <v>0.68081717820770205</v>
      </c>
      <c r="AD10" s="17">
        <v>0.56032883000150602</v>
      </c>
      <c r="AE10" s="17">
        <v>0.52210980714533795</v>
      </c>
      <c r="AF10" s="17"/>
      <c r="AG10" s="17">
        <v>0.62264467556261105</v>
      </c>
      <c r="AH10" s="17">
        <v>0.62605930131280596</v>
      </c>
    </row>
    <row r="11" spans="2:34" x14ac:dyDescent="0.25">
      <c r="B11" s="18" t="s">
        <v>206</v>
      </c>
      <c r="C11" s="19">
        <v>4.69777940068613E-2</v>
      </c>
      <c r="D11" s="19">
        <v>4.6370847050732203E-2</v>
      </c>
      <c r="E11" s="19">
        <v>4.8048681707740598E-2</v>
      </c>
      <c r="F11" s="19"/>
      <c r="G11" s="19">
        <v>5.7827489490667502E-2</v>
      </c>
      <c r="H11" s="19">
        <v>4.9493326585443899E-2</v>
      </c>
      <c r="I11" s="19">
        <v>4.1038776327381801E-2</v>
      </c>
      <c r="J11" s="19"/>
      <c r="K11" s="19" t="s">
        <v>172</v>
      </c>
      <c r="L11" s="19">
        <v>4.69777940068613E-2</v>
      </c>
      <c r="M11" s="19"/>
      <c r="N11" s="19">
        <v>6.4496567269180197E-2</v>
      </c>
      <c r="O11" s="19">
        <v>4.24143148734294E-2</v>
      </c>
      <c r="P11" s="19">
        <v>6.19376573211654E-2</v>
      </c>
      <c r="Q11" s="19">
        <v>1.6666273965770501E-2</v>
      </c>
      <c r="R11" s="19">
        <v>3.6331195306407202E-2</v>
      </c>
      <c r="S11" s="19"/>
      <c r="T11" s="19">
        <v>2.05111735468523E-2</v>
      </c>
      <c r="U11" s="19">
        <v>2.7976557342966502E-2</v>
      </c>
      <c r="V11" s="19">
        <v>3.9873053386860202E-2</v>
      </c>
      <c r="W11" s="19">
        <v>0.10226349018512899</v>
      </c>
      <c r="X11" s="19">
        <v>5.5041003772946101E-2</v>
      </c>
      <c r="Y11" s="19">
        <v>6.11609189095563E-2</v>
      </c>
      <c r="Z11" s="19">
        <v>2.2555923190366499E-2</v>
      </c>
      <c r="AA11" s="19">
        <v>8.8614658657555995E-2</v>
      </c>
      <c r="AB11" s="19">
        <v>2.4774962376528601E-2</v>
      </c>
      <c r="AC11" s="19">
        <v>1.54539593705214E-2</v>
      </c>
      <c r="AD11" s="19">
        <v>0.13148112845051399</v>
      </c>
      <c r="AE11" s="19">
        <v>0.120947016189013</v>
      </c>
      <c r="AF11" s="19"/>
      <c r="AG11" s="19">
        <v>4.1851205806793502E-2</v>
      </c>
      <c r="AH11" s="19">
        <v>4.23528333045727E-2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324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320</v>
      </c>
      <c r="C9" s="17">
        <v>0.37430157495267202</v>
      </c>
      <c r="D9" s="17">
        <v>0.417825119509104</v>
      </c>
      <c r="E9" s="17">
        <v>0.33006452728741698</v>
      </c>
      <c r="F9" s="17"/>
      <c r="G9" s="17">
        <v>0.31435012435828302</v>
      </c>
      <c r="H9" s="17">
        <v>0.36310762917325001</v>
      </c>
      <c r="I9" s="17">
        <v>0.40474018881725399</v>
      </c>
      <c r="J9" s="17"/>
      <c r="K9" s="17" t="s">
        <v>172</v>
      </c>
      <c r="L9" s="17">
        <v>0.37430157495267202</v>
      </c>
      <c r="M9" s="17"/>
      <c r="N9" s="17">
        <v>0.18755568562651101</v>
      </c>
      <c r="O9" s="17">
        <v>0.35331110940388699</v>
      </c>
      <c r="P9" s="17">
        <v>0.34249972168397702</v>
      </c>
      <c r="Q9" s="17">
        <v>0.31778425174749497</v>
      </c>
      <c r="R9" s="17">
        <v>0.50361251625798098</v>
      </c>
      <c r="S9" s="17"/>
      <c r="T9" s="17">
        <v>0.52890558918492103</v>
      </c>
      <c r="U9" s="17">
        <v>0.40769000746862</v>
      </c>
      <c r="V9" s="17">
        <v>0.33525885286986201</v>
      </c>
      <c r="W9" s="17">
        <v>0.23505496953380001</v>
      </c>
      <c r="X9" s="17">
        <v>0.272214045933861</v>
      </c>
      <c r="Y9" s="17">
        <v>0.32738059946516901</v>
      </c>
      <c r="Z9" s="17">
        <v>0.327103393711482</v>
      </c>
      <c r="AA9" s="17">
        <v>0.38839955751865102</v>
      </c>
      <c r="AB9" s="17">
        <v>0.34984952672256298</v>
      </c>
      <c r="AC9" s="17">
        <v>0.40317038851133202</v>
      </c>
      <c r="AD9" s="17">
        <v>0.455711949128278</v>
      </c>
      <c r="AE9" s="17">
        <v>0.36888068188093798</v>
      </c>
      <c r="AF9" s="17"/>
      <c r="AG9" s="17">
        <v>0.393641432346027</v>
      </c>
      <c r="AH9" s="17">
        <v>0.36325870091903401</v>
      </c>
    </row>
    <row r="10" spans="2:34" ht="30" x14ac:dyDescent="0.25">
      <c r="B10" s="18" t="s">
        <v>321</v>
      </c>
      <c r="C10" s="17">
        <v>0.57310940420054501</v>
      </c>
      <c r="D10" s="17">
        <v>0.53726534718729202</v>
      </c>
      <c r="E10" s="17">
        <v>0.610059083366424</v>
      </c>
      <c r="F10" s="17"/>
      <c r="G10" s="17">
        <v>0.61881502564484603</v>
      </c>
      <c r="H10" s="17">
        <v>0.57465196109579597</v>
      </c>
      <c r="I10" s="17">
        <v>0.55604836047764505</v>
      </c>
      <c r="J10" s="17"/>
      <c r="K10" s="17" t="s">
        <v>172</v>
      </c>
      <c r="L10" s="17">
        <v>0.57310940420054501</v>
      </c>
      <c r="M10" s="17"/>
      <c r="N10" s="17">
        <v>0.70591144941698103</v>
      </c>
      <c r="O10" s="17">
        <v>0.592935505479807</v>
      </c>
      <c r="P10" s="17">
        <v>0.60447145059948404</v>
      </c>
      <c r="Q10" s="17">
        <v>0.64209298442402296</v>
      </c>
      <c r="R10" s="17">
        <v>0.45936585208272201</v>
      </c>
      <c r="S10" s="17"/>
      <c r="T10" s="17">
        <v>0.45445169797603102</v>
      </c>
      <c r="U10" s="17">
        <v>0.55325135855373397</v>
      </c>
      <c r="V10" s="17">
        <v>0.62826194266534197</v>
      </c>
      <c r="W10" s="17">
        <v>0.65038893669674502</v>
      </c>
      <c r="X10" s="17">
        <v>0.66490794674412601</v>
      </c>
      <c r="Y10" s="17">
        <v>0.61623907854951698</v>
      </c>
      <c r="Z10" s="17">
        <v>0.60382237104703695</v>
      </c>
      <c r="AA10" s="17">
        <v>0.51071863369569204</v>
      </c>
      <c r="AB10" s="17">
        <v>0.61011478886082904</v>
      </c>
      <c r="AC10" s="17">
        <v>0.59682961148866798</v>
      </c>
      <c r="AD10" s="17">
        <v>0.40824997685410203</v>
      </c>
      <c r="AE10" s="17">
        <v>0.54203402624540298</v>
      </c>
      <c r="AF10" s="17"/>
      <c r="AG10" s="17">
        <v>0.55880124161814604</v>
      </c>
      <c r="AH10" s="17">
        <v>0.58875730662417602</v>
      </c>
    </row>
    <row r="11" spans="2:34" x14ac:dyDescent="0.25">
      <c r="B11" s="18" t="s">
        <v>206</v>
      </c>
      <c r="C11" s="19">
        <v>5.2589020846782103E-2</v>
      </c>
      <c r="D11" s="19">
        <v>4.4909533303603998E-2</v>
      </c>
      <c r="E11" s="19">
        <v>5.9876389346158701E-2</v>
      </c>
      <c r="F11" s="19"/>
      <c r="G11" s="19">
        <v>6.6834849996870005E-2</v>
      </c>
      <c r="H11" s="19">
        <v>6.2240409730954599E-2</v>
      </c>
      <c r="I11" s="19">
        <v>3.9211450705101202E-2</v>
      </c>
      <c r="J11" s="19"/>
      <c r="K11" s="19" t="s">
        <v>172</v>
      </c>
      <c r="L11" s="19">
        <v>5.2589020846782103E-2</v>
      </c>
      <c r="M11" s="19"/>
      <c r="N11" s="19">
        <v>0.106532864956507</v>
      </c>
      <c r="O11" s="19">
        <v>5.3753385116306097E-2</v>
      </c>
      <c r="P11" s="19">
        <v>5.3028827716538697E-2</v>
      </c>
      <c r="Q11" s="19">
        <v>4.0122763828481303E-2</v>
      </c>
      <c r="R11" s="19">
        <v>3.7021631659296297E-2</v>
      </c>
      <c r="S11" s="19"/>
      <c r="T11" s="19">
        <v>1.66427128390477E-2</v>
      </c>
      <c r="U11" s="19">
        <v>3.9058633977645398E-2</v>
      </c>
      <c r="V11" s="19">
        <v>3.6479204464795099E-2</v>
      </c>
      <c r="W11" s="19">
        <v>0.114556093769455</v>
      </c>
      <c r="X11" s="19">
        <v>6.2878007322013499E-2</v>
      </c>
      <c r="Y11" s="19">
        <v>5.63803219853143E-2</v>
      </c>
      <c r="Z11" s="19">
        <v>6.9074235241481693E-2</v>
      </c>
      <c r="AA11" s="19">
        <v>0.100881808785657</v>
      </c>
      <c r="AB11" s="19">
        <v>4.0035684416608E-2</v>
      </c>
      <c r="AC11" s="19">
        <v>0</v>
      </c>
      <c r="AD11" s="19">
        <v>0.13603807401762</v>
      </c>
      <c r="AE11" s="19">
        <v>8.9085291873658906E-2</v>
      </c>
      <c r="AF11" s="19"/>
      <c r="AG11" s="19">
        <v>4.7557326035826498E-2</v>
      </c>
      <c r="AH11" s="19">
        <v>4.7983992456789498E-2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325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320</v>
      </c>
      <c r="C9" s="17">
        <v>0.33786221714979398</v>
      </c>
      <c r="D9" s="17">
        <v>0.38247653383307501</v>
      </c>
      <c r="E9" s="17">
        <v>0.29040654463369397</v>
      </c>
      <c r="F9" s="17"/>
      <c r="G9" s="17">
        <v>0.24348551447335001</v>
      </c>
      <c r="H9" s="17">
        <v>0.31713774226228397</v>
      </c>
      <c r="I9" s="17">
        <v>0.38850621195193502</v>
      </c>
      <c r="J9" s="17"/>
      <c r="K9" s="17" t="s">
        <v>172</v>
      </c>
      <c r="L9" s="17">
        <v>0.33786221714979398</v>
      </c>
      <c r="M9" s="17"/>
      <c r="N9" s="17">
        <v>0.25695784407415301</v>
      </c>
      <c r="O9" s="17">
        <v>0.21634656667927901</v>
      </c>
      <c r="P9" s="17">
        <v>0.30560740061267599</v>
      </c>
      <c r="Q9" s="17">
        <v>0.25824671669155802</v>
      </c>
      <c r="R9" s="17">
        <v>0.49128783341652799</v>
      </c>
      <c r="S9" s="17"/>
      <c r="T9" s="17">
        <v>0.48350510084314002</v>
      </c>
      <c r="U9" s="17">
        <v>0.27481383530865</v>
      </c>
      <c r="V9" s="17">
        <v>0.22359390724417499</v>
      </c>
      <c r="W9" s="17">
        <v>0.238340138248304</v>
      </c>
      <c r="X9" s="17">
        <v>0.28097859744687298</v>
      </c>
      <c r="Y9" s="17">
        <v>0.32896153870067601</v>
      </c>
      <c r="Z9" s="17">
        <v>0.32712689455224803</v>
      </c>
      <c r="AA9" s="17">
        <v>0.39688287938941602</v>
      </c>
      <c r="AB9" s="17">
        <v>0.36852479254577702</v>
      </c>
      <c r="AC9" s="17">
        <v>0.36304729849692802</v>
      </c>
      <c r="AD9" s="17">
        <v>0.25944549174672799</v>
      </c>
      <c r="AE9" s="17">
        <v>0.40772394176747501</v>
      </c>
      <c r="AF9" s="17"/>
      <c r="AG9" s="17">
        <v>0.38271274697983099</v>
      </c>
      <c r="AH9" s="17">
        <v>0.31186347524431501</v>
      </c>
    </row>
    <row r="10" spans="2:34" ht="30" x14ac:dyDescent="0.25">
      <c r="B10" s="18" t="s">
        <v>321</v>
      </c>
      <c r="C10" s="17">
        <v>0.60601642381240095</v>
      </c>
      <c r="D10" s="17">
        <v>0.55301343057851304</v>
      </c>
      <c r="E10" s="17">
        <v>0.66368746165931403</v>
      </c>
      <c r="F10" s="17"/>
      <c r="G10" s="17">
        <v>0.658563479661743</v>
      </c>
      <c r="H10" s="17">
        <v>0.64243573153203604</v>
      </c>
      <c r="I10" s="17">
        <v>0.55595198067064</v>
      </c>
      <c r="J10" s="17"/>
      <c r="K10" s="17" t="s">
        <v>172</v>
      </c>
      <c r="L10" s="17">
        <v>0.60601642381240095</v>
      </c>
      <c r="M10" s="17"/>
      <c r="N10" s="17">
        <v>0.65323886802269804</v>
      </c>
      <c r="O10" s="17">
        <v>0.687799858644775</v>
      </c>
      <c r="P10" s="17">
        <v>0.65304073061272205</v>
      </c>
      <c r="Q10" s="17">
        <v>0.71748560422941698</v>
      </c>
      <c r="R10" s="17">
        <v>0.457855709567562</v>
      </c>
      <c r="S10" s="17"/>
      <c r="T10" s="17">
        <v>0.47813370845714198</v>
      </c>
      <c r="U10" s="17">
        <v>0.67550246471364594</v>
      </c>
      <c r="V10" s="17">
        <v>0.69735611955092802</v>
      </c>
      <c r="W10" s="17">
        <v>0.68057598359229499</v>
      </c>
      <c r="X10" s="17">
        <v>0.66765922417218704</v>
      </c>
      <c r="Y10" s="17">
        <v>0.60761594523910301</v>
      </c>
      <c r="Z10" s="17">
        <v>0.66302877713025798</v>
      </c>
      <c r="AA10" s="17">
        <v>0.57440842286784999</v>
      </c>
      <c r="AB10" s="17">
        <v>0.588833752335025</v>
      </c>
      <c r="AC10" s="17">
        <v>0.57521626094485401</v>
      </c>
      <c r="AD10" s="17">
        <v>0.56474059080899597</v>
      </c>
      <c r="AE10" s="17">
        <v>0.50689825538326405</v>
      </c>
      <c r="AF10" s="17"/>
      <c r="AG10" s="17">
        <v>0.55439054766418105</v>
      </c>
      <c r="AH10" s="17">
        <v>0.64373247555874902</v>
      </c>
    </row>
    <row r="11" spans="2:34" x14ac:dyDescent="0.25">
      <c r="B11" s="18" t="s">
        <v>206</v>
      </c>
      <c r="C11" s="19">
        <v>5.6121359037804602E-2</v>
      </c>
      <c r="D11" s="19">
        <v>6.4510035588411299E-2</v>
      </c>
      <c r="E11" s="19">
        <v>4.5905993706991402E-2</v>
      </c>
      <c r="F11" s="19"/>
      <c r="G11" s="19">
        <v>9.7951005864907806E-2</v>
      </c>
      <c r="H11" s="19">
        <v>4.0426526205680102E-2</v>
      </c>
      <c r="I11" s="19">
        <v>5.5541807377424299E-2</v>
      </c>
      <c r="J11" s="19"/>
      <c r="K11" s="19" t="s">
        <v>172</v>
      </c>
      <c r="L11" s="19">
        <v>5.6121359037804602E-2</v>
      </c>
      <c r="M11" s="19"/>
      <c r="N11" s="19">
        <v>8.9803287903149107E-2</v>
      </c>
      <c r="O11" s="19">
        <v>9.5853574675946102E-2</v>
      </c>
      <c r="P11" s="19">
        <v>4.1351868774602098E-2</v>
      </c>
      <c r="Q11" s="19">
        <v>2.4267679079025301E-2</v>
      </c>
      <c r="R11" s="19">
        <v>5.0856457015910003E-2</v>
      </c>
      <c r="S11" s="19"/>
      <c r="T11" s="19">
        <v>3.8361190699718301E-2</v>
      </c>
      <c r="U11" s="19">
        <v>4.9683699977704401E-2</v>
      </c>
      <c r="V11" s="19">
        <v>7.9049973204896207E-2</v>
      </c>
      <c r="W11" s="19">
        <v>8.1083878159400893E-2</v>
      </c>
      <c r="X11" s="19">
        <v>5.1362178380940302E-2</v>
      </c>
      <c r="Y11" s="19">
        <v>6.3422516060221298E-2</v>
      </c>
      <c r="Z11" s="19">
        <v>9.8443283174941901E-3</v>
      </c>
      <c r="AA11" s="19">
        <v>2.8708697742734001E-2</v>
      </c>
      <c r="AB11" s="19">
        <v>4.2641455119198E-2</v>
      </c>
      <c r="AC11" s="19">
        <v>6.1736440558218503E-2</v>
      </c>
      <c r="AD11" s="19">
        <v>0.17581391744427699</v>
      </c>
      <c r="AE11" s="19">
        <v>8.5377802849260803E-2</v>
      </c>
      <c r="AF11" s="19"/>
      <c r="AG11" s="19">
        <v>6.2896705355987098E-2</v>
      </c>
      <c r="AH11" s="19">
        <v>4.4404049196936697E-2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326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320</v>
      </c>
      <c r="C9" s="17">
        <v>0.38455819098645599</v>
      </c>
      <c r="D9" s="17">
        <v>0.44394193600327497</v>
      </c>
      <c r="E9" s="17">
        <v>0.323103822566712</v>
      </c>
      <c r="F9" s="17"/>
      <c r="G9" s="17">
        <v>0.290120906659872</v>
      </c>
      <c r="H9" s="17">
        <v>0.36724973474480999</v>
      </c>
      <c r="I9" s="17">
        <v>0.43222072506798098</v>
      </c>
      <c r="J9" s="17"/>
      <c r="K9" s="17" t="s">
        <v>172</v>
      </c>
      <c r="L9" s="17">
        <v>0.38455819098645599</v>
      </c>
      <c r="M9" s="17"/>
      <c r="N9" s="17">
        <v>0.282748459286776</v>
      </c>
      <c r="O9" s="17">
        <v>0.36180331140008998</v>
      </c>
      <c r="P9" s="17">
        <v>0.35350535700528002</v>
      </c>
      <c r="Q9" s="17">
        <v>0.303908777293313</v>
      </c>
      <c r="R9" s="17">
        <v>0.49263537981774103</v>
      </c>
      <c r="S9" s="17"/>
      <c r="T9" s="17">
        <v>0.52126527377454601</v>
      </c>
      <c r="U9" s="17">
        <v>0.38133217348689102</v>
      </c>
      <c r="V9" s="17">
        <v>0.298635471429962</v>
      </c>
      <c r="W9" s="17">
        <v>0.37994276023634699</v>
      </c>
      <c r="X9" s="17">
        <v>0.359119780629716</v>
      </c>
      <c r="Y9" s="17">
        <v>0.25929238515798297</v>
      </c>
      <c r="Z9" s="17">
        <v>0.396013363427137</v>
      </c>
      <c r="AA9" s="17">
        <v>0.26223872535499299</v>
      </c>
      <c r="AB9" s="17">
        <v>0.34832537240727801</v>
      </c>
      <c r="AC9" s="17">
        <v>0.44885729411148201</v>
      </c>
      <c r="AD9" s="17">
        <v>0.41904372655682098</v>
      </c>
      <c r="AE9" s="17">
        <v>0.41469707118522797</v>
      </c>
      <c r="AF9" s="17"/>
      <c r="AG9" s="17">
        <v>0.427542147082279</v>
      </c>
      <c r="AH9" s="17">
        <v>0.35333662618883999</v>
      </c>
    </row>
    <row r="10" spans="2:34" ht="30" x14ac:dyDescent="0.25">
      <c r="B10" s="18" t="s">
        <v>321</v>
      </c>
      <c r="C10" s="17">
        <v>0.55958770524957402</v>
      </c>
      <c r="D10" s="17">
        <v>0.50245902805637699</v>
      </c>
      <c r="E10" s="17">
        <v>0.61809556703186996</v>
      </c>
      <c r="F10" s="17"/>
      <c r="G10" s="17">
        <v>0.66164746469435698</v>
      </c>
      <c r="H10" s="17">
        <v>0.56146318147072105</v>
      </c>
      <c r="I10" s="17">
        <v>0.52286971447091002</v>
      </c>
      <c r="J10" s="17"/>
      <c r="K10" s="17" t="s">
        <v>172</v>
      </c>
      <c r="L10" s="17">
        <v>0.55958770524957402</v>
      </c>
      <c r="M10" s="17"/>
      <c r="N10" s="17">
        <v>0.66910910550771796</v>
      </c>
      <c r="O10" s="17">
        <v>0.59845286678703702</v>
      </c>
      <c r="P10" s="17">
        <v>0.57426115494104402</v>
      </c>
      <c r="Q10" s="17">
        <v>0.62416089192267799</v>
      </c>
      <c r="R10" s="17">
        <v>0.46416416689498802</v>
      </c>
      <c r="S10" s="17"/>
      <c r="T10" s="17">
        <v>0.43911814438211699</v>
      </c>
      <c r="U10" s="17">
        <v>0.57658236680761998</v>
      </c>
      <c r="V10" s="17">
        <v>0.67537644978814304</v>
      </c>
      <c r="W10" s="17">
        <v>0.54837900550782903</v>
      </c>
      <c r="X10" s="17">
        <v>0.57845540729427802</v>
      </c>
      <c r="Y10" s="17">
        <v>0.63509830224892905</v>
      </c>
      <c r="Z10" s="17">
        <v>0.54982851177471503</v>
      </c>
      <c r="AA10" s="17">
        <v>0.64637819494550197</v>
      </c>
      <c r="AB10" s="17">
        <v>0.61076138170128202</v>
      </c>
      <c r="AC10" s="17">
        <v>0.53917458926978401</v>
      </c>
      <c r="AD10" s="17">
        <v>0.41393303879331</v>
      </c>
      <c r="AE10" s="17">
        <v>0.52591273423233298</v>
      </c>
      <c r="AF10" s="17"/>
      <c r="AG10" s="17">
        <v>0.51697223473346599</v>
      </c>
      <c r="AH10" s="17">
        <v>0.59825841647989397</v>
      </c>
    </row>
    <row r="11" spans="2:34" x14ac:dyDescent="0.25">
      <c r="B11" s="18" t="s">
        <v>206</v>
      </c>
      <c r="C11" s="19">
        <v>5.5854103763970403E-2</v>
      </c>
      <c r="D11" s="19">
        <v>5.3599035940348302E-2</v>
      </c>
      <c r="E11" s="19">
        <v>5.8800610401418797E-2</v>
      </c>
      <c r="F11" s="19"/>
      <c r="G11" s="19">
        <v>4.8231628645770498E-2</v>
      </c>
      <c r="H11" s="19">
        <v>7.1287083784468797E-2</v>
      </c>
      <c r="I11" s="19">
        <v>4.4909560461108701E-2</v>
      </c>
      <c r="J11" s="19"/>
      <c r="K11" s="19" t="s">
        <v>172</v>
      </c>
      <c r="L11" s="19">
        <v>5.5854103763970403E-2</v>
      </c>
      <c r="M11" s="19"/>
      <c r="N11" s="19">
        <v>4.81424352055057E-2</v>
      </c>
      <c r="O11" s="19">
        <v>3.9743821812872698E-2</v>
      </c>
      <c r="P11" s="19">
        <v>7.2233488053675604E-2</v>
      </c>
      <c r="Q11" s="19">
        <v>7.1930330784009594E-2</v>
      </c>
      <c r="R11" s="19">
        <v>4.3200453287270402E-2</v>
      </c>
      <c r="S11" s="19"/>
      <c r="T11" s="19">
        <v>3.9616581843337099E-2</v>
      </c>
      <c r="U11" s="19">
        <v>4.2085459705489797E-2</v>
      </c>
      <c r="V11" s="19">
        <v>2.59880787818953E-2</v>
      </c>
      <c r="W11" s="19">
        <v>7.1678234255823703E-2</v>
      </c>
      <c r="X11" s="19">
        <v>6.2424812076005302E-2</v>
      </c>
      <c r="Y11" s="19">
        <v>0.10560931259308801</v>
      </c>
      <c r="Z11" s="19">
        <v>5.4158124798148702E-2</v>
      </c>
      <c r="AA11" s="19">
        <v>9.1383079699505695E-2</v>
      </c>
      <c r="AB11" s="19">
        <v>4.0913245891439798E-2</v>
      </c>
      <c r="AC11" s="19">
        <v>1.19681166187334E-2</v>
      </c>
      <c r="AD11" s="19">
        <v>0.16702323464986801</v>
      </c>
      <c r="AE11" s="19">
        <v>5.9390194582439298E-2</v>
      </c>
      <c r="AF11" s="19"/>
      <c r="AG11" s="19">
        <v>5.5485618184254702E-2</v>
      </c>
      <c r="AH11" s="19">
        <v>4.8404957331265902E-2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327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320</v>
      </c>
      <c r="C9" s="17">
        <v>0.43094317354538503</v>
      </c>
      <c r="D9" s="17">
        <v>0.48078056733825297</v>
      </c>
      <c r="E9" s="17">
        <v>0.37834528408080198</v>
      </c>
      <c r="F9" s="17"/>
      <c r="G9" s="17">
        <v>0.41173514320225202</v>
      </c>
      <c r="H9" s="17">
        <v>0.37254026978525601</v>
      </c>
      <c r="I9" s="17">
        <v>0.48887268505057302</v>
      </c>
      <c r="J9" s="17"/>
      <c r="K9" s="17" t="s">
        <v>172</v>
      </c>
      <c r="L9" s="17">
        <v>0.43094317354538503</v>
      </c>
      <c r="M9" s="17"/>
      <c r="N9" s="17">
        <v>0.25278634153646401</v>
      </c>
      <c r="O9" s="17">
        <v>0.43961081738266999</v>
      </c>
      <c r="P9" s="17">
        <v>0.38080974977395299</v>
      </c>
      <c r="Q9" s="17">
        <v>0.33874992098006002</v>
      </c>
      <c r="R9" s="17">
        <v>0.57411853042206995</v>
      </c>
      <c r="S9" s="17"/>
      <c r="T9" s="17">
        <v>0.54748114743166998</v>
      </c>
      <c r="U9" s="17">
        <v>0.49144802015934802</v>
      </c>
      <c r="V9" s="17">
        <v>0.40316469920612602</v>
      </c>
      <c r="W9" s="17">
        <v>0.32221618212416098</v>
      </c>
      <c r="X9" s="17">
        <v>0.32524709715819</v>
      </c>
      <c r="Y9" s="17">
        <v>0.40559028080557302</v>
      </c>
      <c r="Z9" s="17">
        <v>0.434313776514549</v>
      </c>
      <c r="AA9" s="17">
        <v>0.34746500589113299</v>
      </c>
      <c r="AB9" s="17">
        <v>0.411964817966397</v>
      </c>
      <c r="AC9" s="17">
        <v>0.41805085355452998</v>
      </c>
      <c r="AD9" s="17">
        <v>0.43902288777094201</v>
      </c>
      <c r="AE9" s="17">
        <v>0.49646982078614199</v>
      </c>
      <c r="AF9" s="17"/>
      <c r="AG9" s="17">
        <v>0.44773701641427099</v>
      </c>
      <c r="AH9" s="17">
        <v>0.41827502623810497</v>
      </c>
    </row>
    <row r="10" spans="2:34" ht="30" x14ac:dyDescent="0.25">
      <c r="B10" s="18" t="s">
        <v>321</v>
      </c>
      <c r="C10" s="17">
        <v>0.50720175728937</v>
      </c>
      <c r="D10" s="17">
        <v>0.449461552645121</v>
      </c>
      <c r="E10" s="17">
        <v>0.56788514513861799</v>
      </c>
      <c r="F10" s="17"/>
      <c r="G10" s="17">
        <v>0.48102768112629701</v>
      </c>
      <c r="H10" s="17">
        <v>0.565034078437052</v>
      </c>
      <c r="I10" s="17">
        <v>0.46536787281852698</v>
      </c>
      <c r="J10" s="17"/>
      <c r="K10" s="17" t="s">
        <v>172</v>
      </c>
      <c r="L10" s="17">
        <v>0.50720175728937</v>
      </c>
      <c r="M10" s="17"/>
      <c r="N10" s="17">
        <v>0.68578327001565798</v>
      </c>
      <c r="O10" s="17">
        <v>0.48559463663194402</v>
      </c>
      <c r="P10" s="17">
        <v>0.55971148836001805</v>
      </c>
      <c r="Q10" s="17">
        <v>0.55453439463222998</v>
      </c>
      <c r="R10" s="17">
        <v>0.38254174413196901</v>
      </c>
      <c r="S10" s="17"/>
      <c r="T10" s="17">
        <v>0.39435646079928</v>
      </c>
      <c r="U10" s="17">
        <v>0.455511176663905</v>
      </c>
      <c r="V10" s="17">
        <v>0.553591267166477</v>
      </c>
      <c r="W10" s="17">
        <v>0.63752019716055797</v>
      </c>
      <c r="X10" s="17">
        <v>0.59148928543400503</v>
      </c>
      <c r="Y10" s="17">
        <v>0.51678154499013496</v>
      </c>
      <c r="Z10" s="17">
        <v>0.52148607304554995</v>
      </c>
      <c r="AA10" s="17">
        <v>0.577523052882156</v>
      </c>
      <c r="AB10" s="17">
        <v>0.54218447543873305</v>
      </c>
      <c r="AC10" s="17">
        <v>0.51794539603608303</v>
      </c>
      <c r="AD10" s="17">
        <v>0.39475299068827302</v>
      </c>
      <c r="AE10" s="17">
        <v>0.41675739193696698</v>
      </c>
      <c r="AF10" s="17"/>
      <c r="AG10" s="17">
        <v>0.49383349048133401</v>
      </c>
      <c r="AH10" s="17">
        <v>0.52489085237538502</v>
      </c>
    </row>
    <row r="11" spans="2:34" x14ac:dyDescent="0.25">
      <c r="B11" s="18" t="s">
        <v>206</v>
      </c>
      <c r="C11" s="19">
        <v>6.1855069165245302E-2</v>
      </c>
      <c r="D11" s="19">
        <v>6.9757880016625404E-2</v>
      </c>
      <c r="E11" s="19">
        <v>5.3769570780579999E-2</v>
      </c>
      <c r="F11" s="19"/>
      <c r="G11" s="19">
        <v>0.107237175671452</v>
      </c>
      <c r="H11" s="19">
        <v>6.24256517776915E-2</v>
      </c>
      <c r="I11" s="19">
        <v>4.5759442130899199E-2</v>
      </c>
      <c r="J11" s="19"/>
      <c r="K11" s="19" t="s">
        <v>172</v>
      </c>
      <c r="L11" s="19">
        <v>6.1855069165245302E-2</v>
      </c>
      <c r="M11" s="19"/>
      <c r="N11" s="19">
        <v>6.1430388447878202E-2</v>
      </c>
      <c r="O11" s="19">
        <v>7.4794545985385902E-2</v>
      </c>
      <c r="P11" s="19">
        <v>5.9478761866028497E-2</v>
      </c>
      <c r="Q11" s="19">
        <v>0.10671568438770999</v>
      </c>
      <c r="R11" s="19">
        <v>4.3339725445961402E-2</v>
      </c>
      <c r="S11" s="19"/>
      <c r="T11" s="19">
        <v>5.8162391769049401E-2</v>
      </c>
      <c r="U11" s="19">
        <v>5.3040803176746802E-2</v>
      </c>
      <c r="V11" s="19">
        <v>4.3244033627397399E-2</v>
      </c>
      <c r="W11" s="19">
        <v>4.0263620715281202E-2</v>
      </c>
      <c r="X11" s="19">
        <v>8.3263617407804705E-2</v>
      </c>
      <c r="Y11" s="19">
        <v>7.7628174204291994E-2</v>
      </c>
      <c r="Z11" s="19">
        <v>4.4200150439901602E-2</v>
      </c>
      <c r="AA11" s="19">
        <v>7.5011941226711301E-2</v>
      </c>
      <c r="AB11" s="19">
        <v>4.5850706594869901E-2</v>
      </c>
      <c r="AC11" s="19">
        <v>6.4003750409386995E-2</v>
      </c>
      <c r="AD11" s="19">
        <v>0.166224121540785</v>
      </c>
      <c r="AE11" s="19">
        <v>8.6772787276890306E-2</v>
      </c>
      <c r="AF11" s="19"/>
      <c r="AG11" s="19">
        <v>5.8429493104395602E-2</v>
      </c>
      <c r="AH11" s="19">
        <v>5.6834121386509201E-2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328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320</v>
      </c>
      <c r="C9" s="17">
        <v>0.40162691040353299</v>
      </c>
      <c r="D9" s="17">
        <v>0.44430949160754701</v>
      </c>
      <c r="E9" s="17">
        <v>0.35658131740029703</v>
      </c>
      <c r="F9" s="17"/>
      <c r="G9" s="17">
        <v>0.30728193688868999</v>
      </c>
      <c r="H9" s="17">
        <v>0.37660924900202603</v>
      </c>
      <c r="I9" s="17">
        <v>0.45603320734767</v>
      </c>
      <c r="J9" s="17"/>
      <c r="K9" s="17" t="s">
        <v>172</v>
      </c>
      <c r="L9" s="17">
        <v>0.40162691040353299</v>
      </c>
      <c r="M9" s="17"/>
      <c r="N9" s="17">
        <v>0.240085022392831</v>
      </c>
      <c r="O9" s="17">
        <v>0.36822362695104699</v>
      </c>
      <c r="P9" s="17">
        <v>0.37507049169254503</v>
      </c>
      <c r="Q9" s="17">
        <v>0.32696991610071902</v>
      </c>
      <c r="R9" s="17">
        <v>0.52874341648271195</v>
      </c>
      <c r="S9" s="17"/>
      <c r="T9" s="17">
        <v>0.56402909832880299</v>
      </c>
      <c r="U9" s="17">
        <v>0.33917464467015701</v>
      </c>
      <c r="V9" s="17">
        <v>0.28126562939199501</v>
      </c>
      <c r="W9" s="17">
        <v>0.27598331878721899</v>
      </c>
      <c r="X9" s="17">
        <v>0.339824046367243</v>
      </c>
      <c r="Y9" s="17">
        <v>0.38900415929182902</v>
      </c>
      <c r="Z9" s="17">
        <v>0.32530577303448999</v>
      </c>
      <c r="AA9" s="17">
        <v>0.43520836800850898</v>
      </c>
      <c r="AB9" s="17">
        <v>0.46646700663702201</v>
      </c>
      <c r="AC9" s="17">
        <v>0.47779990514044501</v>
      </c>
      <c r="AD9" s="17">
        <v>0.33240307973917499</v>
      </c>
      <c r="AE9" s="17">
        <v>0.43694409964659398</v>
      </c>
      <c r="AF9" s="17"/>
      <c r="AG9" s="17">
        <v>0.443192422979171</v>
      </c>
      <c r="AH9" s="17">
        <v>0.37983063901629299</v>
      </c>
    </row>
    <row r="10" spans="2:34" ht="30" x14ac:dyDescent="0.25">
      <c r="B10" s="18" t="s">
        <v>321</v>
      </c>
      <c r="C10" s="17">
        <v>0.53723387814395596</v>
      </c>
      <c r="D10" s="17">
        <v>0.48670877195686701</v>
      </c>
      <c r="E10" s="17">
        <v>0.59030541226875199</v>
      </c>
      <c r="F10" s="17"/>
      <c r="G10" s="17">
        <v>0.64377052314334604</v>
      </c>
      <c r="H10" s="17">
        <v>0.56045460996776497</v>
      </c>
      <c r="I10" s="17">
        <v>0.480217581025427</v>
      </c>
      <c r="J10" s="17"/>
      <c r="K10" s="17" t="s">
        <v>172</v>
      </c>
      <c r="L10" s="17">
        <v>0.53723387814395596</v>
      </c>
      <c r="M10" s="17"/>
      <c r="N10" s="17">
        <v>0.72609269240555596</v>
      </c>
      <c r="O10" s="17">
        <v>0.55802628313506497</v>
      </c>
      <c r="P10" s="17">
        <v>0.570811061279481</v>
      </c>
      <c r="Q10" s="17">
        <v>0.62916041433093495</v>
      </c>
      <c r="R10" s="17">
        <v>0.39378003953200702</v>
      </c>
      <c r="S10" s="17"/>
      <c r="T10" s="17">
        <v>0.37515681031411902</v>
      </c>
      <c r="U10" s="17">
        <v>0.61007896824685204</v>
      </c>
      <c r="V10" s="17">
        <v>0.65810681007290595</v>
      </c>
      <c r="W10" s="17">
        <v>0.65300462185597796</v>
      </c>
      <c r="X10" s="17">
        <v>0.58418010823246602</v>
      </c>
      <c r="Y10" s="17">
        <v>0.53100851845044805</v>
      </c>
      <c r="Z10" s="17">
        <v>0.61634900474248</v>
      </c>
      <c r="AA10" s="17">
        <v>0.51325897306869195</v>
      </c>
      <c r="AB10" s="17">
        <v>0.496405771262316</v>
      </c>
      <c r="AC10" s="17">
        <v>0.52220009485955499</v>
      </c>
      <c r="AD10" s="17">
        <v>0.53955216219357705</v>
      </c>
      <c r="AE10" s="17">
        <v>0.40784719167481098</v>
      </c>
      <c r="AF10" s="17"/>
      <c r="AG10" s="17">
        <v>0.493722626614847</v>
      </c>
      <c r="AH10" s="17">
        <v>0.56799186410226299</v>
      </c>
    </row>
    <row r="11" spans="2:34" x14ac:dyDescent="0.25">
      <c r="B11" s="18" t="s">
        <v>206</v>
      </c>
      <c r="C11" s="19">
        <v>6.1139211452510098E-2</v>
      </c>
      <c r="D11" s="19">
        <v>6.8981736435585903E-2</v>
      </c>
      <c r="E11" s="19">
        <v>5.3113270330951201E-2</v>
      </c>
      <c r="F11" s="19"/>
      <c r="G11" s="19">
        <v>4.8947539967963999E-2</v>
      </c>
      <c r="H11" s="19">
        <v>6.2936141030209197E-2</v>
      </c>
      <c r="I11" s="19">
        <v>6.3749211626903404E-2</v>
      </c>
      <c r="J11" s="19"/>
      <c r="K11" s="19" t="s">
        <v>172</v>
      </c>
      <c r="L11" s="19">
        <v>6.1139211452510098E-2</v>
      </c>
      <c r="M11" s="19"/>
      <c r="N11" s="19">
        <v>3.3822285201612297E-2</v>
      </c>
      <c r="O11" s="19">
        <v>7.3750089913887901E-2</v>
      </c>
      <c r="P11" s="19">
        <v>5.4118447027974803E-2</v>
      </c>
      <c r="Q11" s="19">
        <v>4.3869669568346203E-2</v>
      </c>
      <c r="R11" s="19">
        <v>7.7476543985281296E-2</v>
      </c>
      <c r="S11" s="19"/>
      <c r="T11" s="19">
        <v>6.0814091357077701E-2</v>
      </c>
      <c r="U11" s="19">
        <v>5.0746387082991097E-2</v>
      </c>
      <c r="V11" s="19">
        <v>6.0627560535098997E-2</v>
      </c>
      <c r="W11" s="19">
        <v>7.1012059356803006E-2</v>
      </c>
      <c r="X11" s="19">
        <v>7.5995845400290502E-2</v>
      </c>
      <c r="Y11" s="19">
        <v>7.9987322257722093E-2</v>
      </c>
      <c r="Z11" s="19">
        <v>5.8345222223029902E-2</v>
      </c>
      <c r="AA11" s="19">
        <v>5.1532658922798298E-2</v>
      </c>
      <c r="AB11" s="19">
        <v>3.7127222100663E-2</v>
      </c>
      <c r="AC11" s="19">
        <v>0</v>
      </c>
      <c r="AD11" s="19">
        <v>0.12804475806724799</v>
      </c>
      <c r="AE11" s="19">
        <v>0.15520870867859499</v>
      </c>
      <c r="AF11" s="19"/>
      <c r="AG11" s="19">
        <v>6.3084950405982207E-2</v>
      </c>
      <c r="AH11" s="19">
        <v>5.2177496881443297E-2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329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320</v>
      </c>
      <c r="C9" s="17">
        <v>0.31595360379084603</v>
      </c>
      <c r="D9" s="17">
        <v>0.34600190543016801</v>
      </c>
      <c r="E9" s="17">
        <v>0.28591315250460703</v>
      </c>
      <c r="F9" s="17"/>
      <c r="G9" s="17">
        <v>0.26155821192536599</v>
      </c>
      <c r="H9" s="17">
        <v>0.29664214068589401</v>
      </c>
      <c r="I9" s="17">
        <v>0.351617391412337</v>
      </c>
      <c r="J9" s="17"/>
      <c r="K9" s="17" t="s">
        <v>172</v>
      </c>
      <c r="L9" s="17">
        <v>0.31595360379084603</v>
      </c>
      <c r="M9" s="17"/>
      <c r="N9" s="17">
        <v>0.25862637501555502</v>
      </c>
      <c r="O9" s="17">
        <v>0.29771414761829301</v>
      </c>
      <c r="P9" s="17">
        <v>0.31212471525854402</v>
      </c>
      <c r="Q9" s="17">
        <v>0.20340198763213299</v>
      </c>
      <c r="R9" s="17">
        <v>0.38607788239023799</v>
      </c>
      <c r="S9" s="17"/>
      <c r="T9" s="17">
        <v>0.44446024545315699</v>
      </c>
      <c r="U9" s="17">
        <v>0.29664619134958697</v>
      </c>
      <c r="V9" s="17">
        <v>0.24853109764161599</v>
      </c>
      <c r="W9" s="17">
        <v>0.34399794979327297</v>
      </c>
      <c r="X9" s="17">
        <v>0.33008768664009902</v>
      </c>
      <c r="Y9" s="17">
        <v>0.25834763247531101</v>
      </c>
      <c r="Z9" s="17">
        <v>0.24847038119107001</v>
      </c>
      <c r="AA9" s="17">
        <v>0.40518360734125197</v>
      </c>
      <c r="AB9" s="17">
        <v>0.32329672428877398</v>
      </c>
      <c r="AC9" s="17">
        <v>0.25167327784087401</v>
      </c>
      <c r="AD9" s="17">
        <v>0.194256586765616</v>
      </c>
      <c r="AE9" s="17">
        <v>0.294852048560444</v>
      </c>
      <c r="AF9" s="17"/>
      <c r="AG9" s="17">
        <v>0.365432140718431</v>
      </c>
      <c r="AH9" s="17">
        <v>0.26947318425048</v>
      </c>
    </row>
    <row r="10" spans="2:34" ht="30" x14ac:dyDescent="0.25">
      <c r="B10" s="18" t="s">
        <v>321</v>
      </c>
      <c r="C10" s="17">
        <v>0.63125744417178398</v>
      </c>
      <c r="D10" s="17">
        <v>0.60218689040667694</v>
      </c>
      <c r="E10" s="17">
        <v>0.65977184980264303</v>
      </c>
      <c r="F10" s="17"/>
      <c r="G10" s="17">
        <v>0.66376421917911599</v>
      </c>
      <c r="H10" s="17">
        <v>0.65182108193795296</v>
      </c>
      <c r="I10" s="17">
        <v>0.602014486353593</v>
      </c>
      <c r="J10" s="17"/>
      <c r="K10" s="17" t="s">
        <v>172</v>
      </c>
      <c r="L10" s="17">
        <v>0.63125744417178398</v>
      </c>
      <c r="M10" s="17"/>
      <c r="N10" s="17">
        <v>0.67155168021908596</v>
      </c>
      <c r="O10" s="17">
        <v>0.61766541011112797</v>
      </c>
      <c r="P10" s="17">
        <v>0.64803662652393901</v>
      </c>
      <c r="Q10" s="17">
        <v>0.74863452661979402</v>
      </c>
      <c r="R10" s="17">
        <v>0.56740591267847795</v>
      </c>
      <c r="S10" s="17"/>
      <c r="T10" s="17">
        <v>0.50081084574024404</v>
      </c>
      <c r="U10" s="17">
        <v>0.65145691440926401</v>
      </c>
      <c r="V10" s="17">
        <v>0.70869423419808197</v>
      </c>
      <c r="W10" s="17">
        <v>0.61926298630425203</v>
      </c>
      <c r="X10" s="17">
        <v>0.59127260252967795</v>
      </c>
      <c r="Y10" s="17">
        <v>0.66959124228939404</v>
      </c>
      <c r="Z10" s="17">
        <v>0.73306862436508602</v>
      </c>
      <c r="AA10" s="17">
        <v>0.52336016622195802</v>
      </c>
      <c r="AB10" s="17">
        <v>0.66002243113399695</v>
      </c>
      <c r="AC10" s="17">
        <v>0.67369379095178406</v>
      </c>
      <c r="AD10" s="17">
        <v>0.70270072144652995</v>
      </c>
      <c r="AE10" s="17">
        <v>0.61606265956589701</v>
      </c>
      <c r="AF10" s="17"/>
      <c r="AG10" s="17">
        <v>0.57979807891961699</v>
      </c>
      <c r="AH10" s="17">
        <v>0.68585022932171402</v>
      </c>
    </row>
    <row r="11" spans="2:34" x14ac:dyDescent="0.25">
      <c r="B11" s="18" t="s">
        <v>206</v>
      </c>
      <c r="C11" s="19">
        <v>5.2788952037370197E-2</v>
      </c>
      <c r="D11" s="19">
        <v>5.1811204163154899E-2</v>
      </c>
      <c r="E11" s="19">
        <v>5.4314997692749799E-2</v>
      </c>
      <c r="F11" s="19"/>
      <c r="G11" s="19">
        <v>7.4677568895517493E-2</v>
      </c>
      <c r="H11" s="19">
        <v>5.1536777376153503E-2</v>
      </c>
      <c r="I11" s="19">
        <v>4.6368122234069303E-2</v>
      </c>
      <c r="J11" s="19"/>
      <c r="K11" s="19" t="s">
        <v>172</v>
      </c>
      <c r="L11" s="19">
        <v>5.2788952037370197E-2</v>
      </c>
      <c r="M11" s="19"/>
      <c r="N11" s="19">
        <v>6.9821944765358607E-2</v>
      </c>
      <c r="O11" s="19">
        <v>8.4620442270578702E-2</v>
      </c>
      <c r="P11" s="19">
        <v>3.9838658217517003E-2</v>
      </c>
      <c r="Q11" s="19">
        <v>4.7963485748072701E-2</v>
      </c>
      <c r="R11" s="19">
        <v>4.6516204931284597E-2</v>
      </c>
      <c r="S11" s="19"/>
      <c r="T11" s="19">
        <v>5.4728908806599398E-2</v>
      </c>
      <c r="U11" s="19">
        <v>5.1896894241149003E-2</v>
      </c>
      <c r="V11" s="19">
        <v>4.27746681603016E-2</v>
      </c>
      <c r="W11" s="19">
        <v>3.6739063902474403E-2</v>
      </c>
      <c r="X11" s="19">
        <v>7.8639710830222698E-2</v>
      </c>
      <c r="Y11" s="19">
        <v>7.2061125235294399E-2</v>
      </c>
      <c r="Z11" s="19">
        <v>1.84609944438444E-2</v>
      </c>
      <c r="AA11" s="19">
        <v>7.1456226436790102E-2</v>
      </c>
      <c r="AB11" s="19">
        <v>1.6680844577229001E-2</v>
      </c>
      <c r="AC11" s="19">
        <v>7.4632931207341699E-2</v>
      </c>
      <c r="AD11" s="19">
        <v>0.103042691787854</v>
      </c>
      <c r="AE11" s="19">
        <v>8.9085291873658906E-2</v>
      </c>
      <c r="AF11" s="19"/>
      <c r="AG11" s="19">
        <v>5.4769780361951299E-2</v>
      </c>
      <c r="AH11" s="19">
        <v>4.4676586427806003E-2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O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5" width="20.7109375" customWidth="1"/>
  </cols>
  <sheetData>
    <row r="2" spans="2:15" ht="39.950000000000003" customHeight="1" x14ac:dyDescent="0.25">
      <c r="D2" s="29" t="s">
        <v>344</v>
      </c>
      <c r="E2" s="25"/>
      <c r="F2" s="25"/>
      <c r="G2" s="25"/>
      <c r="H2" s="25"/>
      <c r="I2" s="25"/>
      <c r="J2" s="25"/>
      <c r="K2" s="25"/>
      <c r="L2" s="25"/>
      <c r="M2" s="25"/>
      <c r="N2" s="25"/>
      <c r="O2" s="25"/>
    </row>
    <row r="6" spans="2:15" ht="50.1" customHeight="1" x14ac:dyDescent="0.25">
      <c r="B6" s="20" t="s">
        <v>15</v>
      </c>
      <c r="C6" s="20" t="s">
        <v>330</v>
      </c>
      <c r="D6" s="20" t="s">
        <v>331</v>
      </c>
      <c r="E6" s="20" t="s">
        <v>332</v>
      </c>
      <c r="F6" s="20" t="s">
        <v>333</v>
      </c>
      <c r="G6" s="20" t="s">
        <v>334</v>
      </c>
      <c r="H6" s="20" t="s">
        <v>335</v>
      </c>
      <c r="I6" s="20" t="s">
        <v>336</v>
      </c>
      <c r="J6" s="20" t="s">
        <v>337</v>
      </c>
      <c r="K6" s="20" t="s">
        <v>338</v>
      </c>
      <c r="L6" s="20" t="s">
        <v>339</v>
      </c>
      <c r="M6" s="20" t="s">
        <v>340</v>
      </c>
      <c r="N6" s="20" t="s">
        <v>341</v>
      </c>
    </row>
    <row r="7" spans="2:15" ht="30" x14ac:dyDescent="0.25">
      <c r="B7" s="18" t="s">
        <v>342</v>
      </c>
      <c r="C7" s="17">
        <v>0.52609568752556002</v>
      </c>
      <c r="D7" s="17">
        <v>0.45675501450046901</v>
      </c>
      <c r="E7" s="17">
        <v>0.47683705024810102</v>
      </c>
      <c r="F7" s="17">
        <v>0.45800054211989899</v>
      </c>
      <c r="G7" s="17">
        <v>0.440049318128301</v>
      </c>
      <c r="H7" s="17">
        <v>0.55135613836526598</v>
      </c>
      <c r="I7" s="17">
        <v>0.49424631426459797</v>
      </c>
      <c r="J7" s="17">
        <v>0.49328466943148702</v>
      </c>
      <c r="K7" s="17">
        <v>0.45204781513438103</v>
      </c>
      <c r="L7" s="17">
        <v>0.48456521432623201</v>
      </c>
      <c r="M7" s="17">
        <v>0.50173207911377904</v>
      </c>
      <c r="N7" s="17">
        <v>0.40493862859792901</v>
      </c>
    </row>
    <row r="8" spans="2:15" ht="30" x14ac:dyDescent="0.25">
      <c r="B8" s="18" t="s">
        <v>343</v>
      </c>
      <c r="C8" s="17">
        <v>0.410626977056265</v>
      </c>
      <c r="D8" s="17">
        <v>0.45749562103396002</v>
      </c>
      <c r="E8" s="17">
        <v>0.46028411179989598</v>
      </c>
      <c r="F8" s="17">
        <v>0.46824279554834902</v>
      </c>
      <c r="G8" s="17">
        <v>0.50295488532549004</v>
      </c>
      <c r="H8" s="17">
        <v>0.386163240401384</v>
      </c>
      <c r="I8" s="17">
        <v>0.44516136984593302</v>
      </c>
      <c r="J8" s="17">
        <v>0.43377287230639699</v>
      </c>
      <c r="K8" s="17">
        <v>0.48440786873137498</v>
      </c>
      <c r="L8" s="17">
        <v>0.45330004972575</v>
      </c>
      <c r="M8" s="17">
        <v>0.444227553295307</v>
      </c>
      <c r="N8" s="17">
        <v>0.52002425648613204</v>
      </c>
    </row>
    <row r="9" spans="2:15" x14ac:dyDescent="0.25">
      <c r="B9" s="18" t="s">
        <v>80</v>
      </c>
      <c r="C9" s="17">
        <v>6.3277335418175096E-2</v>
      </c>
      <c r="D9" s="17">
        <v>8.5749364465570396E-2</v>
      </c>
      <c r="E9" s="17">
        <v>6.2878837952002706E-2</v>
      </c>
      <c r="F9" s="17">
        <v>7.3756662331751696E-2</v>
      </c>
      <c r="G9" s="17">
        <v>5.6995796546208399E-2</v>
      </c>
      <c r="H9" s="17">
        <v>6.2480621233349402E-2</v>
      </c>
      <c r="I9" s="17">
        <v>6.0592315889468798E-2</v>
      </c>
      <c r="J9" s="17">
        <v>7.2942458262115595E-2</v>
      </c>
      <c r="K9" s="17">
        <v>6.3544316134243897E-2</v>
      </c>
      <c r="L9" s="17">
        <v>6.2134735948017099E-2</v>
      </c>
      <c r="M9" s="17">
        <v>5.4040367590913498E-2</v>
      </c>
      <c r="N9" s="17">
        <v>7.5037114915938605E-2</v>
      </c>
    </row>
    <row r="10" spans="2:15" x14ac:dyDescent="0.25">
      <c r="B10" s="16" t="s">
        <v>231</v>
      </c>
      <c r="C10" s="16"/>
      <c r="D10" s="16"/>
      <c r="E10" s="16"/>
      <c r="F10" s="16"/>
      <c r="G10" s="16"/>
      <c r="H10" s="16"/>
      <c r="I10" s="16"/>
      <c r="J10" s="16"/>
      <c r="K10" s="16"/>
      <c r="L10" s="16"/>
      <c r="M10" s="16"/>
      <c r="N10" s="16"/>
    </row>
    <row r="11" spans="2:15" x14ac:dyDescent="0.25">
      <c r="B11" t="s">
        <v>63</v>
      </c>
    </row>
    <row r="12" spans="2:15" x14ac:dyDescent="0.25">
      <c r="B12" t="s">
        <v>64</v>
      </c>
    </row>
    <row r="16" spans="2:15" x14ac:dyDescent="0.25">
      <c r="B16" s="8" t="str">
        <f>HYPERLINK("#'Contents'!A1", "Return to Contents")</f>
        <v>Return to Contents</v>
      </c>
    </row>
  </sheetData>
  <mergeCells count="1">
    <mergeCell ref="D2:O2"/>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90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0.62156383084268696</v>
      </c>
      <c r="D9" s="17">
        <v>0.57660287192405701</v>
      </c>
      <c r="E9" s="17">
        <v>0.66817302610734297</v>
      </c>
      <c r="F9" s="17"/>
      <c r="G9" s="17">
        <v>0.61776874033699103</v>
      </c>
      <c r="H9" s="17">
        <v>0.63584147266967705</v>
      </c>
      <c r="I9" s="17">
        <v>0.60721483752039196</v>
      </c>
      <c r="J9" s="17"/>
      <c r="K9" s="17">
        <v>0.59317312031194003</v>
      </c>
      <c r="L9" s="17">
        <v>0.62735421709470496</v>
      </c>
      <c r="M9" s="17"/>
      <c r="N9" s="17">
        <v>0.56129094347308095</v>
      </c>
      <c r="O9" s="17">
        <v>0.62152645286359498</v>
      </c>
      <c r="P9" s="17">
        <v>0.64341887302430301</v>
      </c>
      <c r="Q9" s="17">
        <v>0.61486636446226695</v>
      </c>
      <c r="R9" s="17">
        <v>0.63328353043864205</v>
      </c>
      <c r="S9" s="17"/>
      <c r="T9" s="17">
        <v>0.62819767626892897</v>
      </c>
      <c r="U9" s="17">
        <v>0.60524615003561599</v>
      </c>
      <c r="V9" s="17">
        <v>0.691836939804506</v>
      </c>
      <c r="W9" s="17">
        <v>0.65531763848291602</v>
      </c>
      <c r="X9" s="17">
        <v>0.55721755559541997</v>
      </c>
      <c r="Y9" s="17">
        <v>0.573662453200943</v>
      </c>
      <c r="Z9" s="17">
        <v>0.61567017928024503</v>
      </c>
      <c r="AA9" s="17">
        <v>0.64261306609569502</v>
      </c>
      <c r="AB9" s="17">
        <v>0.58591704332111005</v>
      </c>
      <c r="AC9" s="17">
        <v>0.69812050675423798</v>
      </c>
      <c r="AD9" s="17">
        <v>0.68131730081634601</v>
      </c>
      <c r="AE9" s="17">
        <v>0.50116578278437995</v>
      </c>
      <c r="AF9" s="17"/>
      <c r="AG9" s="17">
        <v>0.63612563124356702</v>
      </c>
      <c r="AH9" s="17">
        <v>0.617834931887286</v>
      </c>
    </row>
    <row r="10" spans="2:34" x14ac:dyDescent="0.25">
      <c r="B10" s="18" t="s">
        <v>77</v>
      </c>
      <c r="C10" s="17">
        <v>0.31625910570675803</v>
      </c>
      <c r="D10" s="17">
        <v>0.34539534703834202</v>
      </c>
      <c r="E10" s="17">
        <v>0.28681987134929099</v>
      </c>
      <c r="F10" s="17"/>
      <c r="G10" s="17">
        <v>0.32212081490427402</v>
      </c>
      <c r="H10" s="17">
        <v>0.30979506379859401</v>
      </c>
      <c r="I10" s="17">
        <v>0.31890682603836201</v>
      </c>
      <c r="J10" s="17"/>
      <c r="K10" s="17">
        <v>0.339054706701159</v>
      </c>
      <c r="L10" s="17">
        <v>0.31416208355116998</v>
      </c>
      <c r="M10" s="17"/>
      <c r="N10" s="17">
        <v>0.35753774364540503</v>
      </c>
      <c r="O10" s="17">
        <v>0.32152452031188</v>
      </c>
      <c r="P10" s="17">
        <v>0.30845192657341097</v>
      </c>
      <c r="Q10" s="17">
        <v>0.274015192466945</v>
      </c>
      <c r="R10" s="17">
        <v>0.30613622868046703</v>
      </c>
      <c r="S10" s="17"/>
      <c r="T10" s="17">
        <v>0.33465217909033501</v>
      </c>
      <c r="U10" s="17">
        <v>0.32459293685919899</v>
      </c>
      <c r="V10" s="17">
        <v>0.26570478314986301</v>
      </c>
      <c r="W10" s="17">
        <v>0.28565680940115101</v>
      </c>
      <c r="X10" s="17">
        <v>0.364041364466967</v>
      </c>
      <c r="Y10" s="17">
        <v>0.33156874327896901</v>
      </c>
      <c r="Z10" s="17">
        <v>0.35794303127781002</v>
      </c>
      <c r="AA10" s="17">
        <v>0.25804013146697002</v>
      </c>
      <c r="AB10" s="17">
        <v>0.32003144226501001</v>
      </c>
      <c r="AC10" s="17">
        <v>0.26189543464276599</v>
      </c>
      <c r="AD10" s="17">
        <v>0.26943880226406097</v>
      </c>
      <c r="AE10" s="17">
        <v>0.42346993948441802</v>
      </c>
      <c r="AF10" s="17"/>
      <c r="AG10" s="17">
        <v>0.30775833509258299</v>
      </c>
      <c r="AH10" s="17">
        <v>0.31979018733718001</v>
      </c>
    </row>
    <row r="11" spans="2:34" x14ac:dyDescent="0.25">
      <c r="B11" s="18" t="s">
        <v>78</v>
      </c>
      <c r="C11" s="17">
        <v>4.8799893340151897E-2</v>
      </c>
      <c r="D11" s="17">
        <v>5.9594305993058302E-2</v>
      </c>
      <c r="E11" s="17">
        <v>3.6404835115233097E-2</v>
      </c>
      <c r="F11" s="17"/>
      <c r="G11" s="17">
        <v>4.0020499276974798E-2</v>
      </c>
      <c r="H11" s="17">
        <v>4.7412625311782398E-2</v>
      </c>
      <c r="I11" s="17">
        <v>5.8691149457900597E-2</v>
      </c>
      <c r="J11" s="17"/>
      <c r="K11" s="17">
        <v>5.7855608995879403E-2</v>
      </c>
      <c r="L11" s="17">
        <v>4.7949295415491297E-2</v>
      </c>
      <c r="M11" s="17"/>
      <c r="N11" s="17">
        <v>5.46499835111455E-2</v>
      </c>
      <c r="O11" s="17">
        <v>4.7042991654321201E-2</v>
      </c>
      <c r="P11" s="17">
        <v>4.10184799446928E-2</v>
      </c>
      <c r="Q11" s="17">
        <v>8.4811475689985205E-2</v>
      </c>
      <c r="R11" s="17">
        <v>4.7384981535151201E-2</v>
      </c>
      <c r="S11" s="17"/>
      <c r="T11" s="17">
        <v>2.7856871371053402E-2</v>
      </c>
      <c r="U11" s="17">
        <v>4.9171284311164E-2</v>
      </c>
      <c r="V11" s="17">
        <v>2.1361979494366499E-2</v>
      </c>
      <c r="W11" s="17">
        <v>2.9544216779859401E-2</v>
      </c>
      <c r="X11" s="17">
        <v>7.2093578832136296E-2</v>
      </c>
      <c r="Y11" s="17">
        <v>8.6089088796886495E-2</v>
      </c>
      <c r="Z11" s="17">
        <v>1.6862262487262799E-2</v>
      </c>
      <c r="AA11" s="17">
        <v>8.50455618184736E-2</v>
      </c>
      <c r="AB11" s="17">
        <v>7.9965993841355998E-2</v>
      </c>
      <c r="AC11" s="17">
        <v>3.9984058602996697E-2</v>
      </c>
      <c r="AD11" s="17">
        <v>4.00218812783747E-2</v>
      </c>
      <c r="AE11" s="17">
        <v>6.1503532245636899E-2</v>
      </c>
      <c r="AF11" s="17"/>
      <c r="AG11" s="17">
        <v>4.8274037902721403E-2</v>
      </c>
      <c r="AH11" s="17">
        <v>4.69005721016914E-2</v>
      </c>
    </row>
    <row r="12" spans="2:34" x14ac:dyDescent="0.25">
      <c r="B12" s="18" t="s">
        <v>79</v>
      </c>
      <c r="C12" s="17">
        <v>6.1468275801202397E-3</v>
      </c>
      <c r="D12" s="17">
        <v>9.2431288085188506E-3</v>
      </c>
      <c r="E12" s="17">
        <v>3.1678184013469498E-3</v>
      </c>
      <c r="F12" s="17"/>
      <c r="G12" s="17">
        <v>7.59052824911378E-3</v>
      </c>
      <c r="H12" s="17">
        <v>4.2318452705390102E-3</v>
      </c>
      <c r="I12" s="17">
        <v>7.2032166966619496E-3</v>
      </c>
      <c r="J12" s="17"/>
      <c r="K12" s="17">
        <v>3.0347794577958902E-3</v>
      </c>
      <c r="L12" s="17">
        <v>5.0719381652627399E-3</v>
      </c>
      <c r="M12" s="17"/>
      <c r="N12" s="17">
        <v>8.7408981631936101E-3</v>
      </c>
      <c r="O12" s="17">
        <v>0</v>
      </c>
      <c r="P12" s="17">
        <v>4.1842324320725301E-3</v>
      </c>
      <c r="Q12" s="17">
        <v>1.8206826248751699E-2</v>
      </c>
      <c r="R12" s="17">
        <v>9.8476549733343601E-3</v>
      </c>
      <c r="S12" s="17"/>
      <c r="T12" s="17">
        <v>9.2932732696827305E-3</v>
      </c>
      <c r="U12" s="17">
        <v>1.16952785937886E-2</v>
      </c>
      <c r="V12" s="17">
        <v>0</v>
      </c>
      <c r="W12" s="17">
        <v>1.21073947196381E-2</v>
      </c>
      <c r="X12" s="17">
        <v>6.64750110547667E-3</v>
      </c>
      <c r="Y12" s="17">
        <v>0</v>
      </c>
      <c r="Z12" s="17">
        <v>0</v>
      </c>
      <c r="AA12" s="17">
        <v>1.43012406188618E-2</v>
      </c>
      <c r="AB12" s="17">
        <v>7.0222493916639603E-3</v>
      </c>
      <c r="AC12" s="17">
        <v>0</v>
      </c>
      <c r="AD12" s="17">
        <v>9.2220156412180909E-3</v>
      </c>
      <c r="AE12" s="17">
        <v>0</v>
      </c>
      <c r="AF12" s="17"/>
      <c r="AG12" s="17">
        <v>5.6838160686221301E-3</v>
      </c>
      <c r="AH12" s="17">
        <v>4.8181550866111403E-3</v>
      </c>
    </row>
    <row r="13" spans="2:34" x14ac:dyDescent="0.25">
      <c r="B13" s="18" t="s">
        <v>80</v>
      </c>
      <c r="C13" s="21">
        <v>7.2303425302832304E-3</v>
      </c>
      <c r="D13" s="21">
        <v>9.1643462360229602E-3</v>
      </c>
      <c r="E13" s="21">
        <v>5.4344490267863397E-3</v>
      </c>
      <c r="F13" s="21"/>
      <c r="G13" s="21">
        <v>1.2499417232646E-2</v>
      </c>
      <c r="H13" s="21">
        <v>2.7189929494069098E-3</v>
      </c>
      <c r="I13" s="21">
        <v>7.9839702866832101E-3</v>
      </c>
      <c r="J13" s="21"/>
      <c r="K13" s="21">
        <v>6.8817845332264198E-3</v>
      </c>
      <c r="L13" s="21">
        <v>5.4624657733703301E-3</v>
      </c>
      <c r="M13" s="21"/>
      <c r="N13" s="21">
        <v>1.7780431207175099E-2</v>
      </c>
      <c r="O13" s="21">
        <v>9.9060351702040302E-3</v>
      </c>
      <c r="P13" s="21">
        <v>2.9264880255206599E-3</v>
      </c>
      <c r="Q13" s="21">
        <v>8.1001411320515103E-3</v>
      </c>
      <c r="R13" s="21">
        <v>3.3476043724048302E-3</v>
      </c>
      <c r="S13" s="21"/>
      <c r="T13" s="21">
        <v>0</v>
      </c>
      <c r="U13" s="21">
        <v>9.2943502002329308E-3</v>
      </c>
      <c r="V13" s="21">
        <v>2.1096297551264999E-2</v>
      </c>
      <c r="W13" s="21">
        <v>1.73739406164359E-2</v>
      </c>
      <c r="X13" s="21">
        <v>0</v>
      </c>
      <c r="Y13" s="21">
        <v>8.6797147232016703E-3</v>
      </c>
      <c r="Z13" s="21">
        <v>9.5245269546824392E-3</v>
      </c>
      <c r="AA13" s="21">
        <v>0</v>
      </c>
      <c r="AB13" s="21">
        <v>7.0632711808597398E-3</v>
      </c>
      <c r="AC13" s="21">
        <v>0</v>
      </c>
      <c r="AD13" s="21">
        <v>0</v>
      </c>
      <c r="AE13" s="21">
        <v>1.38607454855643E-2</v>
      </c>
      <c r="AF13" s="21"/>
      <c r="AG13" s="21">
        <v>2.1581796925067499E-3</v>
      </c>
      <c r="AH13" s="21">
        <v>1.0656153587231701E-2</v>
      </c>
    </row>
    <row r="14" spans="2:34" x14ac:dyDescent="0.25">
      <c r="B14" s="18" t="s">
        <v>81</v>
      </c>
      <c r="C14" s="21">
        <v>0.93782293654944504</v>
      </c>
      <c r="D14" s="21">
        <v>0.92199821896239997</v>
      </c>
      <c r="E14" s="21">
        <v>0.95499289745663396</v>
      </c>
      <c r="F14" s="21"/>
      <c r="G14" s="21">
        <v>0.93988955524126505</v>
      </c>
      <c r="H14" s="21">
        <v>0.94563653646827195</v>
      </c>
      <c r="I14" s="21">
        <v>0.92612166355875403</v>
      </c>
      <c r="J14" s="21"/>
      <c r="K14" s="21">
        <v>0.93222782701309803</v>
      </c>
      <c r="L14" s="21">
        <v>0.94151630064587599</v>
      </c>
      <c r="M14" s="21"/>
      <c r="N14" s="21">
        <v>0.91882868711848598</v>
      </c>
      <c r="O14" s="21">
        <v>0.94305097317547504</v>
      </c>
      <c r="P14" s="21">
        <v>0.95187079959771403</v>
      </c>
      <c r="Q14" s="21">
        <v>0.888881556929212</v>
      </c>
      <c r="R14" s="21">
        <v>0.93941975911911002</v>
      </c>
      <c r="S14" s="21"/>
      <c r="T14" s="21">
        <v>0.96284985535926404</v>
      </c>
      <c r="U14" s="21">
        <v>0.92983908689481398</v>
      </c>
      <c r="V14" s="21">
        <v>0.95754172295436901</v>
      </c>
      <c r="W14" s="21">
        <v>0.94097444788406703</v>
      </c>
      <c r="X14" s="21">
        <v>0.92125892006238697</v>
      </c>
      <c r="Y14" s="21">
        <v>0.90523119647991201</v>
      </c>
      <c r="Z14" s="21">
        <v>0.97361321055805505</v>
      </c>
      <c r="AA14" s="21">
        <v>0.90065319756266504</v>
      </c>
      <c r="AB14" s="21">
        <v>0.90594848558611996</v>
      </c>
      <c r="AC14" s="21">
        <v>0.96001594139700297</v>
      </c>
      <c r="AD14" s="21">
        <v>0.95075610308040703</v>
      </c>
      <c r="AE14" s="21">
        <v>0.92463572226879898</v>
      </c>
      <c r="AF14" s="21"/>
      <c r="AG14" s="21">
        <v>0.94388396633615002</v>
      </c>
      <c r="AH14" s="21">
        <v>0.93762511922446601</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345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0.52609568752556002</v>
      </c>
      <c r="D9" s="17">
        <v>0.51535632568215906</v>
      </c>
      <c r="E9" s="17">
        <v>0.54239014153179399</v>
      </c>
      <c r="F9" s="17"/>
      <c r="G9" s="17">
        <v>0.49262296726222898</v>
      </c>
      <c r="H9" s="17">
        <v>0.49384691218402399</v>
      </c>
      <c r="I9" s="17">
        <v>0.56594042098170305</v>
      </c>
      <c r="J9" s="17"/>
      <c r="K9" s="17" t="s">
        <v>172</v>
      </c>
      <c r="L9" s="17">
        <v>0.52609568752556002</v>
      </c>
      <c r="M9" s="17"/>
      <c r="N9" s="17">
        <v>0.368133250842204</v>
      </c>
      <c r="O9" s="17">
        <v>0.44319357953314598</v>
      </c>
      <c r="P9" s="17">
        <v>0.51006222460914596</v>
      </c>
      <c r="Q9" s="17">
        <v>0.50254008215500601</v>
      </c>
      <c r="R9" s="17">
        <v>0.64930672244918097</v>
      </c>
      <c r="S9" s="17"/>
      <c r="T9" s="17">
        <v>0.63960673491464703</v>
      </c>
      <c r="U9" s="17">
        <v>0.50047778649059504</v>
      </c>
      <c r="V9" s="17">
        <v>0.56161247229368405</v>
      </c>
      <c r="W9" s="17">
        <v>0.39147348907813001</v>
      </c>
      <c r="X9" s="17">
        <v>0.43068928819890101</v>
      </c>
      <c r="Y9" s="17">
        <v>0.50732437614553005</v>
      </c>
      <c r="Z9" s="17">
        <v>0.48255428838408099</v>
      </c>
      <c r="AA9" s="17">
        <v>0.60994867479529902</v>
      </c>
      <c r="AB9" s="17">
        <v>0.52319252672246697</v>
      </c>
      <c r="AC9" s="17">
        <v>0.56887408384720595</v>
      </c>
      <c r="AD9" s="17">
        <v>0.57387466045221203</v>
      </c>
      <c r="AE9" s="17">
        <v>0.47742235841073599</v>
      </c>
      <c r="AF9" s="17"/>
      <c r="AG9" s="17">
        <v>0.51458458715393696</v>
      </c>
      <c r="AH9" s="17">
        <v>0.54298514202391601</v>
      </c>
    </row>
    <row r="10" spans="2:34" ht="30" x14ac:dyDescent="0.25">
      <c r="B10" s="18" t="s">
        <v>343</v>
      </c>
      <c r="C10" s="17">
        <v>0.410626977056265</v>
      </c>
      <c r="D10" s="17">
        <v>0.418438315133006</v>
      </c>
      <c r="E10" s="17">
        <v>0.39697720196216701</v>
      </c>
      <c r="F10" s="17"/>
      <c r="G10" s="17">
        <v>0.44174228972257101</v>
      </c>
      <c r="H10" s="17">
        <v>0.43685588728684299</v>
      </c>
      <c r="I10" s="17">
        <v>0.37688304538031098</v>
      </c>
      <c r="J10" s="17"/>
      <c r="K10" s="17" t="s">
        <v>172</v>
      </c>
      <c r="L10" s="17">
        <v>0.410626977056265</v>
      </c>
      <c r="M10" s="17"/>
      <c r="N10" s="17">
        <v>0.50957040641681295</v>
      </c>
      <c r="O10" s="17">
        <v>0.47985335855231698</v>
      </c>
      <c r="P10" s="17">
        <v>0.43972643172450399</v>
      </c>
      <c r="Q10" s="17">
        <v>0.43431509038834598</v>
      </c>
      <c r="R10" s="17">
        <v>0.30003027094176299</v>
      </c>
      <c r="S10" s="17"/>
      <c r="T10" s="17">
        <v>0.32014945085167501</v>
      </c>
      <c r="U10" s="17">
        <v>0.44606036158914603</v>
      </c>
      <c r="V10" s="17">
        <v>0.39043775462593799</v>
      </c>
      <c r="W10" s="17">
        <v>0.51303025277408998</v>
      </c>
      <c r="X10" s="17">
        <v>0.50259929029931305</v>
      </c>
      <c r="Y10" s="17">
        <v>0.42360459746662799</v>
      </c>
      <c r="Z10" s="17">
        <v>0.46967209827081402</v>
      </c>
      <c r="AA10" s="17">
        <v>0.29913137034103299</v>
      </c>
      <c r="AB10" s="17">
        <v>0.40773663527024501</v>
      </c>
      <c r="AC10" s="17">
        <v>0.393074659365585</v>
      </c>
      <c r="AD10" s="17">
        <v>0.34050427375134101</v>
      </c>
      <c r="AE10" s="17">
        <v>0.37641465972993399</v>
      </c>
      <c r="AF10" s="17"/>
      <c r="AG10" s="17">
        <v>0.40942155345092401</v>
      </c>
      <c r="AH10" s="17">
        <v>0.407735120827044</v>
      </c>
    </row>
    <row r="11" spans="2:34" x14ac:dyDescent="0.25">
      <c r="B11" s="18" t="s">
        <v>80</v>
      </c>
      <c r="C11" s="19">
        <v>6.3277335418175096E-2</v>
      </c>
      <c r="D11" s="19">
        <v>6.6205359184835402E-2</v>
      </c>
      <c r="E11" s="19">
        <v>6.0632656506038801E-2</v>
      </c>
      <c r="F11" s="19"/>
      <c r="G11" s="19">
        <v>6.5634743015199407E-2</v>
      </c>
      <c r="H11" s="19">
        <v>6.9297200529133005E-2</v>
      </c>
      <c r="I11" s="19">
        <v>5.7176533637986103E-2</v>
      </c>
      <c r="J11" s="19"/>
      <c r="K11" s="19" t="s">
        <v>172</v>
      </c>
      <c r="L11" s="19">
        <v>6.3277335418175096E-2</v>
      </c>
      <c r="M11" s="19"/>
      <c r="N11" s="19">
        <v>0.122296342740983</v>
      </c>
      <c r="O11" s="19">
        <v>7.6953061914537296E-2</v>
      </c>
      <c r="P11" s="19">
        <v>5.0211343666350397E-2</v>
      </c>
      <c r="Q11" s="19">
        <v>6.3144827456648303E-2</v>
      </c>
      <c r="R11" s="19">
        <v>5.0663006609055698E-2</v>
      </c>
      <c r="S11" s="19"/>
      <c r="T11" s="19">
        <v>4.0243814233678801E-2</v>
      </c>
      <c r="U11" s="19">
        <v>5.3461851920259602E-2</v>
      </c>
      <c r="V11" s="19">
        <v>4.7949773080378497E-2</v>
      </c>
      <c r="W11" s="19">
        <v>9.54962581477794E-2</v>
      </c>
      <c r="X11" s="19">
        <v>6.67114215017868E-2</v>
      </c>
      <c r="Y11" s="19">
        <v>6.9071026387841905E-2</v>
      </c>
      <c r="Z11" s="19">
        <v>4.7773613345105603E-2</v>
      </c>
      <c r="AA11" s="19">
        <v>9.0919954863667704E-2</v>
      </c>
      <c r="AB11" s="19">
        <v>6.9070838007288499E-2</v>
      </c>
      <c r="AC11" s="19">
        <v>3.80512567872094E-2</v>
      </c>
      <c r="AD11" s="19">
        <v>8.5621065796447696E-2</v>
      </c>
      <c r="AE11" s="19">
        <v>0.14616298185932999</v>
      </c>
      <c r="AF11" s="19"/>
      <c r="AG11" s="19">
        <v>7.5993859395139293E-2</v>
      </c>
      <c r="AH11" s="19">
        <v>4.9279737149040097E-2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346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0.45675501450046901</v>
      </c>
      <c r="D9" s="17">
        <v>0.47425565689536497</v>
      </c>
      <c r="E9" s="17">
        <v>0.44008127503637201</v>
      </c>
      <c r="F9" s="17"/>
      <c r="G9" s="17">
        <v>0.445199130759109</v>
      </c>
      <c r="H9" s="17">
        <v>0.40712109124002899</v>
      </c>
      <c r="I9" s="17">
        <v>0.50434820314989603</v>
      </c>
      <c r="J9" s="17"/>
      <c r="K9" s="17" t="s">
        <v>172</v>
      </c>
      <c r="L9" s="17">
        <v>0.45675501450046901</v>
      </c>
      <c r="M9" s="17"/>
      <c r="N9" s="17">
        <v>0.32662040661145397</v>
      </c>
      <c r="O9" s="17">
        <v>0.40767728039159401</v>
      </c>
      <c r="P9" s="17">
        <v>0.44484975358711898</v>
      </c>
      <c r="Q9" s="17">
        <v>0.33944423506594801</v>
      </c>
      <c r="R9" s="17">
        <v>0.57861459522761705</v>
      </c>
      <c r="S9" s="17"/>
      <c r="T9" s="17">
        <v>0.56290041053762396</v>
      </c>
      <c r="U9" s="17">
        <v>0.48908505829049898</v>
      </c>
      <c r="V9" s="17">
        <v>0.44004138590000602</v>
      </c>
      <c r="W9" s="17">
        <v>0.34273410960091699</v>
      </c>
      <c r="X9" s="17">
        <v>0.38312231418496301</v>
      </c>
      <c r="Y9" s="17">
        <v>0.46899184914117598</v>
      </c>
      <c r="Z9" s="17">
        <v>0.43955261453849997</v>
      </c>
      <c r="AA9" s="17">
        <v>0.491611114993244</v>
      </c>
      <c r="AB9" s="17">
        <v>0.44447948765144202</v>
      </c>
      <c r="AC9" s="17">
        <v>0.446915170854435</v>
      </c>
      <c r="AD9" s="17">
        <v>0.43803583472021401</v>
      </c>
      <c r="AE9" s="17">
        <v>0.40292624652241099</v>
      </c>
      <c r="AF9" s="17"/>
      <c r="AG9" s="17">
        <v>0.48598417454196402</v>
      </c>
      <c r="AH9" s="17">
        <v>0.44463657284462799</v>
      </c>
    </row>
    <row r="10" spans="2:34" ht="30" x14ac:dyDescent="0.25">
      <c r="B10" s="18" t="s">
        <v>343</v>
      </c>
      <c r="C10" s="17">
        <v>0.45749562103396002</v>
      </c>
      <c r="D10" s="17">
        <v>0.43772813743574901</v>
      </c>
      <c r="E10" s="17">
        <v>0.47589711043258098</v>
      </c>
      <c r="F10" s="17"/>
      <c r="G10" s="17">
        <v>0.46299200213530001</v>
      </c>
      <c r="H10" s="17">
        <v>0.51368990084514099</v>
      </c>
      <c r="I10" s="17">
        <v>0.40621881226969497</v>
      </c>
      <c r="J10" s="17"/>
      <c r="K10" s="17" t="s">
        <v>172</v>
      </c>
      <c r="L10" s="17">
        <v>0.45749562103396002</v>
      </c>
      <c r="M10" s="17"/>
      <c r="N10" s="17">
        <v>0.59735390676297995</v>
      </c>
      <c r="O10" s="17">
        <v>0.499603476214039</v>
      </c>
      <c r="P10" s="17">
        <v>0.476606336148368</v>
      </c>
      <c r="Q10" s="17">
        <v>0.56722555129688301</v>
      </c>
      <c r="R10" s="17">
        <v>0.33027214273768501</v>
      </c>
      <c r="S10" s="17"/>
      <c r="T10" s="17">
        <v>0.35763144571540401</v>
      </c>
      <c r="U10" s="17">
        <v>0.48125944996456899</v>
      </c>
      <c r="V10" s="17">
        <v>0.46116476434329401</v>
      </c>
      <c r="W10" s="17">
        <v>0.56109254130080199</v>
      </c>
      <c r="X10" s="17">
        <v>0.52164433772109997</v>
      </c>
      <c r="Y10" s="17">
        <v>0.40364124966734799</v>
      </c>
      <c r="Z10" s="17">
        <v>0.47015657493999202</v>
      </c>
      <c r="AA10" s="17">
        <v>0.45620090496010901</v>
      </c>
      <c r="AB10" s="17">
        <v>0.47473050793061</v>
      </c>
      <c r="AC10" s="17">
        <v>0.47630888095824098</v>
      </c>
      <c r="AD10" s="17">
        <v>0.47634309948333797</v>
      </c>
      <c r="AE10" s="17">
        <v>0.42121567432703999</v>
      </c>
      <c r="AF10" s="17"/>
      <c r="AG10" s="17">
        <v>0.43426965830464298</v>
      </c>
      <c r="AH10" s="17">
        <v>0.47353220293786302</v>
      </c>
    </row>
    <row r="11" spans="2:34" x14ac:dyDescent="0.25">
      <c r="B11" s="18" t="s">
        <v>80</v>
      </c>
      <c r="C11" s="19">
        <v>8.5749364465570396E-2</v>
      </c>
      <c r="D11" s="19">
        <v>8.8016205668885406E-2</v>
      </c>
      <c r="E11" s="19">
        <v>8.4021614531046895E-2</v>
      </c>
      <c r="F11" s="19"/>
      <c r="G11" s="19">
        <v>9.1808867105590997E-2</v>
      </c>
      <c r="H11" s="19">
        <v>7.9189007914830398E-2</v>
      </c>
      <c r="I11" s="19">
        <v>8.94329845804097E-2</v>
      </c>
      <c r="J11" s="19"/>
      <c r="K11" s="19" t="s">
        <v>172</v>
      </c>
      <c r="L11" s="19">
        <v>8.5749364465570396E-2</v>
      </c>
      <c r="M11" s="19"/>
      <c r="N11" s="19">
        <v>7.6025686625566496E-2</v>
      </c>
      <c r="O11" s="19">
        <v>9.2719243394366796E-2</v>
      </c>
      <c r="P11" s="19">
        <v>7.8543910264512698E-2</v>
      </c>
      <c r="Q11" s="19">
        <v>9.3330213637168702E-2</v>
      </c>
      <c r="R11" s="19">
        <v>9.1113262034697204E-2</v>
      </c>
      <c r="S11" s="19"/>
      <c r="T11" s="19">
        <v>7.9468143746971795E-2</v>
      </c>
      <c r="U11" s="19">
        <v>2.9655491744932701E-2</v>
      </c>
      <c r="V11" s="19">
        <v>9.8793849756700206E-2</v>
      </c>
      <c r="W11" s="19">
        <v>9.6173349098281402E-2</v>
      </c>
      <c r="X11" s="19">
        <v>9.5233348093936895E-2</v>
      </c>
      <c r="Y11" s="19">
        <v>0.12736690119147601</v>
      </c>
      <c r="Z11" s="19">
        <v>9.02908105215076E-2</v>
      </c>
      <c r="AA11" s="19">
        <v>5.2187980046647001E-2</v>
      </c>
      <c r="AB11" s="19">
        <v>8.07900044179483E-2</v>
      </c>
      <c r="AC11" s="19">
        <v>7.6775948187323598E-2</v>
      </c>
      <c r="AD11" s="19">
        <v>8.5621065796447696E-2</v>
      </c>
      <c r="AE11" s="19">
        <v>0.17585807915054899</v>
      </c>
      <c r="AF11" s="19"/>
      <c r="AG11" s="19">
        <v>7.9746167153392805E-2</v>
      </c>
      <c r="AH11" s="19">
        <v>8.1831224217509005E-2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347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0.47683705024810102</v>
      </c>
      <c r="D9" s="17">
        <v>0.48339863630979002</v>
      </c>
      <c r="E9" s="17">
        <v>0.47211296445276701</v>
      </c>
      <c r="F9" s="17"/>
      <c r="G9" s="17">
        <v>0.41286610846881699</v>
      </c>
      <c r="H9" s="17">
        <v>0.46508249316477301</v>
      </c>
      <c r="I9" s="17">
        <v>0.50914954874134299</v>
      </c>
      <c r="J9" s="17"/>
      <c r="K9" s="17" t="s">
        <v>172</v>
      </c>
      <c r="L9" s="17">
        <v>0.47683705024810102</v>
      </c>
      <c r="M9" s="17"/>
      <c r="N9" s="17">
        <v>0.37281013149516101</v>
      </c>
      <c r="O9" s="17">
        <v>0.39142137170644498</v>
      </c>
      <c r="P9" s="17">
        <v>0.48974191495199998</v>
      </c>
      <c r="Q9" s="17">
        <v>0.39685925030140201</v>
      </c>
      <c r="R9" s="17">
        <v>0.56855837722451197</v>
      </c>
      <c r="S9" s="17"/>
      <c r="T9" s="17">
        <v>0.60499062183016095</v>
      </c>
      <c r="U9" s="17">
        <v>0.44509000712345198</v>
      </c>
      <c r="V9" s="17">
        <v>0.48410586967041802</v>
      </c>
      <c r="W9" s="17">
        <v>0.425429424047156</v>
      </c>
      <c r="X9" s="17">
        <v>0.41766432849742202</v>
      </c>
      <c r="Y9" s="17">
        <v>0.49560379872565202</v>
      </c>
      <c r="Z9" s="17">
        <v>0.39818223059473301</v>
      </c>
      <c r="AA9" s="17">
        <v>0.40573742929475398</v>
      </c>
      <c r="AB9" s="17">
        <v>0.489709971373399</v>
      </c>
      <c r="AC9" s="17">
        <v>0.43428812815365903</v>
      </c>
      <c r="AD9" s="17">
        <v>0.47138872160744999</v>
      </c>
      <c r="AE9" s="17">
        <v>0.50624585349965801</v>
      </c>
      <c r="AF9" s="17"/>
      <c r="AG9" s="17">
        <v>0.527387148600999</v>
      </c>
      <c r="AH9" s="17">
        <v>0.45152925557351398</v>
      </c>
    </row>
    <row r="10" spans="2:34" ht="30" x14ac:dyDescent="0.25">
      <c r="B10" s="18" t="s">
        <v>343</v>
      </c>
      <c r="C10" s="17">
        <v>0.46028411179989598</v>
      </c>
      <c r="D10" s="17">
        <v>0.45411067442120101</v>
      </c>
      <c r="E10" s="17">
        <v>0.464037760701216</v>
      </c>
      <c r="F10" s="17"/>
      <c r="G10" s="17">
        <v>0.49428243062612398</v>
      </c>
      <c r="H10" s="17">
        <v>0.480540005760699</v>
      </c>
      <c r="I10" s="17">
        <v>0.43079910177738201</v>
      </c>
      <c r="J10" s="17"/>
      <c r="K10" s="17" t="s">
        <v>172</v>
      </c>
      <c r="L10" s="17">
        <v>0.46028411179989598</v>
      </c>
      <c r="M10" s="17"/>
      <c r="N10" s="17">
        <v>0.52266825095542802</v>
      </c>
      <c r="O10" s="17">
        <v>0.53562488321998303</v>
      </c>
      <c r="P10" s="17">
        <v>0.46264780148838602</v>
      </c>
      <c r="Q10" s="17">
        <v>0.54533781305324902</v>
      </c>
      <c r="R10" s="17">
        <v>0.36924157833379201</v>
      </c>
      <c r="S10" s="17"/>
      <c r="T10" s="17">
        <v>0.35864043983582999</v>
      </c>
      <c r="U10" s="17">
        <v>0.52114361885640703</v>
      </c>
      <c r="V10" s="17">
        <v>0.441829344883237</v>
      </c>
      <c r="W10" s="17">
        <v>0.55482914385577298</v>
      </c>
      <c r="X10" s="17">
        <v>0.51404340636401202</v>
      </c>
      <c r="Y10" s="17">
        <v>0.42213060834327198</v>
      </c>
      <c r="Z10" s="17">
        <v>0.58083518188302097</v>
      </c>
      <c r="AA10" s="17">
        <v>0.47122314756494998</v>
      </c>
      <c r="AB10" s="17">
        <v>0.411986634146143</v>
      </c>
      <c r="AC10" s="17">
        <v>0.460203137503018</v>
      </c>
      <c r="AD10" s="17">
        <v>0.442990212596102</v>
      </c>
      <c r="AE10" s="17">
        <v>0.40466885462668301</v>
      </c>
      <c r="AF10" s="17"/>
      <c r="AG10" s="17">
        <v>0.41962390833777502</v>
      </c>
      <c r="AH10" s="17">
        <v>0.48299424153376902</v>
      </c>
    </row>
    <row r="11" spans="2:34" x14ac:dyDescent="0.25">
      <c r="B11" s="18" t="s">
        <v>80</v>
      </c>
      <c r="C11" s="19">
        <v>6.2878837952002706E-2</v>
      </c>
      <c r="D11" s="19">
        <v>6.2490689269008297E-2</v>
      </c>
      <c r="E11" s="19">
        <v>6.3849274846017101E-2</v>
      </c>
      <c r="F11" s="19"/>
      <c r="G11" s="19">
        <v>9.28514609050589E-2</v>
      </c>
      <c r="H11" s="19">
        <v>5.4377501074528399E-2</v>
      </c>
      <c r="I11" s="19">
        <v>6.0051349481274399E-2</v>
      </c>
      <c r="J11" s="19"/>
      <c r="K11" s="19" t="s">
        <v>172</v>
      </c>
      <c r="L11" s="19">
        <v>6.2878837952002706E-2</v>
      </c>
      <c r="M11" s="19"/>
      <c r="N11" s="19">
        <v>0.10452161754941</v>
      </c>
      <c r="O11" s="19">
        <v>7.2953745073571996E-2</v>
      </c>
      <c r="P11" s="19">
        <v>4.7610283559613102E-2</v>
      </c>
      <c r="Q11" s="19">
        <v>5.78029366453491E-2</v>
      </c>
      <c r="R11" s="19">
        <v>6.2200044441696502E-2</v>
      </c>
      <c r="S11" s="19"/>
      <c r="T11" s="19">
        <v>3.6368938334008803E-2</v>
      </c>
      <c r="U11" s="19">
        <v>3.3766374020140801E-2</v>
      </c>
      <c r="V11" s="19">
        <v>7.4064785446345704E-2</v>
      </c>
      <c r="W11" s="19">
        <v>1.9741432097071399E-2</v>
      </c>
      <c r="X11" s="19">
        <v>6.8292265138565497E-2</v>
      </c>
      <c r="Y11" s="19">
        <v>8.2265592931076104E-2</v>
      </c>
      <c r="Z11" s="19">
        <v>2.0982587522245799E-2</v>
      </c>
      <c r="AA11" s="19">
        <v>0.12303942314029701</v>
      </c>
      <c r="AB11" s="19">
        <v>9.8303394480457496E-2</v>
      </c>
      <c r="AC11" s="19">
        <v>0.105508734343323</v>
      </c>
      <c r="AD11" s="19">
        <v>8.5621065796447696E-2</v>
      </c>
      <c r="AE11" s="19">
        <v>8.9085291873658906E-2</v>
      </c>
      <c r="AF11" s="19"/>
      <c r="AG11" s="19">
        <v>5.2988943061225903E-2</v>
      </c>
      <c r="AH11" s="19">
        <v>6.5476502892716504E-2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348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0.45800054211989899</v>
      </c>
      <c r="D9" s="17">
        <v>0.47293487590427402</v>
      </c>
      <c r="E9" s="17">
        <v>0.44397634715533901</v>
      </c>
      <c r="F9" s="17"/>
      <c r="G9" s="17">
        <v>0.402028995176753</v>
      </c>
      <c r="H9" s="17">
        <v>0.448469486440009</v>
      </c>
      <c r="I9" s="17">
        <v>0.48561010125342902</v>
      </c>
      <c r="J9" s="17"/>
      <c r="K9" s="17" t="s">
        <v>172</v>
      </c>
      <c r="L9" s="17">
        <v>0.45800054211989899</v>
      </c>
      <c r="M9" s="17"/>
      <c r="N9" s="17">
        <v>0.34234341023894699</v>
      </c>
      <c r="O9" s="17">
        <v>0.39673641865099202</v>
      </c>
      <c r="P9" s="17">
        <v>0.451452150953284</v>
      </c>
      <c r="Q9" s="17">
        <v>0.34123699219720399</v>
      </c>
      <c r="R9" s="17">
        <v>0.57502562919239997</v>
      </c>
      <c r="S9" s="17"/>
      <c r="T9" s="17">
        <v>0.54054769345652098</v>
      </c>
      <c r="U9" s="17">
        <v>0.41133619444027397</v>
      </c>
      <c r="V9" s="17">
        <v>0.46537544958065102</v>
      </c>
      <c r="W9" s="17">
        <v>0.38158237325102301</v>
      </c>
      <c r="X9" s="17">
        <v>0.46270850677037201</v>
      </c>
      <c r="Y9" s="17">
        <v>0.408204426796419</v>
      </c>
      <c r="Z9" s="17">
        <v>0.41382828047005699</v>
      </c>
      <c r="AA9" s="17">
        <v>0.47090807461428902</v>
      </c>
      <c r="AB9" s="17">
        <v>0.49094193542799103</v>
      </c>
      <c r="AC9" s="17">
        <v>0.555149469984068</v>
      </c>
      <c r="AD9" s="17">
        <v>0.455113076821065</v>
      </c>
      <c r="AE9" s="17">
        <v>0.29893218786739201</v>
      </c>
      <c r="AF9" s="17"/>
      <c r="AG9" s="17">
        <v>0.47575824768344699</v>
      </c>
      <c r="AH9" s="17">
        <v>0.44717536667361502</v>
      </c>
    </row>
    <row r="10" spans="2:34" ht="30" x14ac:dyDescent="0.25">
      <c r="B10" s="18" t="s">
        <v>343</v>
      </c>
      <c r="C10" s="17">
        <v>0.46824279554834902</v>
      </c>
      <c r="D10" s="17">
        <v>0.446786529401138</v>
      </c>
      <c r="E10" s="17">
        <v>0.48874217021648197</v>
      </c>
      <c r="F10" s="17"/>
      <c r="G10" s="17">
        <v>0.50837886923378095</v>
      </c>
      <c r="H10" s="17">
        <v>0.46878478873500001</v>
      </c>
      <c r="I10" s="17">
        <v>0.45397493158383001</v>
      </c>
      <c r="J10" s="17"/>
      <c r="K10" s="17" t="s">
        <v>172</v>
      </c>
      <c r="L10" s="17">
        <v>0.46824279554834902</v>
      </c>
      <c r="M10" s="17"/>
      <c r="N10" s="17">
        <v>0.54507511198395597</v>
      </c>
      <c r="O10" s="17">
        <v>0.52187633285586699</v>
      </c>
      <c r="P10" s="17">
        <v>0.48446770805029399</v>
      </c>
      <c r="Q10" s="17">
        <v>0.56840806190851301</v>
      </c>
      <c r="R10" s="17">
        <v>0.36301181374524599</v>
      </c>
      <c r="S10" s="17"/>
      <c r="T10" s="17">
        <v>0.39415352604463699</v>
      </c>
      <c r="U10" s="17">
        <v>0.53016166668838705</v>
      </c>
      <c r="V10" s="17">
        <v>0.48810528969160399</v>
      </c>
      <c r="W10" s="17">
        <v>0.54389071056791305</v>
      </c>
      <c r="X10" s="17">
        <v>0.42991516400973301</v>
      </c>
      <c r="Y10" s="17">
        <v>0.49903056432281301</v>
      </c>
      <c r="Z10" s="17">
        <v>0.53605264603572</v>
      </c>
      <c r="AA10" s="17">
        <v>0.47690394533906499</v>
      </c>
      <c r="AB10" s="17">
        <v>0.427519296576373</v>
      </c>
      <c r="AC10" s="17">
        <v>0.39803663553957702</v>
      </c>
      <c r="AD10" s="17">
        <v>0.43880212177737699</v>
      </c>
      <c r="AE10" s="17">
        <v>0.52520973298205897</v>
      </c>
      <c r="AF10" s="17"/>
      <c r="AG10" s="17">
        <v>0.44975502497438502</v>
      </c>
      <c r="AH10" s="17">
        <v>0.48456301126678197</v>
      </c>
    </row>
    <row r="11" spans="2:34" x14ac:dyDescent="0.25">
      <c r="B11" s="18" t="s">
        <v>80</v>
      </c>
      <c r="C11" s="19">
        <v>7.3756662331751696E-2</v>
      </c>
      <c r="D11" s="19">
        <v>8.0278594694588201E-2</v>
      </c>
      <c r="E11" s="19">
        <v>6.7281482628179595E-2</v>
      </c>
      <c r="F11" s="19"/>
      <c r="G11" s="19">
        <v>8.9592135589465799E-2</v>
      </c>
      <c r="H11" s="19">
        <v>8.2745724824991998E-2</v>
      </c>
      <c r="I11" s="19">
        <v>6.0414967162741598E-2</v>
      </c>
      <c r="J11" s="19"/>
      <c r="K11" s="19" t="s">
        <v>172</v>
      </c>
      <c r="L11" s="19">
        <v>7.3756662331751696E-2</v>
      </c>
      <c r="M11" s="19"/>
      <c r="N11" s="19">
        <v>0.112581477777097</v>
      </c>
      <c r="O11" s="19">
        <v>8.1387248493140399E-2</v>
      </c>
      <c r="P11" s="19">
        <v>6.4080140996422605E-2</v>
      </c>
      <c r="Q11" s="19">
        <v>9.0354945894282904E-2</v>
      </c>
      <c r="R11" s="19">
        <v>6.1962557062354401E-2</v>
      </c>
      <c r="S11" s="19"/>
      <c r="T11" s="19">
        <v>6.5298780498842302E-2</v>
      </c>
      <c r="U11" s="19">
        <v>5.8502138871339503E-2</v>
      </c>
      <c r="V11" s="19">
        <v>4.6519260727745398E-2</v>
      </c>
      <c r="W11" s="19">
        <v>7.4526916181064301E-2</v>
      </c>
      <c r="X11" s="19">
        <v>0.107376329219895</v>
      </c>
      <c r="Y11" s="19">
        <v>9.2765008880767094E-2</v>
      </c>
      <c r="Z11" s="19">
        <v>5.0119073494222899E-2</v>
      </c>
      <c r="AA11" s="19">
        <v>5.2187980046647001E-2</v>
      </c>
      <c r="AB11" s="19">
        <v>8.1538767995636197E-2</v>
      </c>
      <c r="AC11" s="19">
        <v>4.6813894476355401E-2</v>
      </c>
      <c r="AD11" s="19">
        <v>0.106084801401559</v>
      </c>
      <c r="AE11" s="19">
        <v>0.17585807915054899</v>
      </c>
      <c r="AF11" s="19"/>
      <c r="AG11" s="19">
        <v>7.44867273421677E-2</v>
      </c>
      <c r="AH11" s="19">
        <v>6.8261622059602997E-2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349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0.440049318128301</v>
      </c>
      <c r="D9" s="17">
        <v>0.46271260176429801</v>
      </c>
      <c r="E9" s="17">
        <v>0.41914667053675397</v>
      </c>
      <c r="F9" s="17"/>
      <c r="G9" s="17">
        <v>0.45305968395928098</v>
      </c>
      <c r="H9" s="17">
        <v>0.38663818204871597</v>
      </c>
      <c r="I9" s="17">
        <v>0.48252080250990897</v>
      </c>
      <c r="J9" s="17"/>
      <c r="K9" s="17" t="s">
        <v>172</v>
      </c>
      <c r="L9" s="17">
        <v>0.440049318128301</v>
      </c>
      <c r="M9" s="17"/>
      <c r="N9" s="17">
        <v>0.415745631509228</v>
      </c>
      <c r="O9" s="17">
        <v>0.40872909916033501</v>
      </c>
      <c r="P9" s="17">
        <v>0.40231229980822603</v>
      </c>
      <c r="Q9" s="17">
        <v>0.35870434199609802</v>
      </c>
      <c r="R9" s="17">
        <v>0.53375011859560295</v>
      </c>
      <c r="S9" s="17"/>
      <c r="T9" s="17">
        <v>0.55849261841355702</v>
      </c>
      <c r="U9" s="17">
        <v>0.35515226899899199</v>
      </c>
      <c r="V9" s="17">
        <v>0.45127666062562199</v>
      </c>
      <c r="W9" s="17">
        <v>0.35870074589703799</v>
      </c>
      <c r="X9" s="17">
        <v>0.403699835243848</v>
      </c>
      <c r="Y9" s="17">
        <v>0.41227267254792899</v>
      </c>
      <c r="Z9" s="17">
        <v>0.41876386986803699</v>
      </c>
      <c r="AA9" s="17">
        <v>0.43185978832271799</v>
      </c>
      <c r="AB9" s="17">
        <v>0.45168781372971301</v>
      </c>
      <c r="AC9" s="17">
        <v>0.436243134876239</v>
      </c>
      <c r="AD9" s="17">
        <v>0.59546987996827505</v>
      </c>
      <c r="AE9" s="17">
        <v>0.37627636289576699</v>
      </c>
      <c r="AF9" s="17"/>
      <c r="AG9" s="17">
        <v>0.45987324733878499</v>
      </c>
      <c r="AH9" s="17">
        <v>0.42573388523675998</v>
      </c>
    </row>
    <row r="10" spans="2:34" ht="30" x14ac:dyDescent="0.25">
      <c r="B10" s="18" t="s">
        <v>343</v>
      </c>
      <c r="C10" s="17">
        <v>0.50295488532549004</v>
      </c>
      <c r="D10" s="17">
        <v>0.486503441005666</v>
      </c>
      <c r="E10" s="17">
        <v>0.51658349785964996</v>
      </c>
      <c r="F10" s="17"/>
      <c r="G10" s="17">
        <v>0.47382079232688801</v>
      </c>
      <c r="H10" s="17">
        <v>0.550670235794263</v>
      </c>
      <c r="I10" s="17">
        <v>0.471029743438867</v>
      </c>
      <c r="J10" s="17"/>
      <c r="K10" s="17" t="s">
        <v>172</v>
      </c>
      <c r="L10" s="17">
        <v>0.50295488532549004</v>
      </c>
      <c r="M10" s="17"/>
      <c r="N10" s="17">
        <v>0.54315540223079195</v>
      </c>
      <c r="O10" s="17">
        <v>0.533470784074489</v>
      </c>
      <c r="P10" s="17">
        <v>0.53759035754347795</v>
      </c>
      <c r="Q10" s="17">
        <v>0.58854929387499699</v>
      </c>
      <c r="R10" s="17">
        <v>0.40633180022285598</v>
      </c>
      <c r="S10" s="17"/>
      <c r="T10" s="17">
        <v>0.405109153861963</v>
      </c>
      <c r="U10" s="17">
        <v>0.59105600685117898</v>
      </c>
      <c r="V10" s="17">
        <v>0.47912425993938901</v>
      </c>
      <c r="W10" s="17">
        <v>0.58888896928665002</v>
      </c>
      <c r="X10" s="17">
        <v>0.54187402101936999</v>
      </c>
      <c r="Y10" s="17">
        <v>0.48925745145973498</v>
      </c>
      <c r="Z10" s="17">
        <v>0.533615529173321</v>
      </c>
      <c r="AA10" s="17">
        <v>0.46941133264130303</v>
      </c>
      <c r="AB10" s="17">
        <v>0.50393185057894896</v>
      </c>
      <c r="AC10" s="17">
        <v>0.54276931147464902</v>
      </c>
      <c r="AD10" s="17">
        <v>0.26825927110700098</v>
      </c>
      <c r="AE10" s="17">
        <v>0.56433344252179396</v>
      </c>
      <c r="AF10" s="17"/>
      <c r="AG10" s="17">
        <v>0.48874978344241998</v>
      </c>
      <c r="AH10" s="17">
        <v>0.51974548633651496</v>
      </c>
    </row>
    <row r="11" spans="2:34" x14ac:dyDescent="0.25">
      <c r="B11" s="18" t="s">
        <v>80</v>
      </c>
      <c r="C11" s="19">
        <v>5.6995796546208399E-2</v>
      </c>
      <c r="D11" s="19">
        <v>5.07839572300351E-2</v>
      </c>
      <c r="E11" s="19">
        <v>6.4269831603595506E-2</v>
      </c>
      <c r="F11" s="19"/>
      <c r="G11" s="19">
        <v>7.3119523713830598E-2</v>
      </c>
      <c r="H11" s="19">
        <v>6.26915821570211E-2</v>
      </c>
      <c r="I11" s="19">
        <v>4.6449454051223103E-2</v>
      </c>
      <c r="J11" s="19"/>
      <c r="K11" s="19" t="s">
        <v>172</v>
      </c>
      <c r="L11" s="19">
        <v>5.6995796546208399E-2</v>
      </c>
      <c r="M11" s="19"/>
      <c r="N11" s="19">
        <v>4.1098966259980302E-2</v>
      </c>
      <c r="O11" s="19">
        <v>5.78001167651752E-2</v>
      </c>
      <c r="P11" s="19">
        <v>6.0097342648296102E-2</v>
      </c>
      <c r="Q11" s="19">
        <v>5.2746364128905203E-2</v>
      </c>
      <c r="R11" s="19">
        <v>5.9918081181541002E-2</v>
      </c>
      <c r="S11" s="19"/>
      <c r="T11" s="19">
        <v>3.63982277244803E-2</v>
      </c>
      <c r="U11" s="19">
        <v>5.3791724149829398E-2</v>
      </c>
      <c r="V11" s="19">
        <v>6.9599079434989303E-2</v>
      </c>
      <c r="W11" s="19">
        <v>5.2410284816312297E-2</v>
      </c>
      <c r="X11" s="19">
        <v>5.4426143736781299E-2</v>
      </c>
      <c r="Y11" s="19">
        <v>9.8469875992336406E-2</v>
      </c>
      <c r="Z11" s="19">
        <v>4.76206009586417E-2</v>
      </c>
      <c r="AA11" s="19">
        <v>9.8728879035979003E-2</v>
      </c>
      <c r="AB11" s="19">
        <v>4.4380335691337897E-2</v>
      </c>
      <c r="AC11" s="19">
        <v>2.09875536491115E-2</v>
      </c>
      <c r="AD11" s="19">
        <v>0.13627084892472399</v>
      </c>
      <c r="AE11" s="19">
        <v>5.9390194582439298E-2</v>
      </c>
      <c r="AF11" s="19"/>
      <c r="AG11" s="19">
        <v>5.1376969218794602E-2</v>
      </c>
      <c r="AH11" s="19">
        <v>5.4520628426724997E-2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350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0.55135613836526598</v>
      </c>
      <c r="D9" s="17">
        <v>0.55897800824865296</v>
      </c>
      <c r="E9" s="17">
        <v>0.54416939080809201</v>
      </c>
      <c r="F9" s="17"/>
      <c r="G9" s="17">
        <v>0.456443447309267</v>
      </c>
      <c r="H9" s="17">
        <v>0.51315642385891602</v>
      </c>
      <c r="I9" s="17">
        <v>0.617542984655153</v>
      </c>
      <c r="J9" s="17"/>
      <c r="K9" s="17" t="s">
        <v>172</v>
      </c>
      <c r="L9" s="17">
        <v>0.55135613836526598</v>
      </c>
      <c r="M9" s="17"/>
      <c r="N9" s="17">
        <v>0.413417615187603</v>
      </c>
      <c r="O9" s="17">
        <v>0.46052158477515898</v>
      </c>
      <c r="P9" s="17">
        <v>0.48971582960689702</v>
      </c>
      <c r="Q9" s="17">
        <v>0.58366218737217401</v>
      </c>
      <c r="R9" s="17">
        <v>0.70509579030973901</v>
      </c>
      <c r="S9" s="17"/>
      <c r="T9" s="17">
        <v>0.67258980208129504</v>
      </c>
      <c r="U9" s="17">
        <v>0.46045262224727601</v>
      </c>
      <c r="V9" s="17">
        <v>0.53435532982010903</v>
      </c>
      <c r="W9" s="17">
        <v>0.444175978264294</v>
      </c>
      <c r="X9" s="17">
        <v>0.50270986981856103</v>
      </c>
      <c r="Y9" s="17">
        <v>0.55870565594589305</v>
      </c>
      <c r="Z9" s="17">
        <v>0.55852606950794403</v>
      </c>
      <c r="AA9" s="17">
        <v>0.54208615926691595</v>
      </c>
      <c r="AB9" s="17">
        <v>0.52381732646424595</v>
      </c>
      <c r="AC9" s="17">
        <v>0.63268879687191404</v>
      </c>
      <c r="AD9" s="17">
        <v>0.50030779095825195</v>
      </c>
      <c r="AE9" s="17">
        <v>0.64748270428837795</v>
      </c>
      <c r="AF9" s="17"/>
      <c r="AG9" s="17">
        <v>0.54264205967833101</v>
      </c>
      <c r="AH9" s="17">
        <v>0.55686892981195102</v>
      </c>
    </row>
    <row r="10" spans="2:34" ht="30" x14ac:dyDescent="0.25">
      <c r="B10" s="18" t="s">
        <v>343</v>
      </c>
      <c r="C10" s="17">
        <v>0.386163240401384</v>
      </c>
      <c r="D10" s="17">
        <v>0.38127297299205998</v>
      </c>
      <c r="E10" s="17">
        <v>0.38982585590243002</v>
      </c>
      <c r="F10" s="17"/>
      <c r="G10" s="17">
        <v>0.45314553191882101</v>
      </c>
      <c r="H10" s="17">
        <v>0.41763234882655997</v>
      </c>
      <c r="I10" s="17">
        <v>0.33548921828414602</v>
      </c>
      <c r="J10" s="17"/>
      <c r="K10" s="17" t="s">
        <v>172</v>
      </c>
      <c r="L10" s="17">
        <v>0.386163240401384</v>
      </c>
      <c r="M10" s="17"/>
      <c r="N10" s="17">
        <v>0.53684912144562402</v>
      </c>
      <c r="O10" s="17">
        <v>0.46788240907998102</v>
      </c>
      <c r="P10" s="17">
        <v>0.43256195330175201</v>
      </c>
      <c r="Q10" s="17">
        <v>0.34835110494479199</v>
      </c>
      <c r="R10" s="17">
        <v>0.25178254207530398</v>
      </c>
      <c r="S10" s="17"/>
      <c r="T10" s="17">
        <v>0.26126638982553402</v>
      </c>
      <c r="U10" s="17">
        <v>0.47557348341713701</v>
      </c>
      <c r="V10" s="17">
        <v>0.39973876927181201</v>
      </c>
      <c r="W10" s="17">
        <v>0.48223308851134999</v>
      </c>
      <c r="X10" s="17">
        <v>0.43733179021115598</v>
      </c>
      <c r="Y10" s="17">
        <v>0.38180086281450798</v>
      </c>
      <c r="Z10" s="17">
        <v>0.422604848133669</v>
      </c>
      <c r="AA10" s="17">
        <v>0.42920514299035001</v>
      </c>
      <c r="AB10" s="17">
        <v>0.404667795207859</v>
      </c>
      <c r="AC10" s="17">
        <v>0.30626405543291702</v>
      </c>
      <c r="AD10" s="17">
        <v>0.33319934010762398</v>
      </c>
      <c r="AE10" s="17">
        <v>0.32652968744480099</v>
      </c>
      <c r="AF10" s="17"/>
      <c r="AG10" s="17">
        <v>0.39755700518889697</v>
      </c>
      <c r="AH10" s="17">
        <v>0.38590275898292298</v>
      </c>
    </row>
    <row r="11" spans="2:34" x14ac:dyDescent="0.25">
      <c r="B11" s="18" t="s">
        <v>80</v>
      </c>
      <c r="C11" s="19">
        <v>6.2480621233349402E-2</v>
      </c>
      <c r="D11" s="19">
        <v>5.9749018759287002E-2</v>
      </c>
      <c r="E11" s="19">
        <v>6.6004753289478399E-2</v>
      </c>
      <c r="F11" s="19"/>
      <c r="G11" s="19">
        <v>9.0411020771911502E-2</v>
      </c>
      <c r="H11" s="19">
        <v>6.9211227314524296E-2</v>
      </c>
      <c r="I11" s="19">
        <v>4.69677970607002E-2</v>
      </c>
      <c r="J11" s="19"/>
      <c r="K11" s="19" t="s">
        <v>172</v>
      </c>
      <c r="L11" s="19">
        <v>6.2480621233349402E-2</v>
      </c>
      <c r="M11" s="19"/>
      <c r="N11" s="19">
        <v>4.9733263366773001E-2</v>
      </c>
      <c r="O11" s="19">
        <v>7.1596006144859101E-2</v>
      </c>
      <c r="P11" s="19">
        <v>7.7722217091350507E-2</v>
      </c>
      <c r="Q11" s="19">
        <v>6.7986707683034206E-2</v>
      </c>
      <c r="R11" s="19">
        <v>4.3121667614956699E-2</v>
      </c>
      <c r="S11" s="19"/>
      <c r="T11" s="19">
        <v>6.61438080931714E-2</v>
      </c>
      <c r="U11" s="19">
        <v>6.3973894335586798E-2</v>
      </c>
      <c r="V11" s="19">
        <v>6.5905900908079407E-2</v>
      </c>
      <c r="W11" s="19">
        <v>7.3590933224356295E-2</v>
      </c>
      <c r="X11" s="19">
        <v>5.9958339970282999E-2</v>
      </c>
      <c r="Y11" s="19">
        <v>5.9493481239599598E-2</v>
      </c>
      <c r="Z11" s="19">
        <v>1.88690823583877E-2</v>
      </c>
      <c r="AA11" s="19">
        <v>2.8708697742734001E-2</v>
      </c>
      <c r="AB11" s="19">
        <v>7.1514878327895298E-2</v>
      </c>
      <c r="AC11" s="19">
        <v>6.1047147695168898E-2</v>
      </c>
      <c r="AD11" s="19">
        <v>0.16649286893412399</v>
      </c>
      <c r="AE11" s="19">
        <v>2.5987608266821501E-2</v>
      </c>
      <c r="AF11" s="19"/>
      <c r="AG11" s="19">
        <v>5.9800935132771897E-2</v>
      </c>
      <c r="AH11" s="19">
        <v>5.7228311205126101E-2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351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0.49424631426459797</v>
      </c>
      <c r="D9" s="17">
        <v>0.50364786419469199</v>
      </c>
      <c r="E9" s="17">
        <v>0.48828614931105402</v>
      </c>
      <c r="F9" s="17"/>
      <c r="G9" s="17">
        <v>0.42496679560102302</v>
      </c>
      <c r="H9" s="17">
        <v>0.45242518467258203</v>
      </c>
      <c r="I9" s="17">
        <v>0.55480791353538195</v>
      </c>
      <c r="J9" s="17"/>
      <c r="K9" s="17" t="s">
        <v>172</v>
      </c>
      <c r="L9" s="17">
        <v>0.49424631426459797</v>
      </c>
      <c r="M9" s="17"/>
      <c r="N9" s="17">
        <v>0.39262998979320002</v>
      </c>
      <c r="O9" s="17">
        <v>0.37094847099481998</v>
      </c>
      <c r="P9" s="17">
        <v>0.49938923855607098</v>
      </c>
      <c r="Q9" s="17">
        <v>0.471115065119115</v>
      </c>
      <c r="R9" s="17">
        <v>0.59515880700605395</v>
      </c>
      <c r="S9" s="17"/>
      <c r="T9" s="17">
        <v>0.56158470674958605</v>
      </c>
      <c r="U9" s="17">
        <v>0.43761714732317403</v>
      </c>
      <c r="V9" s="17">
        <v>0.47601827278134101</v>
      </c>
      <c r="W9" s="17">
        <v>0.49068470945546899</v>
      </c>
      <c r="X9" s="17">
        <v>0.46249043015145902</v>
      </c>
      <c r="Y9" s="17">
        <v>0.49546871982970803</v>
      </c>
      <c r="Z9" s="17">
        <v>0.46379370550558702</v>
      </c>
      <c r="AA9" s="17">
        <v>0.45590709102365301</v>
      </c>
      <c r="AB9" s="17">
        <v>0.53651920545827603</v>
      </c>
      <c r="AC9" s="17">
        <v>0.45570147330116101</v>
      </c>
      <c r="AD9" s="17">
        <v>0.62388526813308398</v>
      </c>
      <c r="AE9" s="17">
        <v>0.41188693324618902</v>
      </c>
      <c r="AF9" s="17"/>
      <c r="AG9" s="17">
        <v>0.50418447879169903</v>
      </c>
      <c r="AH9" s="17">
        <v>0.50025730868971496</v>
      </c>
    </row>
    <row r="10" spans="2:34" ht="30" x14ac:dyDescent="0.25">
      <c r="B10" s="18" t="s">
        <v>343</v>
      </c>
      <c r="C10" s="17">
        <v>0.44516136984593302</v>
      </c>
      <c r="D10" s="17">
        <v>0.43724652732973102</v>
      </c>
      <c r="E10" s="17">
        <v>0.44897224625253501</v>
      </c>
      <c r="F10" s="17"/>
      <c r="G10" s="17">
        <v>0.49998636272861502</v>
      </c>
      <c r="H10" s="17">
        <v>0.47986315876799002</v>
      </c>
      <c r="I10" s="17">
        <v>0.39582368092241599</v>
      </c>
      <c r="J10" s="17"/>
      <c r="K10" s="17" t="s">
        <v>172</v>
      </c>
      <c r="L10" s="17">
        <v>0.44516136984593302</v>
      </c>
      <c r="M10" s="17"/>
      <c r="N10" s="17">
        <v>0.51417312295655304</v>
      </c>
      <c r="O10" s="17">
        <v>0.56861240363475696</v>
      </c>
      <c r="P10" s="17">
        <v>0.44923757341924803</v>
      </c>
      <c r="Q10" s="17">
        <v>0.45585523697324298</v>
      </c>
      <c r="R10" s="17">
        <v>0.349010443633056</v>
      </c>
      <c r="S10" s="17"/>
      <c r="T10" s="17">
        <v>0.38325626600185903</v>
      </c>
      <c r="U10" s="17">
        <v>0.539322920788884</v>
      </c>
      <c r="V10" s="17">
        <v>0.45231089392117801</v>
      </c>
      <c r="W10" s="17">
        <v>0.45236131188742601</v>
      </c>
      <c r="X10" s="17">
        <v>0.46147298958960498</v>
      </c>
      <c r="Y10" s="17">
        <v>0.40742375001592601</v>
      </c>
      <c r="Z10" s="17">
        <v>0.52028386001942795</v>
      </c>
      <c r="AA10" s="17">
        <v>0.45317295411267999</v>
      </c>
      <c r="AB10" s="17">
        <v>0.41429385613055503</v>
      </c>
      <c r="AC10" s="17">
        <v>0.48286724706400302</v>
      </c>
      <c r="AD10" s="17">
        <v>0.290493666070469</v>
      </c>
      <c r="AE10" s="17">
        <v>0.44334506932211099</v>
      </c>
      <c r="AF10" s="17"/>
      <c r="AG10" s="17">
        <v>0.43486596916579801</v>
      </c>
      <c r="AH10" s="17">
        <v>0.450260302718265</v>
      </c>
    </row>
    <row r="11" spans="2:34" x14ac:dyDescent="0.25">
      <c r="B11" s="18" t="s">
        <v>80</v>
      </c>
      <c r="C11" s="19">
        <v>6.0592315889468798E-2</v>
      </c>
      <c r="D11" s="19">
        <v>5.9105608475577602E-2</v>
      </c>
      <c r="E11" s="19">
        <v>6.2741604436411094E-2</v>
      </c>
      <c r="F11" s="19"/>
      <c r="G11" s="19">
        <v>7.5046841670362505E-2</v>
      </c>
      <c r="H11" s="19">
        <v>6.7711656559428193E-2</v>
      </c>
      <c r="I11" s="19">
        <v>4.9368405542202801E-2</v>
      </c>
      <c r="J11" s="19"/>
      <c r="K11" s="19" t="s">
        <v>172</v>
      </c>
      <c r="L11" s="19">
        <v>6.0592315889468798E-2</v>
      </c>
      <c r="M11" s="19"/>
      <c r="N11" s="19">
        <v>9.3196887250246996E-2</v>
      </c>
      <c r="O11" s="19">
        <v>6.0439125370422897E-2</v>
      </c>
      <c r="P11" s="19">
        <v>5.1373188024681701E-2</v>
      </c>
      <c r="Q11" s="19">
        <v>7.30296979076418E-2</v>
      </c>
      <c r="R11" s="19">
        <v>5.5830749360889602E-2</v>
      </c>
      <c r="S11" s="19"/>
      <c r="T11" s="19">
        <v>5.5159027248555197E-2</v>
      </c>
      <c r="U11" s="19">
        <v>2.3059931887941899E-2</v>
      </c>
      <c r="V11" s="19">
        <v>7.1670833297481196E-2</v>
      </c>
      <c r="W11" s="19">
        <v>5.6953978657105699E-2</v>
      </c>
      <c r="X11" s="19">
        <v>7.6036580258935907E-2</v>
      </c>
      <c r="Y11" s="19">
        <v>9.7107530154365504E-2</v>
      </c>
      <c r="Z11" s="19">
        <v>1.5922434474984801E-2</v>
      </c>
      <c r="AA11" s="19">
        <v>9.0919954863667704E-2</v>
      </c>
      <c r="AB11" s="19">
        <v>4.9186938411169397E-2</v>
      </c>
      <c r="AC11" s="19">
        <v>6.1431279634836702E-2</v>
      </c>
      <c r="AD11" s="19">
        <v>8.5621065796447696E-2</v>
      </c>
      <c r="AE11" s="19">
        <v>0.14476799743169999</v>
      </c>
      <c r="AF11" s="19"/>
      <c r="AG11" s="19">
        <v>6.0949552042502901E-2</v>
      </c>
      <c r="AH11" s="19">
        <v>4.9482388592019803E-2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352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0.49328466943148702</v>
      </c>
      <c r="D9" s="17">
        <v>0.50492309454557904</v>
      </c>
      <c r="E9" s="17">
        <v>0.48487527960009102</v>
      </c>
      <c r="F9" s="17"/>
      <c r="G9" s="17">
        <v>0.41912222119325498</v>
      </c>
      <c r="H9" s="17">
        <v>0.47477926467043602</v>
      </c>
      <c r="I9" s="17">
        <v>0.53503236210837501</v>
      </c>
      <c r="J9" s="17"/>
      <c r="K9" s="17" t="s">
        <v>172</v>
      </c>
      <c r="L9" s="17">
        <v>0.49328466943148702</v>
      </c>
      <c r="M9" s="17"/>
      <c r="N9" s="17">
        <v>0.31163980121156898</v>
      </c>
      <c r="O9" s="17">
        <v>0.37014081039048802</v>
      </c>
      <c r="P9" s="17">
        <v>0.51128220138595004</v>
      </c>
      <c r="Q9" s="17">
        <v>0.43725819677173799</v>
      </c>
      <c r="R9" s="17">
        <v>0.61779393207134903</v>
      </c>
      <c r="S9" s="17"/>
      <c r="T9" s="17">
        <v>0.62039935982830996</v>
      </c>
      <c r="U9" s="17">
        <v>0.40215886199439699</v>
      </c>
      <c r="V9" s="17">
        <v>0.41834402713160601</v>
      </c>
      <c r="W9" s="17">
        <v>0.47330735005562102</v>
      </c>
      <c r="X9" s="17">
        <v>0.36831145319088698</v>
      </c>
      <c r="Y9" s="17">
        <v>0.46644937293001798</v>
      </c>
      <c r="Z9" s="17">
        <v>0.56215982683568799</v>
      </c>
      <c r="AA9" s="17">
        <v>0.515366094583663</v>
      </c>
      <c r="AB9" s="17">
        <v>0.482976873507445</v>
      </c>
      <c r="AC9" s="17">
        <v>0.48381775499632901</v>
      </c>
      <c r="AD9" s="17">
        <v>0.54950502159361303</v>
      </c>
      <c r="AE9" s="17">
        <v>0.57704489468993103</v>
      </c>
      <c r="AF9" s="17"/>
      <c r="AG9" s="17">
        <v>0.52401600589572495</v>
      </c>
      <c r="AH9" s="17">
        <v>0.48707114856970402</v>
      </c>
    </row>
    <row r="10" spans="2:34" ht="30" x14ac:dyDescent="0.25">
      <c r="B10" s="18" t="s">
        <v>343</v>
      </c>
      <c r="C10" s="17">
        <v>0.43377287230639699</v>
      </c>
      <c r="D10" s="17">
        <v>0.42555724610992102</v>
      </c>
      <c r="E10" s="17">
        <v>0.43781290947603102</v>
      </c>
      <c r="F10" s="17"/>
      <c r="G10" s="17">
        <v>0.469418624977334</v>
      </c>
      <c r="H10" s="17">
        <v>0.450013060672943</v>
      </c>
      <c r="I10" s="17">
        <v>0.4072511046451</v>
      </c>
      <c r="J10" s="17"/>
      <c r="K10" s="17" t="s">
        <v>172</v>
      </c>
      <c r="L10" s="17">
        <v>0.43377287230639699</v>
      </c>
      <c r="M10" s="17"/>
      <c r="N10" s="17">
        <v>0.583717530261054</v>
      </c>
      <c r="O10" s="17">
        <v>0.55322240124396105</v>
      </c>
      <c r="P10" s="17">
        <v>0.43220864667924302</v>
      </c>
      <c r="Q10" s="17">
        <v>0.47484151543618303</v>
      </c>
      <c r="R10" s="17">
        <v>0.30840466340154199</v>
      </c>
      <c r="S10" s="17"/>
      <c r="T10" s="17">
        <v>0.32560753975927398</v>
      </c>
      <c r="U10" s="17">
        <v>0.53070165717930595</v>
      </c>
      <c r="V10" s="17">
        <v>0.48126699148708701</v>
      </c>
      <c r="W10" s="17">
        <v>0.43331441126958398</v>
      </c>
      <c r="X10" s="17">
        <v>0.54781406967454305</v>
      </c>
      <c r="Y10" s="17">
        <v>0.43466596012757902</v>
      </c>
      <c r="Z10" s="17">
        <v>0.40704057894267198</v>
      </c>
      <c r="AA10" s="17">
        <v>0.38026756485641</v>
      </c>
      <c r="AB10" s="17">
        <v>0.46803253680207801</v>
      </c>
      <c r="AC10" s="17">
        <v>0.426422180087556</v>
      </c>
      <c r="AD10" s="17">
        <v>0.394821746109355</v>
      </c>
      <c r="AE10" s="17">
        <v>0.32141858008906998</v>
      </c>
      <c r="AF10" s="17"/>
      <c r="AG10" s="17">
        <v>0.40458127308605701</v>
      </c>
      <c r="AH10" s="17">
        <v>0.44304158000289401</v>
      </c>
    </row>
    <row r="11" spans="2:34" x14ac:dyDescent="0.25">
      <c r="B11" s="18" t="s">
        <v>80</v>
      </c>
      <c r="C11" s="19">
        <v>7.2942458262115595E-2</v>
      </c>
      <c r="D11" s="19">
        <v>6.9519659344499496E-2</v>
      </c>
      <c r="E11" s="19">
        <v>7.7311810923878094E-2</v>
      </c>
      <c r="F11" s="19"/>
      <c r="G11" s="19">
        <v>0.111459153829411</v>
      </c>
      <c r="H11" s="19">
        <v>7.5207674656621398E-2</v>
      </c>
      <c r="I11" s="19">
        <v>5.7716533246525398E-2</v>
      </c>
      <c r="J11" s="19"/>
      <c r="K11" s="19" t="s">
        <v>172</v>
      </c>
      <c r="L11" s="19">
        <v>7.2942458262115595E-2</v>
      </c>
      <c r="M11" s="19"/>
      <c r="N11" s="19">
        <v>0.104642668527377</v>
      </c>
      <c r="O11" s="19">
        <v>7.6636788365551406E-2</v>
      </c>
      <c r="P11" s="19">
        <v>5.6509151934806497E-2</v>
      </c>
      <c r="Q11" s="19">
        <v>8.7900287792079299E-2</v>
      </c>
      <c r="R11" s="19">
        <v>7.3801404527108205E-2</v>
      </c>
      <c r="S11" s="19"/>
      <c r="T11" s="19">
        <v>5.3993100412415999E-2</v>
      </c>
      <c r="U11" s="19">
        <v>6.7139480826297004E-2</v>
      </c>
      <c r="V11" s="19">
        <v>0.100388981381308</v>
      </c>
      <c r="W11" s="19">
        <v>9.3378238674794903E-2</v>
      </c>
      <c r="X11" s="19">
        <v>8.3874477134570594E-2</v>
      </c>
      <c r="Y11" s="19">
        <v>9.8884666942402694E-2</v>
      </c>
      <c r="Z11" s="19">
        <v>3.07995942216398E-2</v>
      </c>
      <c r="AA11" s="19">
        <v>0.104366340559927</v>
      </c>
      <c r="AB11" s="19">
        <v>4.8990589690477801E-2</v>
      </c>
      <c r="AC11" s="19">
        <v>8.9760064916115795E-2</v>
      </c>
      <c r="AD11" s="19">
        <v>5.5673232297031701E-2</v>
      </c>
      <c r="AE11" s="19">
        <v>0.101536525220999</v>
      </c>
      <c r="AF11" s="19"/>
      <c r="AG11" s="19">
        <v>7.1402721018217596E-2</v>
      </c>
      <c r="AH11" s="19">
        <v>6.9887271427401906E-2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353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0.45204781513438103</v>
      </c>
      <c r="D9" s="17">
        <v>0.45862353757020802</v>
      </c>
      <c r="E9" s="17">
        <v>0.44513887614783698</v>
      </c>
      <c r="F9" s="17"/>
      <c r="G9" s="17">
        <v>0.38649411624360502</v>
      </c>
      <c r="H9" s="17">
        <v>0.40894421172253398</v>
      </c>
      <c r="I9" s="17">
        <v>0.51245629541011894</v>
      </c>
      <c r="J9" s="17"/>
      <c r="K9" s="17" t="s">
        <v>172</v>
      </c>
      <c r="L9" s="17">
        <v>0.45204781513438103</v>
      </c>
      <c r="M9" s="17"/>
      <c r="N9" s="17">
        <v>0.34788916123610902</v>
      </c>
      <c r="O9" s="17">
        <v>0.42404150405199198</v>
      </c>
      <c r="P9" s="17">
        <v>0.40728470528256799</v>
      </c>
      <c r="Q9" s="17">
        <v>0.44504398823833302</v>
      </c>
      <c r="R9" s="17">
        <v>0.55517660378696598</v>
      </c>
      <c r="S9" s="17"/>
      <c r="T9" s="17">
        <v>0.56481258969659398</v>
      </c>
      <c r="U9" s="17">
        <v>0.415895858938226</v>
      </c>
      <c r="V9" s="17">
        <v>0.46823443901481798</v>
      </c>
      <c r="W9" s="17">
        <v>0.35269638179962598</v>
      </c>
      <c r="X9" s="17">
        <v>0.51566763772306501</v>
      </c>
      <c r="Y9" s="17">
        <v>0.45789821771843903</v>
      </c>
      <c r="Z9" s="17">
        <v>0.34109723742091802</v>
      </c>
      <c r="AA9" s="17">
        <v>0.53539257030212095</v>
      </c>
      <c r="AB9" s="17">
        <v>0.405919043473355</v>
      </c>
      <c r="AC9" s="17">
        <v>0.46226326833183301</v>
      </c>
      <c r="AD9" s="17">
        <v>0.52816991052276596</v>
      </c>
      <c r="AE9" s="17">
        <v>0.34933042414811999</v>
      </c>
      <c r="AF9" s="17"/>
      <c r="AG9" s="17">
        <v>0.48066529360972698</v>
      </c>
      <c r="AH9" s="17">
        <v>0.43629471681541299</v>
      </c>
    </row>
    <row r="10" spans="2:34" ht="30" x14ac:dyDescent="0.25">
      <c r="B10" s="18" t="s">
        <v>343</v>
      </c>
      <c r="C10" s="17">
        <v>0.48440786873137498</v>
      </c>
      <c r="D10" s="17">
        <v>0.47677074532729802</v>
      </c>
      <c r="E10" s="17">
        <v>0.49192232017334098</v>
      </c>
      <c r="F10" s="17"/>
      <c r="G10" s="17">
        <v>0.51250821134360702</v>
      </c>
      <c r="H10" s="17">
        <v>0.53456845889299998</v>
      </c>
      <c r="I10" s="17">
        <v>0.430666812229555</v>
      </c>
      <c r="J10" s="17"/>
      <c r="K10" s="17" t="s">
        <v>172</v>
      </c>
      <c r="L10" s="17">
        <v>0.48440786873137498</v>
      </c>
      <c r="M10" s="17"/>
      <c r="N10" s="17">
        <v>0.59320561041359898</v>
      </c>
      <c r="O10" s="17">
        <v>0.48721979775836599</v>
      </c>
      <c r="P10" s="17">
        <v>0.541515835065839</v>
      </c>
      <c r="Q10" s="17">
        <v>0.47699656014902098</v>
      </c>
      <c r="R10" s="17">
        <v>0.38359197162463199</v>
      </c>
      <c r="S10" s="17"/>
      <c r="T10" s="17">
        <v>0.40696606679288799</v>
      </c>
      <c r="U10" s="17">
        <v>0.50981246834336602</v>
      </c>
      <c r="V10" s="17">
        <v>0.42173398580787702</v>
      </c>
      <c r="W10" s="17">
        <v>0.63030598639497004</v>
      </c>
      <c r="X10" s="17">
        <v>0.43554778387313797</v>
      </c>
      <c r="Y10" s="17">
        <v>0.45143228674222802</v>
      </c>
      <c r="Z10" s="17">
        <v>0.62226193230056104</v>
      </c>
      <c r="AA10" s="17">
        <v>0.41241944965123301</v>
      </c>
      <c r="AB10" s="17">
        <v>0.54801937782669696</v>
      </c>
      <c r="AC10" s="17">
        <v>0.41086140579217301</v>
      </c>
      <c r="AD10" s="17">
        <v>0.36574528807567502</v>
      </c>
      <c r="AE10" s="17">
        <v>0.53727938801702602</v>
      </c>
      <c r="AF10" s="17"/>
      <c r="AG10" s="17">
        <v>0.45367607558962603</v>
      </c>
      <c r="AH10" s="17">
        <v>0.50676393565767497</v>
      </c>
    </row>
    <row r="11" spans="2:34" x14ac:dyDescent="0.25">
      <c r="B11" s="18" t="s">
        <v>80</v>
      </c>
      <c r="C11" s="19">
        <v>6.3544316134243897E-2</v>
      </c>
      <c r="D11" s="19">
        <v>6.4605717102494201E-2</v>
      </c>
      <c r="E11" s="19">
        <v>6.2938803678822097E-2</v>
      </c>
      <c r="F11" s="19"/>
      <c r="G11" s="19">
        <v>0.100997672412787</v>
      </c>
      <c r="H11" s="19">
        <v>5.6487329384466399E-2</v>
      </c>
      <c r="I11" s="19">
        <v>5.6876892360326302E-2</v>
      </c>
      <c r="J11" s="19"/>
      <c r="K11" s="19" t="s">
        <v>172</v>
      </c>
      <c r="L11" s="19">
        <v>6.3544316134243897E-2</v>
      </c>
      <c r="M11" s="19"/>
      <c r="N11" s="19">
        <v>5.8905228350292098E-2</v>
      </c>
      <c r="O11" s="19">
        <v>8.8738698189641696E-2</v>
      </c>
      <c r="P11" s="19">
        <v>5.1199459651593102E-2</v>
      </c>
      <c r="Q11" s="19">
        <v>7.7959451612646599E-2</v>
      </c>
      <c r="R11" s="19">
        <v>6.1231424588401598E-2</v>
      </c>
      <c r="S11" s="19"/>
      <c r="T11" s="19">
        <v>2.8221343510518099E-2</v>
      </c>
      <c r="U11" s="19">
        <v>7.42916727184076E-2</v>
      </c>
      <c r="V11" s="19">
        <v>0.110031575177305</v>
      </c>
      <c r="W11" s="19">
        <v>1.6997631805403E-2</v>
      </c>
      <c r="X11" s="19">
        <v>4.87845784037974E-2</v>
      </c>
      <c r="Y11" s="19">
        <v>9.0669495539332207E-2</v>
      </c>
      <c r="Z11" s="19">
        <v>3.66408302785209E-2</v>
      </c>
      <c r="AA11" s="19">
        <v>5.2187980046647001E-2</v>
      </c>
      <c r="AB11" s="19">
        <v>4.60615786999473E-2</v>
      </c>
      <c r="AC11" s="19">
        <v>0.12687532587599501</v>
      </c>
      <c r="AD11" s="19">
        <v>0.106084801401559</v>
      </c>
      <c r="AE11" s="19">
        <v>0.113390187834853</v>
      </c>
      <c r="AF11" s="19"/>
      <c r="AG11" s="19">
        <v>6.5658630800647197E-2</v>
      </c>
      <c r="AH11" s="19">
        <v>5.6941347526911497E-2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354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0.48456521432623201</v>
      </c>
      <c r="D9" s="17">
        <v>0.49766281172535998</v>
      </c>
      <c r="E9" s="17">
        <v>0.47293792424486403</v>
      </c>
      <c r="F9" s="17"/>
      <c r="G9" s="17">
        <v>0.46114784134888798</v>
      </c>
      <c r="H9" s="17">
        <v>0.44875534300054598</v>
      </c>
      <c r="I9" s="17">
        <v>0.52408452342320999</v>
      </c>
      <c r="J9" s="17"/>
      <c r="K9" s="17" t="s">
        <v>172</v>
      </c>
      <c r="L9" s="17">
        <v>0.48456521432623201</v>
      </c>
      <c r="M9" s="17"/>
      <c r="N9" s="17">
        <v>0.45575728110175101</v>
      </c>
      <c r="O9" s="17">
        <v>0.41991243804636103</v>
      </c>
      <c r="P9" s="17">
        <v>0.46438968601953701</v>
      </c>
      <c r="Q9" s="17">
        <v>0.372250593017388</v>
      </c>
      <c r="R9" s="17">
        <v>0.58746368803956694</v>
      </c>
      <c r="S9" s="17"/>
      <c r="T9" s="17">
        <v>0.54406199180028103</v>
      </c>
      <c r="U9" s="17">
        <v>0.42993205497717202</v>
      </c>
      <c r="V9" s="17">
        <v>0.502505086124582</v>
      </c>
      <c r="W9" s="17">
        <v>0.52265826577972296</v>
      </c>
      <c r="X9" s="17">
        <v>0.44402220242324902</v>
      </c>
      <c r="Y9" s="17">
        <v>0.46511010877915199</v>
      </c>
      <c r="Z9" s="17">
        <v>0.42620242796387398</v>
      </c>
      <c r="AA9" s="17">
        <v>0.48697844463751899</v>
      </c>
      <c r="AB9" s="17">
        <v>0.46324481243309601</v>
      </c>
      <c r="AC9" s="17">
        <v>0.54449747348232003</v>
      </c>
      <c r="AD9" s="17">
        <v>0.52224231601194704</v>
      </c>
      <c r="AE9" s="17">
        <v>0.434678318659865</v>
      </c>
      <c r="AF9" s="17"/>
      <c r="AG9" s="17">
        <v>0.54655446952417297</v>
      </c>
      <c r="AH9" s="17">
        <v>0.45002021672679599</v>
      </c>
    </row>
    <row r="10" spans="2:34" ht="30" x14ac:dyDescent="0.25">
      <c r="B10" s="18" t="s">
        <v>343</v>
      </c>
      <c r="C10" s="17">
        <v>0.45330004972575</v>
      </c>
      <c r="D10" s="17">
        <v>0.44198320994882501</v>
      </c>
      <c r="E10" s="17">
        <v>0.462443770663654</v>
      </c>
      <c r="F10" s="17"/>
      <c r="G10" s="17">
        <v>0.43775555142036898</v>
      </c>
      <c r="H10" s="17">
        <v>0.49144579092728702</v>
      </c>
      <c r="I10" s="17">
        <v>0.42511582398468101</v>
      </c>
      <c r="J10" s="17"/>
      <c r="K10" s="17" t="s">
        <v>172</v>
      </c>
      <c r="L10" s="17">
        <v>0.45330004972575</v>
      </c>
      <c r="M10" s="17"/>
      <c r="N10" s="17">
        <v>0.47106294224608602</v>
      </c>
      <c r="O10" s="17">
        <v>0.52437329970193003</v>
      </c>
      <c r="P10" s="17">
        <v>0.46980826142621901</v>
      </c>
      <c r="Q10" s="17">
        <v>0.56780434093333398</v>
      </c>
      <c r="R10" s="17">
        <v>0.35426888340631402</v>
      </c>
      <c r="S10" s="17"/>
      <c r="T10" s="17">
        <v>0.38421903813399899</v>
      </c>
      <c r="U10" s="17">
        <v>0.536574397028309</v>
      </c>
      <c r="V10" s="17">
        <v>0.41897465291012698</v>
      </c>
      <c r="W10" s="17">
        <v>0.41470114843365302</v>
      </c>
      <c r="X10" s="17">
        <v>0.51229042505004396</v>
      </c>
      <c r="Y10" s="17">
        <v>0.44556275708793902</v>
      </c>
      <c r="Z10" s="17">
        <v>0.52692084831567898</v>
      </c>
      <c r="AA10" s="17">
        <v>0.44090672205311898</v>
      </c>
      <c r="AB10" s="17">
        <v>0.46689985992400901</v>
      </c>
      <c r="AC10" s="17">
        <v>0.40858541153325001</v>
      </c>
      <c r="AD10" s="17">
        <v>0.392136618191605</v>
      </c>
      <c r="AE10" s="17">
        <v>0.51410478594128795</v>
      </c>
      <c r="AF10" s="17"/>
      <c r="AG10" s="17">
        <v>0.40189789404928999</v>
      </c>
      <c r="AH10" s="17">
        <v>0.48887252202241099</v>
      </c>
    </row>
    <row r="11" spans="2:34" x14ac:dyDescent="0.25">
      <c r="B11" s="18" t="s">
        <v>80</v>
      </c>
      <c r="C11" s="19">
        <v>6.2134735948017099E-2</v>
      </c>
      <c r="D11" s="19">
        <v>6.0353978325814898E-2</v>
      </c>
      <c r="E11" s="19">
        <v>6.4618305091482003E-2</v>
      </c>
      <c r="F11" s="19"/>
      <c r="G11" s="19">
        <v>0.101096607230743</v>
      </c>
      <c r="H11" s="19">
        <v>5.9798866072166598E-2</v>
      </c>
      <c r="I11" s="19">
        <v>5.0799652592108897E-2</v>
      </c>
      <c r="J11" s="19"/>
      <c r="K11" s="19" t="s">
        <v>172</v>
      </c>
      <c r="L11" s="19">
        <v>6.2134735948017099E-2</v>
      </c>
      <c r="M11" s="19"/>
      <c r="N11" s="19">
        <v>7.3179776652163603E-2</v>
      </c>
      <c r="O11" s="19">
        <v>5.5714262251708599E-2</v>
      </c>
      <c r="P11" s="19">
        <v>6.5802052554244206E-2</v>
      </c>
      <c r="Q11" s="19">
        <v>5.9945066049277303E-2</v>
      </c>
      <c r="R11" s="19">
        <v>5.8267428554118601E-2</v>
      </c>
      <c r="S11" s="19"/>
      <c r="T11" s="19">
        <v>7.17189700657197E-2</v>
      </c>
      <c r="U11" s="19">
        <v>3.34935479945195E-2</v>
      </c>
      <c r="V11" s="19">
        <v>7.8520260965290606E-2</v>
      </c>
      <c r="W11" s="19">
        <v>6.2640585786623404E-2</v>
      </c>
      <c r="X11" s="19">
        <v>4.3687372526706403E-2</v>
      </c>
      <c r="Y11" s="19">
        <v>8.9327134132909006E-2</v>
      </c>
      <c r="Z11" s="19">
        <v>4.6876723720446899E-2</v>
      </c>
      <c r="AA11" s="19">
        <v>7.2114833309362594E-2</v>
      </c>
      <c r="AB11" s="19">
        <v>6.9855327642895301E-2</v>
      </c>
      <c r="AC11" s="19">
        <v>4.6917114984429902E-2</v>
      </c>
      <c r="AD11" s="19">
        <v>8.5621065796447696E-2</v>
      </c>
      <c r="AE11" s="19">
        <v>5.1216895398847301E-2</v>
      </c>
      <c r="AF11" s="19"/>
      <c r="AG11" s="19">
        <v>5.1547636426537799E-2</v>
      </c>
      <c r="AH11" s="19">
        <v>6.1107261250792702E-2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91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0.49315107232806599</v>
      </c>
      <c r="D9" s="17">
        <v>0.44369446022049602</v>
      </c>
      <c r="E9" s="17">
        <v>0.54739811541894801</v>
      </c>
      <c r="F9" s="17"/>
      <c r="G9" s="17">
        <v>0.49975431807474702</v>
      </c>
      <c r="H9" s="17">
        <v>0.49744782786282099</v>
      </c>
      <c r="I9" s="17">
        <v>0.48163873825688402</v>
      </c>
      <c r="J9" s="17"/>
      <c r="K9" s="17">
        <v>0.47406448222763098</v>
      </c>
      <c r="L9" s="17">
        <v>0.49797720947408702</v>
      </c>
      <c r="M9" s="17"/>
      <c r="N9" s="17">
        <v>0.42729131563852701</v>
      </c>
      <c r="O9" s="17">
        <v>0.5043864685485</v>
      </c>
      <c r="P9" s="17">
        <v>0.48487588501357898</v>
      </c>
      <c r="Q9" s="17">
        <v>0.55925582592762801</v>
      </c>
      <c r="R9" s="17">
        <v>0.52785113940478001</v>
      </c>
      <c r="S9" s="17"/>
      <c r="T9" s="17">
        <v>0.48514496139418101</v>
      </c>
      <c r="U9" s="17">
        <v>0.51482594750838095</v>
      </c>
      <c r="V9" s="17">
        <v>0.47050456536112001</v>
      </c>
      <c r="W9" s="17">
        <v>0.47820941809363099</v>
      </c>
      <c r="X9" s="17">
        <v>0.45379832400508002</v>
      </c>
      <c r="Y9" s="17">
        <v>0.42182975518103299</v>
      </c>
      <c r="Z9" s="17">
        <v>0.56512793188432098</v>
      </c>
      <c r="AA9" s="17">
        <v>0.44619505721540298</v>
      </c>
      <c r="AB9" s="17">
        <v>0.48076626006961998</v>
      </c>
      <c r="AC9" s="17">
        <v>0.55820738343530996</v>
      </c>
      <c r="AD9" s="17">
        <v>0.53983172452431005</v>
      </c>
      <c r="AE9" s="17">
        <v>0.50822058291433703</v>
      </c>
      <c r="AF9" s="17"/>
      <c r="AG9" s="17">
        <v>0.49644894596995198</v>
      </c>
      <c r="AH9" s="17">
        <v>0.49763549331283702</v>
      </c>
    </row>
    <row r="10" spans="2:34" x14ac:dyDescent="0.25">
      <c r="B10" s="18" t="s">
        <v>77</v>
      </c>
      <c r="C10" s="17">
        <v>0.43613889170286502</v>
      </c>
      <c r="D10" s="17">
        <v>0.47602059938828101</v>
      </c>
      <c r="E10" s="17">
        <v>0.39224532623267799</v>
      </c>
      <c r="F10" s="17"/>
      <c r="G10" s="17">
        <v>0.43347938446925299</v>
      </c>
      <c r="H10" s="17">
        <v>0.44295113123426999</v>
      </c>
      <c r="I10" s="17">
        <v>0.43008097003199403</v>
      </c>
      <c r="J10" s="17"/>
      <c r="K10" s="17">
        <v>0.44890083750972298</v>
      </c>
      <c r="L10" s="17">
        <v>0.43432891649049998</v>
      </c>
      <c r="M10" s="17"/>
      <c r="N10" s="17">
        <v>0.48412340284946598</v>
      </c>
      <c r="O10" s="17">
        <v>0.42539781168887397</v>
      </c>
      <c r="P10" s="17">
        <v>0.46022078721142001</v>
      </c>
      <c r="Q10" s="17">
        <v>0.34081644981983999</v>
      </c>
      <c r="R10" s="17">
        <v>0.396696485223826</v>
      </c>
      <c r="S10" s="17"/>
      <c r="T10" s="17">
        <v>0.44093281318392602</v>
      </c>
      <c r="U10" s="17">
        <v>0.43381644844905998</v>
      </c>
      <c r="V10" s="17">
        <v>0.47113590056758298</v>
      </c>
      <c r="W10" s="17">
        <v>0.436842742286491</v>
      </c>
      <c r="X10" s="17">
        <v>0.43970769029186602</v>
      </c>
      <c r="Y10" s="17">
        <v>0.49463538043063199</v>
      </c>
      <c r="Z10" s="17">
        <v>0.39612804129312501</v>
      </c>
      <c r="AA10" s="17">
        <v>0.47852350546458999</v>
      </c>
      <c r="AB10" s="17">
        <v>0.43227621010228401</v>
      </c>
      <c r="AC10" s="17">
        <v>0.38057344708462099</v>
      </c>
      <c r="AD10" s="17">
        <v>0.399800413183448</v>
      </c>
      <c r="AE10" s="17">
        <v>0.418370555122417</v>
      </c>
      <c r="AF10" s="17"/>
      <c r="AG10" s="17">
        <v>0.436156057692629</v>
      </c>
      <c r="AH10" s="17">
        <v>0.43868548722817102</v>
      </c>
    </row>
    <row r="11" spans="2:34" x14ac:dyDescent="0.25">
      <c r="B11" s="18" t="s">
        <v>78</v>
      </c>
      <c r="C11" s="17">
        <v>5.1590132849177399E-2</v>
      </c>
      <c r="D11" s="17">
        <v>6.3835576886629899E-2</v>
      </c>
      <c r="E11" s="17">
        <v>3.8200246344406497E-2</v>
      </c>
      <c r="F11" s="17"/>
      <c r="G11" s="17">
        <v>4.8616301285371699E-2</v>
      </c>
      <c r="H11" s="17">
        <v>4.05993191302534E-2</v>
      </c>
      <c r="I11" s="17">
        <v>6.8111561445581004E-2</v>
      </c>
      <c r="J11" s="17"/>
      <c r="K11" s="17">
        <v>5.9716069251116E-2</v>
      </c>
      <c r="L11" s="17">
        <v>4.9777610712570197E-2</v>
      </c>
      <c r="M11" s="17"/>
      <c r="N11" s="17">
        <v>5.7682570982698703E-2</v>
      </c>
      <c r="O11" s="17">
        <v>5.3394047282511903E-2</v>
      </c>
      <c r="P11" s="17">
        <v>4.0108006290695802E-2</v>
      </c>
      <c r="Q11" s="17">
        <v>7.3362956913682997E-2</v>
      </c>
      <c r="R11" s="17">
        <v>5.8291859023562501E-2</v>
      </c>
      <c r="S11" s="17"/>
      <c r="T11" s="17">
        <v>5.6110793177002002E-2</v>
      </c>
      <c r="U11" s="17">
        <v>4.54960886309628E-2</v>
      </c>
      <c r="V11" s="17">
        <v>3.74034207719708E-2</v>
      </c>
      <c r="W11" s="17">
        <v>5.9006011625821302E-2</v>
      </c>
      <c r="X11" s="17">
        <v>7.7777934028604903E-2</v>
      </c>
      <c r="Y11" s="17">
        <v>5.0318890094001298E-2</v>
      </c>
      <c r="Z11" s="17">
        <v>1.8094246234164699E-2</v>
      </c>
      <c r="AA11" s="17">
        <v>4.0611425967826097E-2</v>
      </c>
      <c r="AB11" s="17">
        <v>8.43580180433392E-2</v>
      </c>
      <c r="AC11" s="17">
        <v>3.5792336516522999E-2</v>
      </c>
      <c r="AD11" s="17">
        <v>6.0367862292243002E-2</v>
      </c>
      <c r="AE11" s="17">
        <v>3.2450795695002303E-2</v>
      </c>
      <c r="AF11" s="17"/>
      <c r="AG11" s="17">
        <v>4.67702736825669E-2</v>
      </c>
      <c r="AH11" s="17">
        <v>4.8930693462833297E-2</v>
      </c>
    </row>
    <row r="12" spans="2:34" x14ac:dyDescent="0.25">
      <c r="B12" s="18" t="s">
        <v>79</v>
      </c>
      <c r="C12" s="17">
        <v>7.8405321793550194E-3</v>
      </c>
      <c r="D12" s="17">
        <v>5.7038409979903596E-3</v>
      </c>
      <c r="E12" s="17">
        <v>1.0127343104888701E-2</v>
      </c>
      <c r="F12" s="17"/>
      <c r="G12" s="17">
        <v>5.0497142569900996E-3</v>
      </c>
      <c r="H12" s="17">
        <v>9.7819044620597907E-3</v>
      </c>
      <c r="I12" s="17">
        <v>8.0023471764381193E-3</v>
      </c>
      <c r="J12" s="17"/>
      <c r="K12" s="17">
        <v>1.9669970625412398E-3</v>
      </c>
      <c r="L12" s="17">
        <v>9.1428039566578204E-3</v>
      </c>
      <c r="M12" s="17"/>
      <c r="N12" s="17">
        <v>8.7390062025110796E-3</v>
      </c>
      <c r="O12" s="17">
        <v>4.3139653682176E-3</v>
      </c>
      <c r="P12" s="17">
        <v>7.3463105285289099E-3</v>
      </c>
      <c r="Q12" s="17">
        <v>1.43877854560969E-2</v>
      </c>
      <c r="R12" s="17">
        <v>9.4032285239078004E-3</v>
      </c>
      <c r="S12" s="17"/>
      <c r="T12" s="17">
        <v>9.4722949523051402E-3</v>
      </c>
      <c r="U12" s="17">
        <v>3.36430862565241E-3</v>
      </c>
      <c r="V12" s="17">
        <v>5.8448558707201604E-3</v>
      </c>
      <c r="W12" s="17">
        <v>0</v>
      </c>
      <c r="X12" s="17">
        <v>2.8716051674449201E-2</v>
      </c>
      <c r="Y12" s="17">
        <v>1.5684010491975001E-2</v>
      </c>
      <c r="Z12" s="17">
        <v>6.9909469137454296E-3</v>
      </c>
      <c r="AA12" s="17">
        <v>0</v>
      </c>
      <c r="AB12" s="17">
        <v>2.5995117847567601E-3</v>
      </c>
      <c r="AC12" s="17">
        <v>7.6053547752207903E-3</v>
      </c>
      <c r="AD12" s="17">
        <v>0</v>
      </c>
      <c r="AE12" s="17">
        <v>1.7207569254655702E-2</v>
      </c>
      <c r="AF12" s="17"/>
      <c r="AG12" s="17">
        <v>7.7619310680437604E-3</v>
      </c>
      <c r="AH12" s="17">
        <v>5.9734718413538401E-3</v>
      </c>
    </row>
    <row r="13" spans="2:34" x14ac:dyDescent="0.25">
      <c r="B13" s="18" t="s">
        <v>80</v>
      </c>
      <c r="C13" s="21">
        <v>1.1279370940536699E-2</v>
      </c>
      <c r="D13" s="21">
        <v>1.0745522506602901E-2</v>
      </c>
      <c r="E13" s="21">
        <v>1.20289688990782E-2</v>
      </c>
      <c r="F13" s="21"/>
      <c r="G13" s="21">
        <v>1.3100281913638099E-2</v>
      </c>
      <c r="H13" s="21">
        <v>9.2198173105959395E-3</v>
      </c>
      <c r="I13" s="21">
        <v>1.21663830891029E-2</v>
      </c>
      <c r="J13" s="21"/>
      <c r="K13" s="21">
        <v>1.5351613948989E-2</v>
      </c>
      <c r="L13" s="21">
        <v>8.7734593661850692E-3</v>
      </c>
      <c r="M13" s="21"/>
      <c r="N13" s="21">
        <v>2.2163704326797099E-2</v>
      </c>
      <c r="O13" s="21">
        <v>1.2507707111896299E-2</v>
      </c>
      <c r="P13" s="21">
        <v>7.4490109557762601E-3</v>
      </c>
      <c r="Q13" s="21">
        <v>1.2176981882752499E-2</v>
      </c>
      <c r="R13" s="21">
        <v>7.7572878239242499E-3</v>
      </c>
      <c r="S13" s="21"/>
      <c r="T13" s="21">
        <v>8.3391372925860595E-3</v>
      </c>
      <c r="U13" s="21">
        <v>2.4972067859435898E-3</v>
      </c>
      <c r="V13" s="21">
        <v>1.5111257428606299E-2</v>
      </c>
      <c r="W13" s="21">
        <v>2.5941827994055901E-2</v>
      </c>
      <c r="X13" s="21">
        <v>0</v>
      </c>
      <c r="Y13" s="21">
        <v>1.7531963802358899E-2</v>
      </c>
      <c r="Z13" s="21">
        <v>1.3658833674644001E-2</v>
      </c>
      <c r="AA13" s="21">
        <v>3.4670011352181E-2</v>
      </c>
      <c r="AB13" s="21">
        <v>0</v>
      </c>
      <c r="AC13" s="21">
        <v>1.7821478188325201E-2</v>
      </c>
      <c r="AD13" s="21">
        <v>0</v>
      </c>
      <c r="AE13" s="21">
        <v>2.3750497013587502E-2</v>
      </c>
      <c r="AF13" s="21"/>
      <c r="AG13" s="21">
        <v>1.28627915868085E-2</v>
      </c>
      <c r="AH13" s="21">
        <v>8.7748541548047093E-3</v>
      </c>
    </row>
    <row r="14" spans="2:34" x14ac:dyDescent="0.25">
      <c r="B14" s="18" t="s">
        <v>81</v>
      </c>
      <c r="C14" s="21">
        <v>0.929289964030931</v>
      </c>
      <c r="D14" s="21">
        <v>0.91971505960877697</v>
      </c>
      <c r="E14" s="21">
        <v>0.93964344165162705</v>
      </c>
      <c r="F14" s="21"/>
      <c r="G14" s="21">
        <v>0.93323370254399995</v>
      </c>
      <c r="H14" s="21">
        <v>0.94039895909709104</v>
      </c>
      <c r="I14" s="21">
        <v>0.91171970828887805</v>
      </c>
      <c r="J14" s="21"/>
      <c r="K14" s="21">
        <v>0.92296531973735396</v>
      </c>
      <c r="L14" s="21">
        <v>0.93230612596458695</v>
      </c>
      <c r="M14" s="21"/>
      <c r="N14" s="21">
        <v>0.91141471848799305</v>
      </c>
      <c r="O14" s="21">
        <v>0.92978428023737403</v>
      </c>
      <c r="P14" s="21">
        <v>0.94509667222499905</v>
      </c>
      <c r="Q14" s="21">
        <v>0.90007227574746795</v>
      </c>
      <c r="R14" s="21">
        <v>0.92454762462860596</v>
      </c>
      <c r="S14" s="21"/>
      <c r="T14" s="21">
        <v>0.92607777457810703</v>
      </c>
      <c r="U14" s="21">
        <v>0.94864239595744104</v>
      </c>
      <c r="V14" s="21">
        <v>0.94164046592870299</v>
      </c>
      <c r="W14" s="21">
        <v>0.91505216038012305</v>
      </c>
      <c r="X14" s="21">
        <v>0.89350601429694598</v>
      </c>
      <c r="Y14" s="21">
        <v>0.91646513561166498</v>
      </c>
      <c r="Z14" s="21">
        <v>0.96125597317744604</v>
      </c>
      <c r="AA14" s="21">
        <v>0.92471856267999297</v>
      </c>
      <c r="AB14" s="21">
        <v>0.91304247017190399</v>
      </c>
      <c r="AC14" s="21">
        <v>0.938780830519931</v>
      </c>
      <c r="AD14" s="21">
        <v>0.939632137707757</v>
      </c>
      <c r="AE14" s="21">
        <v>0.92659113803675497</v>
      </c>
      <c r="AF14" s="21"/>
      <c r="AG14" s="21">
        <v>0.93260500366258103</v>
      </c>
      <c r="AH14" s="21">
        <v>0.93632098054100799</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355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0.50173207911377904</v>
      </c>
      <c r="D9" s="17">
        <v>0.49913730171950998</v>
      </c>
      <c r="E9" s="17">
        <v>0.50697349970925698</v>
      </c>
      <c r="F9" s="17"/>
      <c r="G9" s="17">
        <v>0.47268361469443598</v>
      </c>
      <c r="H9" s="17">
        <v>0.46459555184703</v>
      </c>
      <c r="I9" s="17">
        <v>0.54435231217942903</v>
      </c>
      <c r="J9" s="17"/>
      <c r="K9" s="17" t="s">
        <v>172</v>
      </c>
      <c r="L9" s="17">
        <v>0.50173207911377904</v>
      </c>
      <c r="M9" s="17"/>
      <c r="N9" s="17">
        <v>0.392087549298827</v>
      </c>
      <c r="O9" s="17">
        <v>0.46851533799566503</v>
      </c>
      <c r="P9" s="17">
        <v>0.45313315436580498</v>
      </c>
      <c r="Q9" s="17">
        <v>0.47212191730117098</v>
      </c>
      <c r="R9" s="17">
        <v>0.62114156237419804</v>
      </c>
      <c r="S9" s="17"/>
      <c r="T9" s="17">
        <v>0.649845428114186</v>
      </c>
      <c r="U9" s="17">
        <v>0.39548478618423399</v>
      </c>
      <c r="V9" s="17">
        <v>0.57040737562321597</v>
      </c>
      <c r="W9" s="17">
        <v>0.33205270427254202</v>
      </c>
      <c r="X9" s="17">
        <v>0.46445239400765598</v>
      </c>
      <c r="Y9" s="17">
        <v>0.54162711536377905</v>
      </c>
      <c r="Z9" s="17">
        <v>0.48722645080538601</v>
      </c>
      <c r="AA9" s="17">
        <v>0.43060700403020102</v>
      </c>
      <c r="AB9" s="17">
        <v>0.46584414047263001</v>
      </c>
      <c r="AC9" s="17">
        <v>0.51251857718710803</v>
      </c>
      <c r="AD9" s="17">
        <v>0.60658797445414303</v>
      </c>
      <c r="AE9" s="17">
        <v>0.52747609076612001</v>
      </c>
      <c r="AF9" s="17"/>
      <c r="AG9" s="17">
        <v>0.52415685840378201</v>
      </c>
      <c r="AH9" s="17">
        <v>0.48670299302084802</v>
      </c>
    </row>
    <row r="10" spans="2:34" ht="30" x14ac:dyDescent="0.25">
      <c r="B10" s="18" t="s">
        <v>343</v>
      </c>
      <c r="C10" s="17">
        <v>0.444227553295307</v>
      </c>
      <c r="D10" s="17">
        <v>0.44132424936269099</v>
      </c>
      <c r="E10" s="17">
        <v>0.44451557758836302</v>
      </c>
      <c r="F10" s="17"/>
      <c r="G10" s="17">
        <v>0.45194004271197102</v>
      </c>
      <c r="H10" s="17">
        <v>0.48100880979888</v>
      </c>
      <c r="I10" s="17">
        <v>0.40925100686341098</v>
      </c>
      <c r="J10" s="17"/>
      <c r="K10" s="17" t="s">
        <v>172</v>
      </c>
      <c r="L10" s="17">
        <v>0.444227553295307</v>
      </c>
      <c r="M10" s="17"/>
      <c r="N10" s="17">
        <v>0.50445173538785604</v>
      </c>
      <c r="O10" s="17">
        <v>0.47516512392778198</v>
      </c>
      <c r="P10" s="17">
        <v>0.50070726991399706</v>
      </c>
      <c r="Q10" s="17">
        <v>0.48341798173848999</v>
      </c>
      <c r="R10" s="17">
        <v>0.33096832869596399</v>
      </c>
      <c r="S10" s="17"/>
      <c r="T10" s="17">
        <v>0.29249459140620798</v>
      </c>
      <c r="U10" s="17">
        <v>0.55178671506211896</v>
      </c>
      <c r="V10" s="17">
        <v>0.37871415748139498</v>
      </c>
      <c r="W10" s="17">
        <v>0.65385906955717699</v>
      </c>
      <c r="X10" s="17">
        <v>0.48713083826696502</v>
      </c>
      <c r="Y10" s="17">
        <v>0.38507051283910998</v>
      </c>
      <c r="Z10" s="17">
        <v>0.49016840233688802</v>
      </c>
      <c r="AA10" s="17">
        <v>0.46147422636867502</v>
      </c>
      <c r="AB10" s="17">
        <v>0.46713158367425001</v>
      </c>
      <c r="AC10" s="17">
        <v>0.47894207695007701</v>
      </c>
      <c r="AD10" s="17">
        <v>0.30779095974941001</v>
      </c>
      <c r="AE10" s="17">
        <v>0.33006841639894902</v>
      </c>
      <c r="AF10" s="17"/>
      <c r="AG10" s="17">
        <v>0.42559868937400303</v>
      </c>
      <c r="AH10" s="17">
        <v>0.460855073994696</v>
      </c>
    </row>
    <row r="11" spans="2:34" x14ac:dyDescent="0.25">
      <c r="B11" s="18" t="s">
        <v>80</v>
      </c>
      <c r="C11" s="19">
        <v>5.4040367590913498E-2</v>
      </c>
      <c r="D11" s="19">
        <v>5.9538448917798997E-2</v>
      </c>
      <c r="E11" s="19">
        <v>4.8510922702380298E-2</v>
      </c>
      <c r="F11" s="19"/>
      <c r="G11" s="19">
        <v>7.5376342593593201E-2</v>
      </c>
      <c r="H11" s="19">
        <v>5.4395638354090101E-2</v>
      </c>
      <c r="I11" s="19">
        <v>4.6396680957160298E-2</v>
      </c>
      <c r="J11" s="19"/>
      <c r="K11" s="19" t="s">
        <v>172</v>
      </c>
      <c r="L11" s="19">
        <v>5.4040367590913498E-2</v>
      </c>
      <c r="M11" s="19"/>
      <c r="N11" s="19">
        <v>0.10346071531331701</v>
      </c>
      <c r="O11" s="19">
        <v>5.6319538076553002E-2</v>
      </c>
      <c r="P11" s="19">
        <v>4.6159575720198402E-2</v>
      </c>
      <c r="Q11" s="19">
        <v>4.4460100960338499E-2</v>
      </c>
      <c r="R11" s="19">
        <v>4.7890108929837201E-2</v>
      </c>
      <c r="S11" s="19"/>
      <c r="T11" s="19">
        <v>5.76599804796065E-2</v>
      </c>
      <c r="U11" s="19">
        <v>5.2728498753647601E-2</v>
      </c>
      <c r="V11" s="19">
        <v>5.0878466895389197E-2</v>
      </c>
      <c r="W11" s="19">
        <v>1.4088226170281199E-2</v>
      </c>
      <c r="X11" s="19">
        <v>4.8416767725378403E-2</v>
      </c>
      <c r="Y11" s="19">
        <v>7.3302371797110993E-2</v>
      </c>
      <c r="Z11" s="19">
        <v>2.2605146857726299E-2</v>
      </c>
      <c r="AA11" s="19">
        <v>0.10791876960112499</v>
      </c>
      <c r="AB11" s="19">
        <v>6.7024275853119694E-2</v>
      </c>
      <c r="AC11" s="19">
        <v>8.5393458628145007E-3</v>
      </c>
      <c r="AD11" s="19">
        <v>8.5621065796447696E-2</v>
      </c>
      <c r="AE11" s="19">
        <v>0.142455492834931</v>
      </c>
      <c r="AF11" s="19"/>
      <c r="AG11" s="19">
        <v>5.0244452222214603E-2</v>
      </c>
      <c r="AH11" s="19">
        <v>5.2441932984455299E-2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356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ht="30" x14ac:dyDescent="0.25">
      <c r="B9" s="18" t="s">
        <v>342</v>
      </c>
      <c r="C9" s="17">
        <v>0.40493862859792901</v>
      </c>
      <c r="D9" s="17">
        <v>0.45999245705203701</v>
      </c>
      <c r="E9" s="17">
        <v>0.34838629162622098</v>
      </c>
      <c r="F9" s="17"/>
      <c r="G9" s="17">
        <v>0.38641792751340398</v>
      </c>
      <c r="H9" s="17">
        <v>0.33776359068943601</v>
      </c>
      <c r="I9" s="17">
        <v>0.47034163263408002</v>
      </c>
      <c r="J9" s="17"/>
      <c r="K9" s="17" t="s">
        <v>172</v>
      </c>
      <c r="L9" s="17">
        <v>0.40493862859792901</v>
      </c>
      <c r="M9" s="17"/>
      <c r="N9" s="17">
        <v>0.343949614445487</v>
      </c>
      <c r="O9" s="17">
        <v>0.351644665876852</v>
      </c>
      <c r="P9" s="17">
        <v>0.34732043563721798</v>
      </c>
      <c r="Q9" s="17">
        <v>0.37361807210219</v>
      </c>
      <c r="R9" s="17">
        <v>0.52884379799195702</v>
      </c>
      <c r="S9" s="17"/>
      <c r="T9" s="17">
        <v>0.53090921376795996</v>
      </c>
      <c r="U9" s="17">
        <v>0.39862517193893698</v>
      </c>
      <c r="V9" s="17">
        <v>0.36068100265431302</v>
      </c>
      <c r="W9" s="17">
        <v>0.327123815698038</v>
      </c>
      <c r="X9" s="17">
        <v>0.36589554618229603</v>
      </c>
      <c r="Y9" s="17">
        <v>0.445096868617468</v>
      </c>
      <c r="Z9" s="17">
        <v>0.31244094521136201</v>
      </c>
      <c r="AA9" s="17">
        <v>0.47254984493282198</v>
      </c>
      <c r="AB9" s="17">
        <v>0.36121404114515199</v>
      </c>
      <c r="AC9" s="17">
        <v>0.41429712685398901</v>
      </c>
      <c r="AD9" s="17">
        <v>0.45496803094251098</v>
      </c>
      <c r="AE9" s="17">
        <v>0.35138612320326501</v>
      </c>
      <c r="AF9" s="17"/>
      <c r="AG9" s="17">
        <v>0.43065875767654799</v>
      </c>
      <c r="AH9" s="17">
        <v>0.39141736299458002</v>
      </c>
    </row>
    <row r="10" spans="2:34" ht="30" x14ac:dyDescent="0.25">
      <c r="B10" s="18" t="s">
        <v>343</v>
      </c>
      <c r="C10" s="17">
        <v>0.52002425648613204</v>
      </c>
      <c r="D10" s="17">
        <v>0.46919187446024802</v>
      </c>
      <c r="E10" s="17">
        <v>0.57131754441411298</v>
      </c>
      <c r="F10" s="17"/>
      <c r="G10" s="17">
        <v>0.51117673677980102</v>
      </c>
      <c r="H10" s="17">
        <v>0.58306325999891895</v>
      </c>
      <c r="I10" s="17">
        <v>0.46766057867222099</v>
      </c>
      <c r="J10" s="17"/>
      <c r="K10" s="17" t="s">
        <v>172</v>
      </c>
      <c r="L10" s="17">
        <v>0.52002425648613204</v>
      </c>
      <c r="M10" s="17"/>
      <c r="N10" s="17">
        <v>0.53385355137281698</v>
      </c>
      <c r="O10" s="17">
        <v>0.59150437399275202</v>
      </c>
      <c r="P10" s="17">
        <v>0.58262451679621796</v>
      </c>
      <c r="Q10" s="17">
        <v>0.54230009563656101</v>
      </c>
      <c r="R10" s="17">
        <v>0.40014807505453998</v>
      </c>
      <c r="S10" s="17"/>
      <c r="T10" s="17">
        <v>0.39492718431913099</v>
      </c>
      <c r="U10" s="17">
        <v>0.57297748424390704</v>
      </c>
      <c r="V10" s="17">
        <v>0.54053105642434696</v>
      </c>
      <c r="W10" s="17">
        <v>0.64393364070190295</v>
      </c>
      <c r="X10" s="17">
        <v>0.51951731093625897</v>
      </c>
      <c r="Y10" s="17">
        <v>0.45749157661112699</v>
      </c>
      <c r="Z10" s="17">
        <v>0.64476172399375198</v>
      </c>
      <c r="AA10" s="17">
        <v>0.47881460406172899</v>
      </c>
      <c r="AB10" s="17">
        <v>0.55834920462193705</v>
      </c>
      <c r="AC10" s="17">
        <v>0.52644077088335794</v>
      </c>
      <c r="AD10" s="17">
        <v>0.399002835728476</v>
      </c>
      <c r="AE10" s="17">
        <v>0.45433653421283698</v>
      </c>
      <c r="AF10" s="17"/>
      <c r="AG10" s="17">
        <v>0.49134548767418601</v>
      </c>
      <c r="AH10" s="17">
        <v>0.538588575364917</v>
      </c>
    </row>
    <row r="11" spans="2:34" x14ac:dyDescent="0.25">
      <c r="B11" s="18" t="s">
        <v>80</v>
      </c>
      <c r="C11" s="19">
        <v>7.5037114915938605E-2</v>
      </c>
      <c r="D11" s="19">
        <v>7.0815668487715394E-2</v>
      </c>
      <c r="E11" s="19">
        <v>8.0296163959665906E-2</v>
      </c>
      <c r="F11" s="19"/>
      <c r="G11" s="19">
        <v>0.102405335706795</v>
      </c>
      <c r="H11" s="19">
        <v>7.9173149311645305E-2</v>
      </c>
      <c r="I11" s="19">
        <v>6.1997788693698902E-2</v>
      </c>
      <c r="J11" s="19"/>
      <c r="K11" s="19" t="s">
        <v>172</v>
      </c>
      <c r="L11" s="19">
        <v>7.5037114915938605E-2</v>
      </c>
      <c r="M11" s="19"/>
      <c r="N11" s="19">
        <v>0.122196834181696</v>
      </c>
      <c r="O11" s="19">
        <v>5.68509601303957E-2</v>
      </c>
      <c r="P11" s="19">
        <v>7.0055047566563999E-2</v>
      </c>
      <c r="Q11" s="19">
        <v>8.4081832261249101E-2</v>
      </c>
      <c r="R11" s="19">
        <v>7.1008126953503101E-2</v>
      </c>
      <c r="S11" s="19"/>
      <c r="T11" s="19">
        <v>7.4163601912909299E-2</v>
      </c>
      <c r="U11" s="19">
        <v>2.83973438171558E-2</v>
      </c>
      <c r="V11" s="19">
        <v>9.8787940921339301E-2</v>
      </c>
      <c r="W11" s="19">
        <v>2.8942543600058102E-2</v>
      </c>
      <c r="X11" s="19">
        <v>0.114587142881444</v>
      </c>
      <c r="Y11" s="19">
        <v>9.7411554771405506E-2</v>
      </c>
      <c r="Z11" s="19">
        <v>4.27973307948862E-2</v>
      </c>
      <c r="AA11" s="19">
        <v>4.8635551005449702E-2</v>
      </c>
      <c r="AB11" s="19">
        <v>8.0436754232910704E-2</v>
      </c>
      <c r="AC11" s="19">
        <v>5.92621022626523E-2</v>
      </c>
      <c r="AD11" s="19">
        <v>0.14602913332901299</v>
      </c>
      <c r="AE11" s="19">
        <v>0.19427734258389801</v>
      </c>
      <c r="AF11" s="19"/>
      <c r="AG11" s="19">
        <v>7.79957546492661E-2</v>
      </c>
      <c r="AH11" s="19">
        <v>6.9994061640503605E-2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AH2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368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357</v>
      </c>
      <c r="C9" s="17">
        <v>0.33981815455155601</v>
      </c>
      <c r="D9" s="17">
        <v>0.33252258448642003</v>
      </c>
      <c r="E9" s="17">
        <v>0.35015154658076603</v>
      </c>
      <c r="F9" s="17"/>
      <c r="G9" s="17">
        <v>0.31491699930186501</v>
      </c>
      <c r="H9" s="17">
        <v>0.36265296962765697</v>
      </c>
      <c r="I9" s="17">
        <v>0.33436047573900501</v>
      </c>
      <c r="J9" s="17"/>
      <c r="K9" s="17">
        <v>0.350660343084995</v>
      </c>
      <c r="L9" s="17">
        <v>0.340560234607728</v>
      </c>
      <c r="M9" s="17"/>
      <c r="N9" s="17">
        <v>0.30041752341411099</v>
      </c>
      <c r="O9" s="17">
        <v>0.32935232340551701</v>
      </c>
      <c r="P9" s="17">
        <v>0.34502376073839103</v>
      </c>
      <c r="Q9" s="17">
        <v>0.38810236595957598</v>
      </c>
      <c r="R9" s="17">
        <v>0.35661175543788698</v>
      </c>
      <c r="S9" s="17"/>
      <c r="T9" s="17">
        <v>0.34913848363400202</v>
      </c>
      <c r="U9" s="17">
        <v>0.36275983590348099</v>
      </c>
      <c r="V9" s="17">
        <v>0.35324700790578401</v>
      </c>
      <c r="W9" s="17">
        <v>0.27160541855159498</v>
      </c>
      <c r="X9" s="17">
        <v>0.341345654807097</v>
      </c>
      <c r="Y9" s="17">
        <v>0.36262488104402602</v>
      </c>
      <c r="Z9" s="17">
        <v>0.34936303578481598</v>
      </c>
      <c r="AA9" s="17">
        <v>0.29131391250738597</v>
      </c>
      <c r="AB9" s="17">
        <v>0.38163235636214798</v>
      </c>
      <c r="AC9" s="17">
        <v>0.298926554300602</v>
      </c>
      <c r="AD9" s="17">
        <v>0.28276895242509398</v>
      </c>
      <c r="AE9" s="17">
        <v>0.366835769900627</v>
      </c>
      <c r="AF9" s="17"/>
      <c r="AG9" s="17">
        <v>0.344475802839385</v>
      </c>
      <c r="AH9" s="17">
        <v>0.34082218432918898</v>
      </c>
    </row>
    <row r="10" spans="2:34" x14ac:dyDescent="0.25">
      <c r="B10" s="18" t="s">
        <v>358</v>
      </c>
      <c r="C10" s="17">
        <v>0.31852507991722101</v>
      </c>
      <c r="D10" s="17">
        <v>0.29947545829573102</v>
      </c>
      <c r="E10" s="17">
        <v>0.33203328998406501</v>
      </c>
      <c r="F10" s="17"/>
      <c r="G10" s="17">
        <v>0.349827083661647</v>
      </c>
      <c r="H10" s="17">
        <v>0.33059363847966899</v>
      </c>
      <c r="I10" s="17">
        <v>0.27434241408961302</v>
      </c>
      <c r="J10" s="17"/>
      <c r="K10" s="17">
        <v>0.32869583709384598</v>
      </c>
      <c r="L10" s="17">
        <v>0.31933681094614902</v>
      </c>
      <c r="M10" s="17"/>
      <c r="N10" s="17">
        <v>0.31588350329631898</v>
      </c>
      <c r="O10" s="17">
        <v>0.33160409220327902</v>
      </c>
      <c r="P10" s="17">
        <v>0.36717038073664099</v>
      </c>
      <c r="Q10" s="17">
        <v>0.26785726677354099</v>
      </c>
      <c r="R10" s="17">
        <v>0.23369155064394101</v>
      </c>
      <c r="S10" s="17"/>
      <c r="T10" s="17">
        <v>0.247044462442542</v>
      </c>
      <c r="U10" s="17">
        <v>0.34757077577027201</v>
      </c>
      <c r="V10" s="17">
        <v>0.37741802735691599</v>
      </c>
      <c r="W10" s="17">
        <v>0.32053385149897201</v>
      </c>
      <c r="X10" s="17">
        <v>0.330004897679959</v>
      </c>
      <c r="Y10" s="17">
        <v>0.29592315007959902</v>
      </c>
      <c r="Z10" s="17">
        <v>0.37940720419027102</v>
      </c>
      <c r="AA10" s="17">
        <v>0.34677566513333602</v>
      </c>
      <c r="AB10" s="17">
        <v>0.33077836949196399</v>
      </c>
      <c r="AC10" s="17">
        <v>0.31848335096541103</v>
      </c>
      <c r="AD10" s="17">
        <v>0.23437062273759601</v>
      </c>
      <c r="AE10" s="17">
        <v>0.26319908181759499</v>
      </c>
      <c r="AF10" s="17"/>
      <c r="AG10" s="17">
        <v>0.313918680712302</v>
      </c>
      <c r="AH10" s="17">
        <v>0.32824097610188202</v>
      </c>
    </row>
    <row r="11" spans="2:34" x14ac:dyDescent="0.25">
      <c r="B11" s="18" t="s">
        <v>359</v>
      </c>
      <c r="C11" s="17">
        <v>0.30398967444297997</v>
      </c>
      <c r="D11" s="17">
        <v>0.35426703414377197</v>
      </c>
      <c r="E11" s="17">
        <v>0.25952156071896998</v>
      </c>
      <c r="F11" s="17"/>
      <c r="G11" s="17">
        <v>0.29369595816203298</v>
      </c>
      <c r="H11" s="17">
        <v>0.27015707517218701</v>
      </c>
      <c r="I11" s="17">
        <v>0.35590533929728801</v>
      </c>
      <c r="J11" s="17"/>
      <c r="K11" s="17">
        <v>0.198760792510493</v>
      </c>
      <c r="L11" s="17">
        <v>0.323892890994808</v>
      </c>
      <c r="M11" s="17"/>
      <c r="N11" s="17">
        <v>0.25200915046062999</v>
      </c>
      <c r="O11" s="17">
        <v>0.30448527905759498</v>
      </c>
      <c r="P11" s="17">
        <v>0.26577013022399898</v>
      </c>
      <c r="Q11" s="17">
        <v>0.34375947986050198</v>
      </c>
      <c r="R11" s="17">
        <v>0.404345395373432</v>
      </c>
      <c r="S11" s="17"/>
      <c r="T11" s="17">
        <v>0.372160004334184</v>
      </c>
      <c r="U11" s="17">
        <v>0.29188560018485199</v>
      </c>
      <c r="V11" s="17">
        <v>0.29495886344490402</v>
      </c>
      <c r="W11" s="17">
        <v>0.29096410818637197</v>
      </c>
      <c r="X11" s="17">
        <v>0.26502137473015402</v>
      </c>
      <c r="Y11" s="17">
        <v>0.23465969379851101</v>
      </c>
      <c r="Z11" s="17">
        <v>0.32989185817387101</v>
      </c>
      <c r="AA11" s="17">
        <v>0.222594696980108</v>
      </c>
      <c r="AB11" s="17">
        <v>0.34298638220864103</v>
      </c>
      <c r="AC11" s="17">
        <v>0.30173141467449699</v>
      </c>
      <c r="AD11" s="17">
        <v>0.31308982545726799</v>
      </c>
      <c r="AE11" s="17">
        <v>0.30777773205206999</v>
      </c>
      <c r="AF11" s="17"/>
      <c r="AG11" s="17">
        <v>0.31834793512040099</v>
      </c>
      <c r="AH11" s="17">
        <v>0.30071860031133801</v>
      </c>
    </row>
    <row r="12" spans="2:34" x14ac:dyDescent="0.25">
      <c r="B12" s="18" t="s">
        <v>360</v>
      </c>
      <c r="C12" s="17">
        <v>0.28146023739252501</v>
      </c>
      <c r="D12" s="17">
        <v>0.24274984529562901</v>
      </c>
      <c r="E12" s="17">
        <v>0.312797950512402</v>
      </c>
      <c r="F12" s="17"/>
      <c r="G12" s="17">
        <v>0.257654653332067</v>
      </c>
      <c r="H12" s="17">
        <v>0.31431868499521398</v>
      </c>
      <c r="I12" s="17">
        <v>0.26243651318211397</v>
      </c>
      <c r="J12" s="17"/>
      <c r="K12" s="17">
        <v>0.32275045506195499</v>
      </c>
      <c r="L12" s="17">
        <v>0.27629034107329098</v>
      </c>
      <c r="M12" s="17"/>
      <c r="N12" s="17">
        <v>0.206069836420993</v>
      </c>
      <c r="O12" s="17">
        <v>0.27755305522218299</v>
      </c>
      <c r="P12" s="17">
        <v>0.33998298306213598</v>
      </c>
      <c r="Q12" s="17">
        <v>0.27807961431406902</v>
      </c>
      <c r="R12" s="17">
        <v>0.239790720074263</v>
      </c>
      <c r="S12" s="17"/>
      <c r="T12" s="17">
        <v>0.22882703884913</v>
      </c>
      <c r="U12" s="17">
        <v>0.29635954117099</v>
      </c>
      <c r="V12" s="17">
        <v>0.31202742967073599</v>
      </c>
      <c r="W12" s="17">
        <v>0.24561261065680501</v>
      </c>
      <c r="X12" s="17">
        <v>0.36403336538953601</v>
      </c>
      <c r="Y12" s="17">
        <v>0.203376888972289</v>
      </c>
      <c r="Z12" s="17">
        <v>0.32357575528030702</v>
      </c>
      <c r="AA12" s="17">
        <v>0.31401970750385499</v>
      </c>
      <c r="AB12" s="17">
        <v>0.30735851037391598</v>
      </c>
      <c r="AC12" s="17">
        <v>0.27436668814103798</v>
      </c>
      <c r="AD12" s="17">
        <v>0.24655042477685901</v>
      </c>
      <c r="AE12" s="17">
        <v>0.32165343640843302</v>
      </c>
      <c r="AF12" s="17"/>
      <c r="AG12" s="17">
        <v>0.28016091447337998</v>
      </c>
      <c r="AH12" s="17">
        <v>0.29209494835939898</v>
      </c>
    </row>
    <row r="13" spans="2:34" x14ac:dyDescent="0.25">
      <c r="B13" s="18" t="s">
        <v>361</v>
      </c>
      <c r="C13" s="17">
        <v>0.24994512340112099</v>
      </c>
      <c r="D13" s="17">
        <v>0.29862946013113201</v>
      </c>
      <c r="E13" s="17">
        <v>0.20603662649485099</v>
      </c>
      <c r="F13" s="17"/>
      <c r="G13" s="17">
        <v>0.19048810682515799</v>
      </c>
      <c r="H13" s="17">
        <v>0.22541482523001299</v>
      </c>
      <c r="I13" s="17">
        <v>0.33587965706226802</v>
      </c>
      <c r="J13" s="17"/>
      <c r="K13" s="17">
        <v>0.14550578069648901</v>
      </c>
      <c r="L13" s="17">
        <v>0.272906870611137</v>
      </c>
      <c r="M13" s="17"/>
      <c r="N13" s="17">
        <v>0.17340124959157999</v>
      </c>
      <c r="O13" s="17">
        <v>0.20402755104737799</v>
      </c>
      <c r="P13" s="17">
        <v>0.20764652911279399</v>
      </c>
      <c r="Q13" s="17">
        <v>0.22393835439462401</v>
      </c>
      <c r="R13" s="17">
        <v>0.45166607517968099</v>
      </c>
      <c r="S13" s="17"/>
      <c r="T13" s="17">
        <v>0.40638855180198302</v>
      </c>
      <c r="U13" s="17">
        <v>0.16392134386212201</v>
      </c>
      <c r="V13" s="17">
        <v>0.16595228446992299</v>
      </c>
      <c r="W13" s="17">
        <v>0.26825777905694298</v>
      </c>
      <c r="X13" s="17">
        <v>0.26367036056978699</v>
      </c>
      <c r="Y13" s="17">
        <v>0.25308372783906002</v>
      </c>
      <c r="Z13" s="17">
        <v>0.202648234039917</v>
      </c>
      <c r="AA13" s="17">
        <v>0.193900651289307</v>
      </c>
      <c r="AB13" s="17">
        <v>0.25790732146558598</v>
      </c>
      <c r="AC13" s="17">
        <v>0.236898950215605</v>
      </c>
      <c r="AD13" s="17">
        <v>0.26457150320577899</v>
      </c>
      <c r="AE13" s="17">
        <v>0.24851508773997699</v>
      </c>
      <c r="AF13" s="17"/>
      <c r="AG13" s="17">
        <v>0.28175880091011801</v>
      </c>
      <c r="AH13" s="17">
        <v>0.23649790049328001</v>
      </c>
    </row>
    <row r="14" spans="2:34" x14ac:dyDescent="0.25">
      <c r="B14" s="18" t="s">
        <v>362</v>
      </c>
      <c r="C14" s="17">
        <v>0.22586127688392499</v>
      </c>
      <c r="D14" s="17">
        <v>0.19175298507198801</v>
      </c>
      <c r="E14" s="17">
        <v>0.25313926663970698</v>
      </c>
      <c r="F14" s="17"/>
      <c r="G14" s="17">
        <v>0.209254351074877</v>
      </c>
      <c r="H14" s="17">
        <v>0.26999966367346301</v>
      </c>
      <c r="I14" s="17">
        <v>0.18603003101743501</v>
      </c>
      <c r="J14" s="17"/>
      <c r="K14" s="17">
        <v>0.26552362281520803</v>
      </c>
      <c r="L14" s="17">
        <v>0.22056131929179901</v>
      </c>
      <c r="M14" s="17"/>
      <c r="N14" s="17">
        <v>0.16795135176065801</v>
      </c>
      <c r="O14" s="17">
        <v>0.22303948121711001</v>
      </c>
      <c r="P14" s="17">
        <v>0.26895890945645501</v>
      </c>
      <c r="Q14" s="17">
        <v>0.26085789500110201</v>
      </c>
      <c r="R14" s="17">
        <v>0.18355220843074099</v>
      </c>
      <c r="S14" s="17"/>
      <c r="T14" s="17">
        <v>0.17955569617341199</v>
      </c>
      <c r="U14" s="17">
        <v>0.23871288242614999</v>
      </c>
      <c r="V14" s="17">
        <v>0.22224131975721201</v>
      </c>
      <c r="W14" s="17">
        <v>0.20596092337991601</v>
      </c>
      <c r="X14" s="17">
        <v>0.28426860602019699</v>
      </c>
      <c r="Y14" s="17">
        <v>0.22434598710095899</v>
      </c>
      <c r="Z14" s="17">
        <v>0.20795578947177701</v>
      </c>
      <c r="AA14" s="17">
        <v>0.24273807965557001</v>
      </c>
      <c r="AB14" s="17">
        <v>0.20937895157738101</v>
      </c>
      <c r="AC14" s="17">
        <v>0.297776910970519</v>
      </c>
      <c r="AD14" s="17">
        <v>0.191682887742855</v>
      </c>
      <c r="AE14" s="17">
        <v>0.253803783215236</v>
      </c>
      <c r="AF14" s="17"/>
      <c r="AG14" s="17">
        <v>0.213064988796768</v>
      </c>
      <c r="AH14" s="17">
        <v>0.24612061875899399</v>
      </c>
    </row>
    <row r="15" spans="2:34" x14ac:dyDescent="0.25">
      <c r="B15" s="18" t="s">
        <v>363</v>
      </c>
      <c r="C15" s="17">
        <v>0.21449156737608499</v>
      </c>
      <c r="D15" s="17">
        <v>0.16940435576556201</v>
      </c>
      <c r="E15" s="17">
        <v>0.25598226877189401</v>
      </c>
      <c r="F15" s="17"/>
      <c r="G15" s="17">
        <v>0.17571332906194101</v>
      </c>
      <c r="H15" s="17">
        <v>0.26607242106361101</v>
      </c>
      <c r="I15" s="17">
        <v>0.18593655436564699</v>
      </c>
      <c r="J15" s="17"/>
      <c r="K15" s="17">
        <v>0.25098469669590501</v>
      </c>
      <c r="L15" s="17">
        <v>0.210908477332378</v>
      </c>
      <c r="M15" s="17"/>
      <c r="N15" s="17">
        <v>0.15729231489385001</v>
      </c>
      <c r="O15" s="17">
        <v>0.20721556687603301</v>
      </c>
      <c r="P15" s="17">
        <v>0.26446131011038099</v>
      </c>
      <c r="Q15" s="17">
        <v>0.194744212088312</v>
      </c>
      <c r="R15" s="17">
        <v>0.18321201480552199</v>
      </c>
      <c r="S15" s="17"/>
      <c r="T15" s="17">
        <v>0.17957869917969399</v>
      </c>
      <c r="U15" s="17">
        <v>0.26612016990229298</v>
      </c>
      <c r="V15" s="17">
        <v>0.26192068894971099</v>
      </c>
      <c r="W15" s="17">
        <v>0.150931583018938</v>
      </c>
      <c r="X15" s="17">
        <v>0.22689444011759899</v>
      </c>
      <c r="Y15" s="17">
        <v>0.213114523635868</v>
      </c>
      <c r="Z15" s="17">
        <v>0.21669316006076</v>
      </c>
      <c r="AA15" s="17">
        <v>0.25111138825408602</v>
      </c>
      <c r="AB15" s="17">
        <v>0.17493547836425499</v>
      </c>
      <c r="AC15" s="17">
        <v>0.25566604388893499</v>
      </c>
      <c r="AD15" s="17">
        <v>0.18312404755464801</v>
      </c>
      <c r="AE15" s="17">
        <v>0.198749226484841</v>
      </c>
      <c r="AF15" s="17"/>
      <c r="AG15" s="17">
        <v>0.21253510486166599</v>
      </c>
      <c r="AH15" s="17">
        <v>0.22128104945615501</v>
      </c>
    </row>
    <row r="16" spans="2:34" x14ac:dyDescent="0.25">
      <c r="B16" s="18" t="s">
        <v>364</v>
      </c>
      <c r="C16" s="17">
        <v>0.14115212575091399</v>
      </c>
      <c r="D16" s="17">
        <v>0.125661731645619</v>
      </c>
      <c r="E16" s="17">
        <v>0.15721316576535899</v>
      </c>
      <c r="F16" s="17"/>
      <c r="G16" s="17">
        <v>0.112085725264952</v>
      </c>
      <c r="H16" s="17">
        <v>0.15135079883469399</v>
      </c>
      <c r="I16" s="17">
        <v>0.155382258682636</v>
      </c>
      <c r="J16" s="17"/>
      <c r="K16" s="17">
        <v>0.16971967816121</v>
      </c>
      <c r="L16" s="17">
        <v>0.138294202851306</v>
      </c>
      <c r="M16" s="17"/>
      <c r="N16" s="17">
        <v>0.14847289015274001</v>
      </c>
      <c r="O16" s="17">
        <v>0.109253656471825</v>
      </c>
      <c r="P16" s="17">
        <v>0.13646377197901799</v>
      </c>
      <c r="Q16" s="17">
        <v>0.15583383222702099</v>
      </c>
      <c r="R16" s="17">
        <v>0.17248183846002299</v>
      </c>
      <c r="S16" s="17"/>
      <c r="T16" s="17">
        <v>0.18296159919622301</v>
      </c>
      <c r="U16" s="17">
        <v>0.15478410651799701</v>
      </c>
      <c r="V16" s="17">
        <v>0.135588853415085</v>
      </c>
      <c r="W16" s="17">
        <v>6.6659908014088096E-2</v>
      </c>
      <c r="X16" s="17">
        <v>0.136343931522309</v>
      </c>
      <c r="Y16" s="17">
        <v>0.108870112457392</v>
      </c>
      <c r="Z16" s="17">
        <v>0.174416184828667</v>
      </c>
      <c r="AA16" s="17">
        <v>0.12186537287583001</v>
      </c>
      <c r="AB16" s="17">
        <v>0.127299167910401</v>
      </c>
      <c r="AC16" s="17">
        <v>0.142331973380351</v>
      </c>
      <c r="AD16" s="17">
        <v>0.19540327291739701</v>
      </c>
      <c r="AE16" s="17">
        <v>0.120270886417055</v>
      </c>
      <c r="AF16" s="17"/>
      <c r="AG16" s="17">
        <v>0.14642627979637901</v>
      </c>
      <c r="AH16" s="17">
        <v>0.141167454850186</v>
      </c>
    </row>
    <row r="17" spans="2:34" x14ac:dyDescent="0.25">
      <c r="B17" s="18" t="s">
        <v>365</v>
      </c>
      <c r="C17" s="17">
        <v>0.132547171522514</v>
      </c>
      <c r="D17" s="17">
        <v>0.12643987985544899</v>
      </c>
      <c r="E17" s="17">
        <v>0.131585125664862</v>
      </c>
      <c r="F17" s="17"/>
      <c r="G17" s="17">
        <v>0.110162857781599</v>
      </c>
      <c r="H17" s="17">
        <v>0.14600448975185501</v>
      </c>
      <c r="I17" s="17">
        <v>0.13649133666502899</v>
      </c>
      <c r="J17" s="17"/>
      <c r="K17" s="17">
        <v>0.13393511405467901</v>
      </c>
      <c r="L17" s="17">
        <v>0.133958916706719</v>
      </c>
      <c r="M17" s="17"/>
      <c r="N17" s="17">
        <v>8.3030187834080907E-2</v>
      </c>
      <c r="O17" s="17">
        <v>0.11676589589464401</v>
      </c>
      <c r="P17" s="17">
        <v>0.158606865903554</v>
      </c>
      <c r="Q17" s="17">
        <v>0.13437374489743401</v>
      </c>
      <c r="R17" s="17">
        <v>0.14104695941097201</v>
      </c>
      <c r="S17" s="17"/>
      <c r="T17" s="17">
        <v>9.1591070978294997E-2</v>
      </c>
      <c r="U17" s="17">
        <v>0.16091232552707199</v>
      </c>
      <c r="V17" s="17">
        <v>0.108289954164962</v>
      </c>
      <c r="W17" s="17">
        <v>0.12507652753858001</v>
      </c>
      <c r="X17" s="17">
        <v>0.18998109565337101</v>
      </c>
      <c r="Y17" s="17">
        <v>0.13177822224723701</v>
      </c>
      <c r="Z17" s="17">
        <v>0.16797742041595301</v>
      </c>
      <c r="AA17" s="17">
        <v>0.13496072573104501</v>
      </c>
      <c r="AB17" s="17">
        <v>0.14775457062123801</v>
      </c>
      <c r="AC17" s="17">
        <v>0.13879977620436801</v>
      </c>
      <c r="AD17" s="17">
        <v>7.1682213831027394E-2</v>
      </c>
      <c r="AE17" s="17">
        <v>5.3131228841464699E-2</v>
      </c>
      <c r="AF17" s="17"/>
      <c r="AG17" s="17">
        <v>0.121961937270535</v>
      </c>
      <c r="AH17" s="17">
        <v>0.14738884543367101</v>
      </c>
    </row>
    <row r="18" spans="2:34" x14ac:dyDescent="0.25">
      <c r="B18" s="18" t="s">
        <v>366</v>
      </c>
      <c r="C18" s="17">
        <v>0.12338525718413799</v>
      </c>
      <c r="D18" s="17">
        <v>0.104019306471543</v>
      </c>
      <c r="E18" s="17">
        <v>0.14342692699321399</v>
      </c>
      <c r="F18" s="17"/>
      <c r="G18" s="17">
        <v>0.13237659554208001</v>
      </c>
      <c r="H18" s="17">
        <v>0.13053766396092401</v>
      </c>
      <c r="I18" s="17">
        <v>0.106079843425957</v>
      </c>
      <c r="J18" s="17"/>
      <c r="K18" s="17">
        <v>0.13742092785834201</v>
      </c>
      <c r="L18" s="17">
        <v>0.122755662382561</v>
      </c>
      <c r="M18" s="17"/>
      <c r="N18" s="17">
        <v>0.15132999416460999</v>
      </c>
      <c r="O18" s="17">
        <v>0.139537066253939</v>
      </c>
      <c r="P18" s="17">
        <v>0.12851857024240901</v>
      </c>
      <c r="Q18" s="17">
        <v>9.5393084180656798E-2</v>
      </c>
      <c r="R18" s="17">
        <v>8.3332972333031205E-2</v>
      </c>
      <c r="S18" s="17"/>
      <c r="T18" s="17">
        <v>8.7778357153318803E-2</v>
      </c>
      <c r="U18" s="17">
        <v>0.140256077287819</v>
      </c>
      <c r="V18" s="17">
        <v>0.13340591620005399</v>
      </c>
      <c r="W18" s="17">
        <v>0.12687200263940199</v>
      </c>
      <c r="X18" s="17">
        <v>0.18210083954022699</v>
      </c>
      <c r="Y18" s="17">
        <v>0.17004027223658999</v>
      </c>
      <c r="Z18" s="17">
        <v>0.11339573488803301</v>
      </c>
      <c r="AA18" s="17">
        <v>6.5054175309975606E-2</v>
      </c>
      <c r="AB18" s="17">
        <v>0.117824191951113</v>
      </c>
      <c r="AC18" s="17">
        <v>0.100558648129372</v>
      </c>
      <c r="AD18" s="17">
        <v>9.1279914263218798E-2</v>
      </c>
      <c r="AE18" s="17">
        <v>0.124652361307618</v>
      </c>
      <c r="AF18" s="17"/>
      <c r="AG18" s="17">
        <v>0.118433708687359</v>
      </c>
      <c r="AH18" s="17">
        <v>0.12704937840246699</v>
      </c>
    </row>
    <row r="19" spans="2:34" x14ac:dyDescent="0.25">
      <c r="B19" s="18" t="s">
        <v>367</v>
      </c>
      <c r="C19" s="17">
        <v>0.120775407716539</v>
      </c>
      <c r="D19" s="17">
        <v>0.121806718772956</v>
      </c>
      <c r="E19" s="17">
        <v>0.121297596049791</v>
      </c>
      <c r="F19" s="17"/>
      <c r="G19" s="17">
        <v>0.128105105513628</v>
      </c>
      <c r="H19" s="17">
        <v>0.117044910514539</v>
      </c>
      <c r="I19" s="17">
        <v>0.118637530991512</v>
      </c>
      <c r="J19" s="17"/>
      <c r="K19" s="17">
        <v>9.1901878486838395E-2</v>
      </c>
      <c r="L19" s="17">
        <v>0.126735581334846</v>
      </c>
      <c r="M19" s="17"/>
      <c r="N19" s="17">
        <v>0.126586273945968</v>
      </c>
      <c r="O19" s="17">
        <v>0.112280326600015</v>
      </c>
      <c r="P19" s="17">
        <v>0.12551860661032799</v>
      </c>
      <c r="Q19" s="17">
        <v>0.116209165832179</v>
      </c>
      <c r="R19" s="17">
        <v>0.117695651745906</v>
      </c>
      <c r="S19" s="17"/>
      <c r="T19" s="17">
        <v>9.3503911462721301E-2</v>
      </c>
      <c r="U19" s="17">
        <v>9.5564129785895E-2</v>
      </c>
      <c r="V19" s="17">
        <v>0.14733732698148699</v>
      </c>
      <c r="W19" s="17">
        <v>0.19548306848722799</v>
      </c>
      <c r="X19" s="17">
        <v>0.111008046078144</v>
      </c>
      <c r="Y19" s="17">
        <v>0.100629143473995</v>
      </c>
      <c r="Z19" s="17">
        <v>0.142343672767897</v>
      </c>
      <c r="AA19" s="17">
        <v>8.4823925131366107E-2</v>
      </c>
      <c r="AB19" s="17">
        <v>0.11910826116399401</v>
      </c>
      <c r="AC19" s="17">
        <v>0.129811498684726</v>
      </c>
      <c r="AD19" s="17">
        <v>0.133309433602503</v>
      </c>
      <c r="AE19" s="17">
        <v>0.106874867733342</v>
      </c>
      <c r="AF19" s="17"/>
      <c r="AG19" s="17">
        <v>0.118783269742777</v>
      </c>
      <c r="AH19" s="17">
        <v>0.120250599391779</v>
      </c>
    </row>
    <row r="20" spans="2:34" x14ac:dyDescent="0.25">
      <c r="B20" s="18" t="s">
        <v>59</v>
      </c>
      <c r="C20" s="17">
        <v>3.4484129447840198E-2</v>
      </c>
      <c r="D20" s="17">
        <v>3.02059701746107E-2</v>
      </c>
      <c r="E20" s="17">
        <v>3.9422115419622802E-2</v>
      </c>
      <c r="F20" s="17"/>
      <c r="G20" s="17">
        <v>5.2944032977369597E-2</v>
      </c>
      <c r="H20" s="17">
        <v>2.71997374074021E-2</v>
      </c>
      <c r="I20" s="17">
        <v>2.6457268554968199E-2</v>
      </c>
      <c r="J20" s="17"/>
      <c r="K20" s="17">
        <v>5.84293159622769E-2</v>
      </c>
      <c r="L20" s="17">
        <v>2.94687982694261E-2</v>
      </c>
      <c r="M20" s="17"/>
      <c r="N20" s="17">
        <v>6.7614176045427896E-2</v>
      </c>
      <c r="O20" s="17">
        <v>4.4505896122889299E-2</v>
      </c>
      <c r="P20" s="17">
        <v>3.10575927228968E-2</v>
      </c>
      <c r="Q20" s="17">
        <v>1.72535081092921E-2</v>
      </c>
      <c r="R20" s="17">
        <v>8.8227781559692409E-3</v>
      </c>
      <c r="S20" s="17"/>
      <c r="T20" s="17">
        <v>2.6927413464143301E-2</v>
      </c>
      <c r="U20" s="17">
        <v>2.26922397124831E-2</v>
      </c>
      <c r="V20" s="17">
        <v>4.78951950936874E-2</v>
      </c>
      <c r="W20" s="17">
        <v>5.88866551905049E-2</v>
      </c>
      <c r="X20" s="17">
        <v>3.9718848160784498E-2</v>
      </c>
      <c r="Y20" s="17">
        <v>3.5521221129607601E-2</v>
      </c>
      <c r="Z20" s="17">
        <v>2.93765934031846E-2</v>
      </c>
      <c r="AA20" s="17">
        <v>3.1978650633598497E-2</v>
      </c>
      <c r="AB20" s="17">
        <v>4.0234143518345297E-2</v>
      </c>
      <c r="AC20" s="17">
        <v>2.4649575071974999E-2</v>
      </c>
      <c r="AD20" s="17">
        <v>1.60642726790657E-2</v>
      </c>
      <c r="AE20" s="17">
        <v>5.2920796080344598E-2</v>
      </c>
      <c r="AF20" s="17"/>
      <c r="AG20" s="17">
        <v>2.45321770978979E-2</v>
      </c>
      <c r="AH20" s="17">
        <v>3.6671706800062501E-2</v>
      </c>
    </row>
    <row r="21" spans="2:34" x14ac:dyDescent="0.25">
      <c r="B21" s="18" t="s">
        <v>60</v>
      </c>
      <c r="C21" s="19">
        <v>4.0639005196423703E-2</v>
      </c>
      <c r="D21" s="19">
        <v>3.6481657753558001E-2</v>
      </c>
      <c r="E21" s="19">
        <v>4.4026721473776502E-2</v>
      </c>
      <c r="F21" s="19"/>
      <c r="G21" s="19">
        <v>5.1208180784755399E-2</v>
      </c>
      <c r="H21" s="19">
        <v>3.6519049823594101E-2</v>
      </c>
      <c r="I21" s="19">
        <v>3.5979765380981098E-2</v>
      </c>
      <c r="J21" s="19"/>
      <c r="K21" s="19">
        <v>7.6006868619661494E-2</v>
      </c>
      <c r="L21" s="19">
        <v>2.9172974156410601E-2</v>
      </c>
      <c r="M21" s="19"/>
      <c r="N21" s="19">
        <v>8.3880425219557395E-2</v>
      </c>
      <c r="O21" s="19">
        <v>4.8560390937373701E-2</v>
      </c>
      <c r="P21" s="19">
        <v>3.3464283761069399E-2</v>
      </c>
      <c r="Q21" s="19">
        <v>2.7989172010367099E-2</v>
      </c>
      <c r="R21" s="19">
        <v>1.41562787876325E-2</v>
      </c>
      <c r="S21" s="19"/>
      <c r="T21" s="19">
        <v>3.7899151876477702E-2</v>
      </c>
      <c r="U21" s="19">
        <v>5.7768801516283302E-2</v>
      </c>
      <c r="V21" s="19">
        <v>4.1174844862804802E-2</v>
      </c>
      <c r="W21" s="19">
        <v>1.5353408906499401E-2</v>
      </c>
      <c r="X21" s="19">
        <v>4.2798215445026697E-2</v>
      </c>
      <c r="Y21" s="19">
        <v>6.6958290635784803E-2</v>
      </c>
      <c r="Z21" s="19">
        <v>6.2519420220884497E-2</v>
      </c>
      <c r="AA21" s="19">
        <v>2.25065308632257E-2</v>
      </c>
      <c r="AB21" s="19">
        <v>1.31951724599218E-2</v>
      </c>
      <c r="AC21" s="19">
        <v>1.7292710270894501E-2</v>
      </c>
      <c r="AD21" s="19">
        <v>9.3662382382263598E-2</v>
      </c>
      <c r="AE21" s="19">
        <v>0</v>
      </c>
      <c r="AF21" s="19"/>
      <c r="AG21" s="19">
        <v>3.7269970047549103E-2</v>
      </c>
      <c r="AH21" s="19">
        <v>3.1597216378196E-2</v>
      </c>
    </row>
    <row r="22" spans="2:34" x14ac:dyDescent="0.25">
      <c r="B22" s="16"/>
    </row>
    <row r="23" spans="2:34" x14ac:dyDescent="0.25">
      <c r="B23" t="s">
        <v>63</v>
      </c>
    </row>
    <row r="24" spans="2:34" x14ac:dyDescent="0.25">
      <c r="B24" t="s">
        <v>64</v>
      </c>
    </row>
    <row r="26" spans="2:34" x14ac:dyDescent="0.25">
      <c r="B2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L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2" width="20.7109375" customWidth="1"/>
  </cols>
  <sheetData>
    <row r="2" spans="2:12" ht="39.950000000000003" customHeight="1" x14ac:dyDescent="0.25">
      <c r="D2" s="29" t="s">
        <v>383</v>
      </c>
      <c r="E2" s="25"/>
      <c r="F2" s="25"/>
      <c r="G2" s="25"/>
      <c r="H2" s="25"/>
      <c r="I2" s="25"/>
      <c r="J2" s="25"/>
      <c r="K2" s="25"/>
      <c r="L2" s="25"/>
    </row>
    <row r="6" spans="2:12" ht="50.1" customHeight="1" x14ac:dyDescent="0.25">
      <c r="B6" s="20" t="s">
        <v>15</v>
      </c>
      <c r="C6" s="20" t="s">
        <v>369</v>
      </c>
      <c r="D6" s="20" t="s">
        <v>370</v>
      </c>
      <c r="E6" s="20" t="s">
        <v>371</v>
      </c>
      <c r="F6" s="20" t="s">
        <v>372</v>
      </c>
      <c r="G6" s="20" t="s">
        <v>373</v>
      </c>
      <c r="H6" s="20" t="s">
        <v>374</v>
      </c>
      <c r="I6" s="20" t="s">
        <v>375</v>
      </c>
      <c r="J6" s="20" t="s">
        <v>376</v>
      </c>
      <c r="K6" s="20" t="s">
        <v>377</v>
      </c>
    </row>
    <row r="7" spans="2:12" x14ac:dyDescent="0.25">
      <c r="B7" s="18" t="s">
        <v>378</v>
      </c>
      <c r="C7" s="17">
        <v>0.11369537153416499</v>
      </c>
      <c r="D7" s="17">
        <v>0.101879067144823</v>
      </c>
      <c r="E7" s="17">
        <v>0.150183344374787</v>
      </c>
      <c r="F7" s="17">
        <v>8.3908354610001901E-2</v>
      </c>
      <c r="G7" s="17">
        <v>0.126717709508325</v>
      </c>
      <c r="H7" s="17">
        <v>8.1063734510583907E-2</v>
      </c>
      <c r="I7" s="17">
        <v>0.112898546682867</v>
      </c>
      <c r="J7" s="17">
        <v>0.10169616975958699</v>
      </c>
      <c r="K7" s="17">
        <v>9.9979243460891098E-2</v>
      </c>
    </row>
    <row r="8" spans="2:12" x14ac:dyDescent="0.25">
      <c r="B8" s="18" t="s">
        <v>379</v>
      </c>
      <c r="C8" s="17">
        <v>0.30765792924556801</v>
      </c>
      <c r="D8" s="17">
        <v>0.27076835343896</v>
      </c>
      <c r="E8" s="17">
        <v>0.37546287247772298</v>
      </c>
      <c r="F8" s="17">
        <v>0.23180284660411399</v>
      </c>
      <c r="G8" s="17">
        <v>0.30535279739590299</v>
      </c>
      <c r="H8" s="17">
        <v>0.261512042630341</v>
      </c>
      <c r="I8" s="17">
        <v>0.33766109807428701</v>
      </c>
      <c r="J8" s="17">
        <v>0.28509080909437301</v>
      </c>
      <c r="K8" s="17">
        <v>0.37843958248836701</v>
      </c>
    </row>
    <row r="9" spans="2:12" ht="30" x14ac:dyDescent="0.25">
      <c r="B9" s="18" t="s">
        <v>380</v>
      </c>
      <c r="C9" s="17">
        <v>0.38834888706999299</v>
      </c>
      <c r="D9" s="17">
        <v>0.35718406642196299</v>
      </c>
      <c r="E9" s="17">
        <v>0.209814309589166</v>
      </c>
      <c r="F9" s="17">
        <v>0.32253409139834699</v>
      </c>
      <c r="G9" s="17">
        <v>0.218093222342266</v>
      </c>
      <c r="H9" s="17">
        <v>0.24321653937191701</v>
      </c>
      <c r="I9" s="17">
        <v>0.35441364355303601</v>
      </c>
      <c r="J9" s="17">
        <v>0.32574880316586202</v>
      </c>
      <c r="K9" s="17">
        <v>0.25908235302514698</v>
      </c>
    </row>
    <row r="10" spans="2:12" x14ac:dyDescent="0.25">
      <c r="B10" s="18" t="s">
        <v>381</v>
      </c>
      <c r="C10" s="17">
        <v>9.4504057787050899E-2</v>
      </c>
      <c r="D10" s="17">
        <v>0.145161322698693</v>
      </c>
      <c r="E10" s="17">
        <v>0.131549759323011</v>
      </c>
      <c r="F10" s="17">
        <v>0.178364179939347</v>
      </c>
      <c r="G10" s="17">
        <v>0.195549924972063</v>
      </c>
      <c r="H10" s="17">
        <v>0.24362275402285299</v>
      </c>
      <c r="I10" s="17">
        <v>0.11925952903326301</v>
      </c>
      <c r="J10" s="17">
        <v>0.14118175084339801</v>
      </c>
      <c r="K10" s="17">
        <v>0.138531608426995</v>
      </c>
    </row>
    <row r="11" spans="2:12" x14ac:dyDescent="0.25">
      <c r="B11" s="18" t="s">
        <v>382</v>
      </c>
      <c r="C11" s="17">
        <v>3.8720125296554803E-2</v>
      </c>
      <c r="D11" s="17">
        <v>5.5361258239599302E-2</v>
      </c>
      <c r="E11" s="17">
        <v>7.6401795791974397E-2</v>
      </c>
      <c r="F11" s="17">
        <v>7.1934535431216196E-2</v>
      </c>
      <c r="G11" s="17">
        <v>9.8795059197154006E-2</v>
      </c>
      <c r="H11" s="17">
        <v>0.109834428276594</v>
      </c>
      <c r="I11" s="17">
        <v>3.4880469725374001E-2</v>
      </c>
      <c r="J11" s="17">
        <v>6.8811302275616701E-2</v>
      </c>
      <c r="K11" s="17">
        <v>7.0692553431290606E-2</v>
      </c>
    </row>
    <row r="12" spans="2:12" x14ac:dyDescent="0.25">
      <c r="B12" s="18" t="s">
        <v>80</v>
      </c>
      <c r="C12" s="17">
        <v>5.7073629066668498E-2</v>
      </c>
      <c r="D12" s="17">
        <v>6.9645932055963103E-2</v>
      </c>
      <c r="E12" s="17">
        <v>5.6587918443338797E-2</v>
      </c>
      <c r="F12" s="17">
        <v>0.111455992016974</v>
      </c>
      <c r="G12" s="17">
        <v>5.5491286584289201E-2</v>
      </c>
      <c r="H12" s="17">
        <v>6.0750501187710498E-2</v>
      </c>
      <c r="I12" s="17">
        <v>4.08867129311715E-2</v>
      </c>
      <c r="J12" s="17">
        <v>7.74711648611634E-2</v>
      </c>
      <c r="K12" s="17">
        <v>5.3274659167309099E-2</v>
      </c>
    </row>
    <row r="13" spans="2:12" x14ac:dyDescent="0.25">
      <c r="B13" s="16"/>
      <c r="C13" s="16"/>
      <c r="D13" s="16"/>
      <c r="E13" s="16"/>
      <c r="F13" s="16"/>
      <c r="G13" s="16"/>
      <c r="H13" s="16"/>
      <c r="I13" s="16"/>
      <c r="J13" s="16"/>
      <c r="K13" s="16"/>
    </row>
    <row r="14" spans="2:12" x14ac:dyDescent="0.25">
      <c r="B14" t="s">
        <v>63</v>
      </c>
    </row>
    <row r="15" spans="2:12" x14ac:dyDescent="0.25">
      <c r="B15" t="s">
        <v>64</v>
      </c>
    </row>
    <row r="19" spans="2:2" x14ac:dyDescent="0.25">
      <c r="B19"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384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0.11369537153416499</v>
      </c>
      <c r="D9" s="17">
        <v>0.13983532362085099</v>
      </c>
      <c r="E9" s="17">
        <v>8.9727525855110096E-2</v>
      </c>
      <c r="F9" s="17"/>
      <c r="G9" s="17">
        <v>9.2765364679576204E-2</v>
      </c>
      <c r="H9" s="17">
        <v>9.4544876548887297E-2</v>
      </c>
      <c r="I9" s="17">
        <v>0.15711000602309999</v>
      </c>
      <c r="J9" s="17"/>
      <c r="K9" s="17">
        <v>6.7115411869664701E-2</v>
      </c>
      <c r="L9" s="17">
        <v>0.12084330893334699</v>
      </c>
      <c r="M9" s="17"/>
      <c r="N9" s="17">
        <v>6.8315373877332997E-2</v>
      </c>
      <c r="O9" s="17">
        <v>0.119376384309688</v>
      </c>
      <c r="P9" s="17">
        <v>9.5813468164815202E-2</v>
      </c>
      <c r="Q9" s="17">
        <v>0.12647737863622699</v>
      </c>
      <c r="R9" s="17">
        <v>0.17454870696309699</v>
      </c>
      <c r="S9" s="17"/>
      <c r="T9" s="17">
        <v>0.18062838009283599</v>
      </c>
      <c r="U9" s="17">
        <v>3.5616028147444398E-2</v>
      </c>
      <c r="V9" s="17">
        <v>8.3021908360956007E-2</v>
      </c>
      <c r="W9" s="17">
        <v>0.123758320365446</v>
      </c>
      <c r="X9" s="17">
        <v>0.10808351141078</v>
      </c>
      <c r="Y9" s="17">
        <v>0.10025866414757</v>
      </c>
      <c r="Z9" s="17">
        <v>9.2879426217540403E-2</v>
      </c>
      <c r="AA9" s="17">
        <v>0.13745700698175201</v>
      </c>
      <c r="AB9" s="17">
        <v>0.132677384672089</v>
      </c>
      <c r="AC9" s="17">
        <v>9.8192629193613296E-2</v>
      </c>
      <c r="AD9" s="17">
        <v>0.169007052278565</v>
      </c>
      <c r="AE9" s="17">
        <v>0.176726864142736</v>
      </c>
      <c r="AF9" s="17"/>
      <c r="AG9" s="17">
        <v>0.13042609643845099</v>
      </c>
      <c r="AH9" s="17">
        <v>0.10314941426593301</v>
      </c>
    </row>
    <row r="10" spans="2:34" x14ac:dyDescent="0.25">
      <c r="B10" s="18" t="s">
        <v>379</v>
      </c>
      <c r="C10" s="17">
        <v>0.30765792924556801</v>
      </c>
      <c r="D10" s="17">
        <v>0.34168626650519401</v>
      </c>
      <c r="E10" s="17">
        <v>0.27864011133998701</v>
      </c>
      <c r="F10" s="17"/>
      <c r="G10" s="17">
        <v>0.28768145821423902</v>
      </c>
      <c r="H10" s="17">
        <v>0.29315876321705397</v>
      </c>
      <c r="I10" s="17">
        <v>0.34436395760701699</v>
      </c>
      <c r="J10" s="17"/>
      <c r="K10" s="17">
        <v>0.30943418020590402</v>
      </c>
      <c r="L10" s="17">
        <v>0.311564586938609</v>
      </c>
      <c r="M10" s="17"/>
      <c r="N10" s="17">
        <v>0.232566539081522</v>
      </c>
      <c r="O10" s="17">
        <v>0.29311180114482999</v>
      </c>
      <c r="P10" s="17">
        <v>0.28922878024245702</v>
      </c>
      <c r="Q10" s="17">
        <v>0.31172508806535298</v>
      </c>
      <c r="R10" s="17">
        <v>0.41903219546602799</v>
      </c>
      <c r="S10" s="17"/>
      <c r="T10" s="17">
        <v>0.39302134275370898</v>
      </c>
      <c r="U10" s="17">
        <v>0.34390525433725</v>
      </c>
      <c r="V10" s="17">
        <v>0.32398634737508802</v>
      </c>
      <c r="W10" s="17">
        <v>0.29603370795704198</v>
      </c>
      <c r="X10" s="17">
        <v>0.23793604662513501</v>
      </c>
      <c r="Y10" s="17">
        <v>0.32901633692545501</v>
      </c>
      <c r="Z10" s="17">
        <v>0.30032426738100998</v>
      </c>
      <c r="AA10" s="17">
        <v>0.211334353252941</v>
      </c>
      <c r="AB10" s="17">
        <v>0.30883161390430702</v>
      </c>
      <c r="AC10" s="17">
        <v>0.270925375085452</v>
      </c>
      <c r="AD10" s="17">
        <v>0.258871344791057</v>
      </c>
      <c r="AE10" s="17">
        <v>0.18424549727652201</v>
      </c>
      <c r="AF10" s="17"/>
      <c r="AG10" s="17">
        <v>0.31114836204575802</v>
      </c>
      <c r="AH10" s="17">
        <v>0.31276431380391301</v>
      </c>
    </row>
    <row r="11" spans="2:34" ht="30" x14ac:dyDescent="0.25">
      <c r="B11" s="18" t="s">
        <v>380</v>
      </c>
      <c r="C11" s="17">
        <v>0.38834888706999299</v>
      </c>
      <c r="D11" s="17">
        <v>0.35287839762776102</v>
      </c>
      <c r="E11" s="17">
        <v>0.427842620992963</v>
      </c>
      <c r="F11" s="17"/>
      <c r="G11" s="17">
        <v>0.41990145994448502</v>
      </c>
      <c r="H11" s="17">
        <v>0.42395141463696301</v>
      </c>
      <c r="I11" s="17">
        <v>0.31447163427128699</v>
      </c>
      <c r="J11" s="17"/>
      <c r="K11" s="17">
        <v>0.40111771385691702</v>
      </c>
      <c r="L11" s="17">
        <v>0.38322937642781801</v>
      </c>
      <c r="M11" s="17"/>
      <c r="N11" s="17">
        <v>0.45334633515747802</v>
      </c>
      <c r="O11" s="17">
        <v>0.41174009315737098</v>
      </c>
      <c r="P11" s="17">
        <v>0.41465330280492002</v>
      </c>
      <c r="Q11" s="17">
        <v>0.34953089734104897</v>
      </c>
      <c r="R11" s="17">
        <v>0.27375962871989401</v>
      </c>
      <c r="S11" s="17"/>
      <c r="T11" s="17">
        <v>0.30445264939669803</v>
      </c>
      <c r="U11" s="17">
        <v>0.43072405349253301</v>
      </c>
      <c r="V11" s="17">
        <v>0.37751299135868899</v>
      </c>
      <c r="W11" s="17">
        <v>0.430892359421228</v>
      </c>
      <c r="X11" s="17">
        <v>0.44087199555236201</v>
      </c>
      <c r="Y11" s="17">
        <v>0.31548833578597701</v>
      </c>
      <c r="Z11" s="17">
        <v>0.46813862493028802</v>
      </c>
      <c r="AA11" s="17">
        <v>0.43415989468517902</v>
      </c>
      <c r="AB11" s="17">
        <v>0.334346840389394</v>
      </c>
      <c r="AC11" s="17">
        <v>0.40473471598627597</v>
      </c>
      <c r="AD11" s="17">
        <v>0.38724146721733499</v>
      </c>
      <c r="AE11" s="17">
        <v>0.44918372833013298</v>
      </c>
      <c r="AF11" s="17"/>
      <c r="AG11" s="17">
        <v>0.38563682734016602</v>
      </c>
      <c r="AH11" s="17">
        <v>0.39312279291091001</v>
      </c>
    </row>
    <row r="12" spans="2:34" x14ac:dyDescent="0.25">
      <c r="B12" s="18" t="s">
        <v>381</v>
      </c>
      <c r="C12" s="17">
        <v>9.4504057787050899E-2</v>
      </c>
      <c r="D12" s="17">
        <v>7.5430963092127198E-2</v>
      </c>
      <c r="E12" s="17">
        <v>0.10891274287807</v>
      </c>
      <c r="F12" s="17"/>
      <c r="G12" s="17">
        <v>9.0040560814636406E-2</v>
      </c>
      <c r="H12" s="17">
        <v>9.2698901312599696E-2</v>
      </c>
      <c r="I12" s="17">
        <v>0.100909732993538</v>
      </c>
      <c r="J12" s="17"/>
      <c r="K12" s="17">
        <v>9.9262952628594706E-2</v>
      </c>
      <c r="L12" s="17">
        <v>9.4706494284395898E-2</v>
      </c>
      <c r="M12" s="17"/>
      <c r="N12" s="17">
        <v>8.5930343753100005E-2</v>
      </c>
      <c r="O12" s="17">
        <v>9.93778838866725E-2</v>
      </c>
      <c r="P12" s="17">
        <v>0.10928753487814501</v>
      </c>
      <c r="Q12" s="17">
        <v>8.3196624710698094E-2</v>
      </c>
      <c r="R12" s="17">
        <v>7.2777251908131294E-2</v>
      </c>
      <c r="S12" s="17"/>
      <c r="T12" s="17">
        <v>7.83176849421236E-2</v>
      </c>
      <c r="U12" s="17">
        <v>8.9807999527749593E-2</v>
      </c>
      <c r="V12" s="17">
        <v>0.10903117119712</v>
      </c>
      <c r="W12" s="17">
        <v>9.0915935928748304E-2</v>
      </c>
      <c r="X12" s="17">
        <v>0.103832190746798</v>
      </c>
      <c r="Y12" s="17">
        <v>9.0586890817250701E-2</v>
      </c>
      <c r="Z12" s="17">
        <v>6.6156775965003897E-2</v>
      </c>
      <c r="AA12" s="17">
        <v>0.15545844085763799</v>
      </c>
      <c r="AB12" s="17">
        <v>0.11589798624244101</v>
      </c>
      <c r="AC12" s="17">
        <v>0.10206145359152</v>
      </c>
      <c r="AD12" s="17">
        <v>6.4988492918927401E-2</v>
      </c>
      <c r="AE12" s="17">
        <v>9.4127027255819506E-2</v>
      </c>
      <c r="AF12" s="17"/>
      <c r="AG12" s="17">
        <v>8.2832094107475607E-2</v>
      </c>
      <c r="AH12" s="17">
        <v>0.10304706393398699</v>
      </c>
    </row>
    <row r="13" spans="2:34" x14ac:dyDescent="0.25">
      <c r="B13" s="18" t="s">
        <v>382</v>
      </c>
      <c r="C13" s="17">
        <v>3.8720125296554803E-2</v>
      </c>
      <c r="D13" s="17">
        <v>3.9570142202433503E-2</v>
      </c>
      <c r="E13" s="17">
        <v>3.3957881271184501E-2</v>
      </c>
      <c r="F13" s="17"/>
      <c r="G13" s="17">
        <v>2.6185183473621199E-2</v>
      </c>
      <c r="H13" s="17">
        <v>4.9692318680741601E-2</v>
      </c>
      <c r="I13" s="17">
        <v>3.6627003247916103E-2</v>
      </c>
      <c r="J13" s="17"/>
      <c r="K13" s="17">
        <v>5.9748806938334599E-2</v>
      </c>
      <c r="L13" s="17">
        <v>3.5894587839941802E-2</v>
      </c>
      <c r="M13" s="17"/>
      <c r="N13" s="17">
        <v>3.8773656865335002E-2</v>
      </c>
      <c r="O13" s="17">
        <v>2.0446346660237601E-2</v>
      </c>
      <c r="P13" s="17">
        <v>4.5133553883286201E-2</v>
      </c>
      <c r="Q13" s="17">
        <v>7.0540309945080495E-2</v>
      </c>
      <c r="R13" s="17">
        <v>3.4551933444942097E-2</v>
      </c>
      <c r="S13" s="17"/>
      <c r="T13" s="17">
        <v>1.7821821037014501E-2</v>
      </c>
      <c r="U13" s="17">
        <v>3.8914410065180698E-2</v>
      </c>
      <c r="V13" s="17">
        <v>1.98641164660113E-2</v>
      </c>
      <c r="W13" s="17">
        <v>1.5506034745777201E-2</v>
      </c>
      <c r="X13" s="17">
        <v>5.6859436509197801E-2</v>
      </c>
      <c r="Y13" s="17">
        <v>5.0625867398013599E-2</v>
      </c>
      <c r="Z13" s="17">
        <v>1.7186906777749401E-2</v>
      </c>
      <c r="AA13" s="17">
        <v>4.7289063603627703E-2</v>
      </c>
      <c r="AB13" s="17">
        <v>4.7425414186145202E-2</v>
      </c>
      <c r="AC13" s="17">
        <v>6.1587827653858201E-2</v>
      </c>
      <c r="AD13" s="17">
        <v>7.4060035433338806E-2</v>
      </c>
      <c r="AE13" s="17">
        <v>6.6702512619199003E-2</v>
      </c>
      <c r="AF13" s="17"/>
      <c r="AG13" s="17">
        <v>4.4531784968170299E-2</v>
      </c>
      <c r="AH13" s="17">
        <v>3.3902116063061302E-2</v>
      </c>
    </row>
    <row r="14" spans="2:34" x14ac:dyDescent="0.25">
      <c r="B14" s="18" t="s">
        <v>80</v>
      </c>
      <c r="C14" s="19">
        <v>5.7073629066668498E-2</v>
      </c>
      <c r="D14" s="19">
        <v>5.0598906951633299E-2</v>
      </c>
      <c r="E14" s="19">
        <v>6.0919117662685297E-2</v>
      </c>
      <c r="F14" s="19"/>
      <c r="G14" s="19">
        <v>8.3425972873442403E-2</v>
      </c>
      <c r="H14" s="19">
        <v>4.5953725603753999E-2</v>
      </c>
      <c r="I14" s="19">
        <v>4.6517665857142398E-2</v>
      </c>
      <c r="J14" s="19"/>
      <c r="K14" s="19">
        <v>6.3320934500584694E-2</v>
      </c>
      <c r="L14" s="19">
        <v>5.3761645575888001E-2</v>
      </c>
      <c r="M14" s="19"/>
      <c r="N14" s="19">
        <v>0.121067751265232</v>
      </c>
      <c r="O14" s="19">
        <v>5.5947490841201299E-2</v>
      </c>
      <c r="P14" s="19">
        <v>4.5883360026376899E-2</v>
      </c>
      <c r="Q14" s="19">
        <v>5.85297013015924E-2</v>
      </c>
      <c r="R14" s="19">
        <v>2.5330283497906801E-2</v>
      </c>
      <c r="S14" s="19"/>
      <c r="T14" s="19">
        <v>2.5758121777619498E-2</v>
      </c>
      <c r="U14" s="19">
        <v>6.1032254429842302E-2</v>
      </c>
      <c r="V14" s="19">
        <v>8.6583465242135393E-2</v>
      </c>
      <c r="W14" s="19">
        <v>4.2893641581759401E-2</v>
      </c>
      <c r="X14" s="19">
        <v>5.2416819155726997E-2</v>
      </c>
      <c r="Y14" s="19">
        <v>0.114023904925733</v>
      </c>
      <c r="Z14" s="19">
        <v>5.5313998728408503E-2</v>
      </c>
      <c r="AA14" s="19">
        <v>1.43012406188618E-2</v>
      </c>
      <c r="AB14" s="19">
        <v>6.0820760605623601E-2</v>
      </c>
      <c r="AC14" s="19">
        <v>6.24979984892804E-2</v>
      </c>
      <c r="AD14" s="19">
        <v>4.5831607360776502E-2</v>
      </c>
      <c r="AE14" s="19">
        <v>2.9014370375590098E-2</v>
      </c>
      <c r="AF14" s="19"/>
      <c r="AG14" s="19">
        <v>4.542483509998E-2</v>
      </c>
      <c r="AH14" s="19">
        <v>5.40142990221949E-2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385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0.101879067144823</v>
      </c>
      <c r="D9" s="17">
        <v>0.13064352320252501</v>
      </c>
      <c r="E9" s="17">
        <v>7.50605249297875E-2</v>
      </c>
      <c r="F9" s="17"/>
      <c r="G9" s="17">
        <v>9.8437751095602197E-2</v>
      </c>
      <c r="H9" s="17">
        <v>8.3939845033416699E-2</v>
      </c>
      <c r="I9" s="17">
        <v>0.127533325424463</v>
      </c>
      <c r="J9" s="17"/>
      <c r="K9" s="17">
        <v>5.74441417371334E-2</v>
      </c>
      <c r="L9" s="17">
        <v>0.108284861594515</v>
      </c>
      <c r="M9" s="17"/>
      <c r="N9" s="17">
        <v>5.6424514691767999E-2</v>
      </c>
      <c r="O9" s="17">
        <v>0.102004674947441</v>
      </c>
      <c r="P9" s="17">
        <v>8.2890674090185607E-2</v>
      </c>
      <c r="Q9" s="17">
        <v>0.101956892935552</v>
      </c>
      <c r="R9" s="17">
        <v>0.17538165040826301</v>
      </c>
      <c r="S9" s="17"/>
      <c r="T9" s="17">
        <v>0.19557910521153099</v>
      </c>
      <c r="U9" s="17">
        <v>5.8167867561575097E-2</v>
      </c>
      <c r="V9" s="17">
        <v>6.0786325521399197E-2</v>
      </c>
      <c r="W9" s="17">
        <v>8.8784292081116406E-2</v>
      </c>
      <c r="X9" s="17">
        <v>9.0109532724192601E-2</v>
      </c>
      <c r="Y9" s="17">
        <v>9.3784315329510703E-2</v>
      </c>
      <c r="Z9" s="17">
        <v>5.17058777083578E-2</v>
      </c>
      <c r="AA9" s="17">
        <v>0.10156990723699599</v>
      </c>
      <c r="AB9" s="17">
        <v>0.102887755490947</v>
      </c>
      <c r="AC9" s="17">
        <v>0.12828820537507801</v>
      </c>
      <c r="AD9" s="17">
        <v>0.11893156073269399</v>
      </c>
      <c r="AE9" s="17">
        <v>0.117230501669414</v>
      </c>
      <c r="AF9" s="17"/>
      <c r="AG9" s="17">
        <v>0.11633953740722</v>
      </c>
      <c r="AH9" s="17">
        <v>9.4658635826323806E-2</v>
      </c>
    </row>
    <row r="10" spans="2:34" x14ac:dyDescent="0.25">
      <c r="B10" s="18" t="s">
        <v>379</v>
      </c>
      <c r="C10" s="17">
        <v>0.27076835343896</v>
      </c>
      <c r="D10" s="17">
        <v>0.29482665978884998</v>
      </c>
      <c r="E10" s="17">
        <v>0.251130062183405</v>
      </c>
      <c r="F10" s="17"/>
      <c r="G10" s="17">
        <v>0.26624784221926501</v>
      </c>
      <c r="H10" s="17">
        <v>0.248998399437522</v>
      </c>
      <c r="I10" s="17">
        <v>0.30222063972451702</v>
      </c>
      <c r="J10" s="17"/>
      <c r="K10" s="17">
        <v>0.23754879713274199</v>
      </c>
      <c r="L10" s="17">
        <v>0.28176099142734801</v>
      </c>
      <c r="M10" s="17"/>
      <c r="N10" s="17">
        <v>0.243745122767237</v>
      </c>
      <c r="O10" s="17">
        <v>0.26755997697731898</v>
      </c>
      <c r="P10" s="17">
        <v>0.238592959265787</v>
      </c>
      <c r="Q10" s="17">
        <v>0.31128854161249597</v>
      </c>
      <c r="R10" s="17">
        <v>0.34258497429632701</v>
      </c>
      <c r="S10" s="17"/>
      <c r="T10" s="17">
        <v>0.28813890674868797</v>
      </c>
      <c r="U10" s="17">
        <v>0.279138728205515</v>
      </c>
      <c r="V10" s="17">
        <v>0.32229907216155601</v>
      </c>
      <c r="W10" s="17">
        <v>0.27917140261363999</v>
      </c>
      <c r="X10" s="17">
        <v>0.22853096778994</v>
      </c>
      <c r="Y10" s="17">
        <v>0.29265352122634503</v>
      </c>
      <c r="Z10" s="17">
        <v>0.27328504497806</v>
      </c>
      <c r="AA10" s="17">
        <v>0.25013505359424598</v>
      </c>
      <c r="AB10" s="17">
        <v>0.23651390162441499</v>
      </c>
      <c r="AC10" s="17">
        <v>0.24252258073588201</v>
      </c>
      <c r="AD10" s="17">
        <v>0.259376626902667</v>
      </c>
      <c r="AE10" s="17">
        <v>0.274239458139582</v>
      </c>
      <c r="AF10" s="17"/>
      <c r="AG10" s="17">
        <v>0.28946088816829701</v>
      </c>
      <c r="AH10" s="17">
        <v>0.26364067021985399</v>
      </c>
    </row>
    <row r="11" spans="2:34" ht="30" x14ac:dyDescent="0.25">
      <c r="B11" s="18" t="s">
        <v>380</v>
      </c>
      <c r="C11" s="17">
        <v>0.35718406642196299</v>
      </c>
      <c r="D11" s="17">
        <v>0.33505268240777197</v>
      </c>
      <c r="E11" s="17">
        <v>0.38206047935549298</v>
      </c>
      <c r="F11" s="17"/>
      <c r="G11" s="17">
        <v>0.36130740537412098</v>
      </c>
      <c r="H11" s="17">
        <v>0.38022155029048998</v>
      </c>
      <c r="I11" s="17">
        <v>0.32451388203873299</v>
      </c>
      <c r="J11" s="17"/>
      <c r="K11" s="17">
        <v>0.37148177205292299</v>
      </c>
      <c r="L11" s="17">
        <v>0.35488900692584502</v>
      </c>
      <c r="M11" s="17"/>
      <c r="N11" s="17">
        <v>0.38211505097863202</v>
      </c>
      <c r="O11" s="17">
        <v>0.40054006162748301</v>
      </c>
      <c r="P11" s="17">
        <v>0.36812322561286598</v>
      </c>
      <c r="Q11" s="17">
        <v>0.32614912152041597</v>
      </c>
      <c r="R11" s="17">
        <v>0.280888393365608</v>
      </c>
      <c r="S11" s="17"/>
      <c r="T11" s="17">
        <v>0.33452820012307399</v>
      </c>
      <c r="U11" s="17">
        <v>0.36534090973253802</v>
      </c>
      <c r="V11" s="17">
        <v>0.338429707375621</v>
      </c>
      <c r="W11" s="17">
        <v>0.38320737615453798</v>
      </c>
      <c r="X11" s="17">
        <v>0.332231301185062</v>
      </c>
      <c r="Y11" s="17">
        <v>0.320092626305165</v>
      </c>
      <c r="Z11" s="17">
        <v>0.37674324352213401</v>
      </c>
      <c r="AA11" s="17">
        <v>0.37513041104183698</v>
      </c>
      <c r="AB11" s="17">
        <v>0.41120361133220001</v>
      </c>
      <c r="AC11" s="17">
        <v>0.33713133928741401</v>
      </c>
      <c r="AD11" s="17">
        <v>0.38294319913040498</v>
      </c>
      <c r="AE11" s="17">
        <v>0.30762693710589101</v>
      </c>
      <c r="AF11" s="17"/>
      <c r="AG11" s="17">
        <v>0.34398626851282699</v>
      </c>
      <c r="AH11" s="17">
        <v>0.36227503333619099</v>
      </c>
    </row>
    <row r="12" spans="2:34" x14ac:dyDescent="0.25">
      <c r="B12" s="18" t="s">
        <v>381</v>
      </c>
      <c r="C12" s="17">
        <v>0.145161322698693</v>
      </c>
      <c r="D12" s="17">
        <v>0.130894649342083</v>
      </c>
      <c r="E12" s="17">
        <v>0.15624023635581599</v>
      </c>
      <c r="F12" s="17"/>
      <c r="G12" s="17">
        <v>0.136687937684563</v>
      </c>
      <c r="H12" s="17">
        <v>0.16425846608019101</v>
      </c>
      <c r="I12" s="17">
        <v>0.12912419673257</v>
      </c>
      <c r="J12" s="17"/>
      <c r="K12" s="17">
        <v>0.187051692987941</v>
      </c>
      <c r="L12" s="17">
        <v>0.13761075602072301</v>
      </c>
      <c r="M12" s="17"/>
      <c r="N12" s="17">
        <v>0.10945142876167099</v>
      </c>
      <c r="O12" s="17">
        <v>0.13474878570771601</v>
      </c>
      <c r="P12" s="17">
        <v>0.17371855675502701</v>
      </c>
      <c r="Q12" s="17">
        <v>0.17026289590121299</v>
      </c>
      <c r="R12" s="17">
        <v>0.12330112462760601</v>
      </c>
      <c r="S12" s="17"/>
      <c r="T12" s="17">
        <v>0.112552396879536</v>
      </c>
      <c r="U12" s="17">
        <v>0.172146339027345</v>
      </c>
      <c r="V12" s="17">
        <v>0.13015496355516201</v>
      </c>
      <c r="W12" s="17">
        <v>0.12091542935392099</v>
      </c>
      <c r="X12" s="17">
        <v>0.15904113492017999</v>
      </c>
      <c r="Y12" s="17">
        <v>0.14050188326372201</v>
      </c>
      <c r="Z12" s="17">
        <v>0.152741113872714</v>
      </c>
      <c r="AA12" s="17">
        <v>0.143984297910695</v>
      </c>
      <c r="AB12" s="17">
        <v>0.131034412391724</v>
      </c>
      <c r="AC12" s="17">
        <v>0.19220881636154</v>
      </c>
      <c r="AD12" s="17">
        <v>0.123691196951202</v>
      </c>
      <c r="AE12" s="17">
        <v>0.20375923608214999</v>
      </c>
      <c r="AF12" s="17"/>
      <c r="AG12" s="17">
        <v>0.12771617970812699</v>
      </c>
      <c r="AH12" s="17">
        <v>0.161761297885469</v>
      </c>
    </row>
    <row r="13" spans="2:34" x14ac:dyDescent="0.25">
      <c r="B13" s="18" t="s">
        <v>382</v>
      </c>
      <c r="C13" s="17">
        <v>5.5361258239599302E-2</v>
      </c>
      <c r="D13" s="17">
        <v>4.4626766778847297E-2</v>
      </c>
      <c r="E13" s="17">
        <v>6.1263406522412502E-2</v>
      </c>
      <c r="F13" s="17"/>
      <c r="G13" s="17">
        <v>3.68144230741137E-2</v>
      </c>
      <c r="H13" s="17">
        <v>7.0316726171465394E-2</v>
      </c>
      <c r="I13" s="17">
        <v>5.38655496601365E-2</v>
      </c>
      <c r="J13" s="17"/>
      <c r="K13" s="17">
        <v>7.3243098626180905E-2</v>
      </c>
      <c r="L13" s="17">
        <v>5.3502086513095702E-2</v>
      </c>
      <c r="M13" s="17"/>
      <c r="N13" s="17">
        <v>5.7219722644091899E-2</v>
      </c>
      <c r="O13" s="17">
        <v>2.9363616796017799E-2</v>
      </c>
      <c r="P13" s="17">
        <v>7.8878122233163206E-2</v>
      </c>
      <c r="Q13" s="17">
        <v>5.2613954539040303E-2</v>
      </c>
      <c r="R13" s="17">
        <v>3.8254444723657799E-2</v>
      </c>
      <c r="S13" s="17"/>
      <c r="T13" s="17">
        <v>2.8426372876633001E-2</v>
      </c>
      <c r="U13" s="17">
        <v>4.6359692691470597E-2</v>
      </c>
      <c r="V13" s="17">
        <v>6.4071459369996794E-2</v>
      </c>
      <c r="W13" s="17">
        <v>4.1207299506788898E-2</v>
      </c>
      <c r="X13" s="17">
        <v>0.110743466874604</v>
      </c>
      <c r="Y13" s="17">
        <v>4.2490294223471101E-2</v>
      </c>
      <c r="Z13" s="17">
        <v>7.06557506213535E-2</v>
      </c>
      <c r="AA13" s="17">
        <v>9.0222694406636897E-2</v>
      </c>
      <c r="AB13" s="17">
        <v>6.9576061776350298E-2</v>
      </c>
      <c r="AC13" s="17">
        <v>4.0355431648944E-2</v>
      </c>
      <c r="AD13" s="17">
        <v>5.7914799352530903E-2</v>
      </c>
      <c r="AE13" s="17">
        <v>2.4116858465874601E-2</v>
      </c>
      <c r="AF13" s="17"/>
      <c r="AG13" s="17">
        <v>5.5111580191534303E-2</v>
      </c>
      <c r="AH13" s="17">
        <v>5.6070564243400602E-2</v>
      </c>
    </row>
    <row r="14" spans="2:34" x14ac:dyDescent="0.25">
      <c r="B14" s="18" t="s">
        <v>80</v>
      </c>
      <c r="C14" s="19">
        <v>6.9645932055963103E-2</v>
      </c>
      <c r="D14" s="19">
        <v>6.3955718479921694E-2</v>
      </c>
      <c r="E14" s="19">
        <v>7.4245290653086493E-2</v>
      </c>
      <c r="F14" s="19"/>
      <c r="G14" s="19">
        <v>0.100504640552335</v>
      </c>
      <c r="H14" s="19">
        <v>5.2265012986914501E-2</v>
      </c>
      <c r="I14" s="19">
        <v>6.2742406419580704E-2</v>
      </c>
      <c r="J14" s="19"/>
      <c r="K14" s="19">
        <v>7.3230497463079705E-2</v>
      </c>
      <c r="L14" s="19">
        <v>6.3952297518473297E-2</v>
      </c>
      <c r="M14" s="19"/>
      <c r="N14" s="19">
        <v>0.15104416015660099</v>
      </c>
      <c r="O14" s="19">
        <v>6.5782883944023707E-2</v>
      </c>
      <c r="P14" s="19">
        <v>5.7796462042971702E-2</v>
      </c>
      <c r="Q14" s="19">
        <v>3.7728593491282499E-2</v>
      </c>
      <c r="R14" s="19">
        <v>3.9589412578538298E-2</v>
      </c>
      <c r="S14" s="19"/>
      <c r="T14" s="19">
        <v>4.0775018160536497E-2</v>
      </c>
      <c r="U14" s="19">
        <v>7.8846462781556506E-2</v>
      </c>
      <c r="V14" s="19">
        <v>8.4258472016264102E-2</v>
      </c>
      <c r="W14" s="19">
        <v>8.6714200289995699E-2</v>
      </c>
      <c r="X14" s="19">
        <v>7.9343596506020894E-2</v>
      </c>
      <c r="Y14" s="19">
        <v>0.110477359651786</v>
      </c>
      <c r="Z14" s="19">
        <v>7.4868969297380794E-2</v>
      </c>
      <c r="AA14" s="19">
        <v>3.8957635809589101E-2</v>
      </c>
      <c r="AB14" s="19">
        <v>4.8784257384364101E-2</v>
      </c>
      <c r="AC14" s="19">
        <v>5.9493626591142601E-2</v>
      </c>
      <c r="AD14" s="19">
        <v>5.7142616930501801E-2</v>
      </c>
      <c r="AE14" s="19">
        <v>7.3027008537088794E-2</v>
      </c>
      <c r="AF14" s="19"/>
      <c r="AG14" s="19">
        <v>6.7385546011994604E-2</v>
      </c>
      <c r="AH14" s="19">
        <v>6.1593798488761703E-2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386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0.150183344374787</v>
      </c>
      <c r="D9" s="17">
        <v>0.19533629779384001</v>
      </c>
      <c r="E9" s="17">
        <v>0.107898697743794</v>
      </c>
      <c r="F9" s="17"/>
      <c r="G9" s="17">
        <v>0.13086488477389199</v>
      </c>
      <c r="H9" s="17">
        <v>0.125022200635411</v>
      </c>
      <c r="I9" s="17">
        <v>0.19962577555213201</v>
      </c>
      <c r="J9" s="17"/>
      <c r="K9" s="17">
        <v>0.117205235830195</v>
      </c>
      <c r="L9" s="17">
        <v>0.15718160657958399</v>
      </c>
      <c r="M9" s="17"/>
      <c r="N9" s="17">
        <v>0.100485945902481</v>
      </c>
      <c r="O9" s="17">
        <v>0.13810898965551899</v>
      </c>
      <c r="P9" s="17">
        <v>0.13983296956223701</v>
      </c>
      <c r="Q9" s="17">
        <v>0.124481160189027</v>
      </c>
      <c r="R9" s="17">
        <v>0.23329757893549799</v>
      </c>
      <c r="S9" s="17"/>
      <c r="T9" s="17">
        <v>0.196964652966268</v>
      </c>
      <c r="U9" s="17">
        <v>0.15140940408947101</v>
      </c>
      <c r="V9" s="17">
        <v>0.121108980279068</v>
      </c>
      <c r="W9" s="17">
        <v>9.6296647933104301E-2</v>
      </c>
      <c r="X9" s="17">
        <v>0.11770502467494801</v>
      </c>
      <c r="Y9" s="17">
        <v>0.14111208394351199</v>
      </c>
      <c r="Z9" s="17">
        <v>0.13956266319281899</v>
      </c>
      <c r="AA9" s="17">
        <v>0.113861961564239</v>
      </c>
      <c r="AB9" s="17">
        <v>0.16607595484422299</v>
      </c>
      <c r="AC9" s="17">
        <v>0.18710932138479</v>
      </c>
      <c r="AD9" s="17">
        <v>0.175091393175864</v>
      </c>
      <c r="AE9" s="17">
        <v>0.15602934372273899</v>
      </c>
      <c r="AF9" s="17"/>
      <c r="AG9" s="17">
        <v>0.15717909096023899</v>
      </c>
      <c r="AH9" s="17">
        <v>0.15111074179807599</v>
      </c>
    </row>
    <row r="10" spans="2:34" x14ac:dyDescent="0.25">
      <c r="B10" s="18" t="s">
        <v>379</v>
      </c>
      <c r="C10" s="17">
        <v>0.37546287247772298</v>
      </c>
      <c r="D10" s="17">
        <v>0.40341738115945402</v>
      </c>
      <c r="E10" s="17">
        <v>0.35221918368509297</v>
      </c>
      <c r="F10" s="17"/>
      <c r="G10" s="17">
        <v>0.38894665261038303</v>
      </c>
      <c r="H10" s="17">
        <v>0.359621713237393</v>
      </c>
      <c r="I10" s="17">
        <v>0.382770077325018</v>
      </c>
      <c r="J10" s="17"/>
      <c r="K10" s="17">
        <v>0.347078122326337</v>
      </c>
      <c r="L10" s="17">
        <v>0.383363675997829</v>
      </c>
      <c r="M10" s="17"/>
      <c r="N10" s="17">
        <v>0.326896386185479</v>
      </c>
      <c r="O10" s="17">
        <v>0.376520321581722</v>
      </c>
      <c r="P10" s="17">
        <v>0.34836704871611901</v>
      </c>
      <c r="Q10" s="17">
        <v>0.42103282932584102</v>
      </c>
      <c r="R10" s="17">
        <v>0.44935871417212703</v>
      </c>
      <c r="S10" s="17"/>
      <c r="T10" s="17">
        <v>0.43756679935724202</v>
      </c>
      <c r="U10" s="17">
        <v>0.40616115051142598</v>
      </c>
      <c r="V10" s="17">
        <v>0.37438975128263902</v>
      </c>
      <c r="W10" s="17">
        <v>0.38020670447390498</v>
      </c>
      <c r="X10" s="17">
        <v>0.37648879718698403</v>
      </c>
      <c r="Y10" s="17">
        <v>0.35714477928576399</v>
      </c>
      <c r="Z10" s="17">
        <v>0.35660311503784897</v>
      </c>
      <c r="AA10" s="17">
        <v>0.38345645479039198</v>
      </c>
      <c r="AB10" s="17">
        <v>0.35984660074403302</v>
      </c>
      <c r="AC10" s="17">
        <v>0.31657808392067999</v>
      </c>
      <c r="AD10" s="17">
        <v>0.33874480068625601</v>
      </c>
      <c r="AE10" s="17">
        <v>0.32271359544399197</v>
      </c>
      <c r="AF10" s="17"/>
      <c r="AG10" s="17">
        <v>0.38170362322918699</v>
      </c>
      <c r="AH10" s="17">
        <v>0.37850517940067202</v>
      </c>
    </row>
    <row r="11" spans="2:34" ht="30" x14ac:dyDescent="0.25">
      <c r="B11" s="18" t="s">
        <v>380</v>
      </c>
      <c r="C11" s="17">
        <v>0.209814309589166</v>
      </c>
      <c r="D11" s="17">
        <v>0.19632433913563499</v>
      </c>
      <c r="E11" s="17">
        <v>0.22482292542761201</v>
      </c>
      <c r="F11" s="17"/>
      <c r="G11" s="17">
        <v>0.227627719614203</v>
      </c>
      <c r="H11" s="17">
        <v>0.21619984471840001</v>
      </c>
      <c r="I11" s="17">
        <v>0.18527473726694799</v>
      </c>
      <c r="J11" s="17"/>
      <c r="K11" s="17">
        <v>0.255274773516106</v>
      </c>
      <c r="L11" s="17">
        <v>0.19995014772362499</v>
      </c>
      <c r="M11" s="17"/>
      <c r="N11" s="17">
        <v>0.25779400966549498</v>
      </c>
      <c r="O11" s="17">
        <v>0.25036950468677999</v>
      </c>
      <c r="P11" s="17">
        <v>0.209978318554746</v>
      </c>
      <c r="Q11" s="17">
        <v>0.18453063302821199</v>
      </c>
      <c r="R11" s="17">
        <v>0.13542347091336299</v>
      </c>
      <c r="S11" s="17"/>
      <c r="T11" s="17">
        <v>0.19833139208707201</v>
      </c>
      <c r="U11" s="17">
        <v>0.19812251225236599</v>
      </c>
      <c r="V11" s="17">
        <v>0.16047682779216599</v>
      </c>
      <c r="W11" s="17">
        <v>0.24337109567343501</v>
      </c>
      <c r="X11" s="17">
        <v>0.22230363151872001</v>
      </c>
      <c r="Y11" s="17">
        <v>0.234953219206784</v>
      </c>
      <c r="Z11" s="17">
        <v>0.234947300923323</v>
      </c>
      <c r="AA11" s="17">
        <v>0.25066327777108299</v>
      </c>
      <c r="AB11" s="17">
        <v>0.229678499238304</v>
      </c>
      <c r="AC11" s="17">
        <v>0.14999663083207099</v>
      </c>
      <c r="AD11" s="17">
        <v>0.244967778030343</v>
      </c>
      <c r="AE11" s="17">
        <v>0.14124820215019901</v>
      </c>
      <c r="AF11" s="17"/>
      <c r="AG11" s="17">
        <v>0.20631848144148099</v>
      </c>
      <c r="AH11" s="17">
        <v>0.21092365364431701</v>
      </c>
    </row>
    <row r="12" spans="2:34" x14ac:dyDescent="0.25">
      <c r="B12" s="18" t="s">
        <v>381</v>
      </c>
      <c r="C12" s="17">
        <v>0.131549759323011</v>
      </c>
      <c r="D12" s="17">
        <v>9.5143743703189801E-2</v>
      </c>
      <c r="E12" s="17">
        <v>0.164307034580084</v>
      </c>
      <c r="F12" s="17"/>
      <c r="G12" s="17">
        <v>0.122039600643951</v>
      </c>
      <c r="H12" s="17">
        <v>0.15074189079602901</v>
      </c>
      <c r="I12" s="17">
        <v>0.11635670435692</v>
      </c>
      <c r="J12" s="17"/>
      <c r="K12" s="17">
        <v>0.114435197250216</v>
      </c>
      <c r="L12" s="17">
        <v>0.13597976350021901</v>
      </c>
      <c r="M12" s="17"/>
      <c r="N12" s="17">
        <v>0.11401652597036201</v>
      </c>
      <c r="O12" s="17">
        <v>0.134520289536157</v>
      </c>
      <c r="P12" s="17">
        <v>0.16027767083522099</v>
      </c>
      <c r="Q12" s="17">
        <v>0.106287902478841</v>
      </c>
      <c r="R12" s="17">
        <v>9.8164472427512597E-2</v>
      </c>
      <c r="S12" s="17"/>
      <c r="T12" s="17">
        <v>8.3585950112037302E-2</v>
      </c>
      <c r="U12" s="17">
        <v>0.15426597224382199</v>
      </c>
      <c r="V12" s="17">
        <v>0.18078729885976999</v>
      </c>
      <c r="W12" s="17">
        <v>0.16172876887569301</v>
      </c>
      <c r="X12" s="17">
        <v>0.102445785196319</v>
      </c>
      <c r="Y12" s="17">
        <v>0.120141389242869</v>
      </c>
      <c r="Z12" s="17">
        <v>0.143581549061717</v>
      </c>
      <c r="AA12" s="17">
        <v>8.4944737157491707E-2</v>
      </c>
      <c r="AB12" s="17">
        <v>0.112960825921331</v>
      </c>
      <c r="AC12" s="17">
        <v>0.17585838036363399</v>
      </c>
      <c r="AD12" s="17">
        <v>9.1387747157321203E-2</v>
      </c>
      <c r="AE12" s="17">
        <v>0.18387264607765</v>
      </c>
      <c r="AF12" s="17"/>
      <c r="AG12" s="17">
        <v>0.13751947386244501</v>
      </c>
      <c r="AH12" s="17">
        <v>0.125067898443601</v>
      </c>
    </row>
    <row r="13" spans="2:34" x14ac:dyDescent="0.25">
      <c r="B13" s="18" t="s">
        <v>382</v>
      </c>
      <c r="C13" s="17">
        <v>7.6401795791974397E-2</v>
      </c>
      <c r="D13" s="17">
        <v>5.6618708949160899E-2</v>
      </c>
      <c r="E13" s="17">
        <v>9.1200538585837307E-2</v>
      </c>
      <c r="F13" s="17"/>
      <c r="G13" s="17">
        <v>5.0753796729247298E-2</v>
      </c>
      <c r="H13" s="17">
        <v>0.105727169932001</v>
      </c>
      <c r="I13" s="17">
        <v>6.3512365700237799E-2</v>
      </c>
      <c r="J13" s="17"/>
      <c r="K13" s="17">
        <v>9.5345314205631707E-2</v>
      </c>
      <c r="L13" s="17">
        <v>7.2521302052050707E-2</v>
      </c>
      <c r="M13" s="17"/>
      <c r="N13" s="17">
        <v>6.45345075521922E-2</v>
      </c>
      <c r="O13" s="17">
        <v>4.6258253713087699E-2</v>
      </c>
      <c r="P13" s="17">
        <v>9.5671567608955205E-2</v>
      </c>
      <c r="Q13" s="17">
        <v>0.127497308790883</v>
      </c>
      <c r="R13" s="17">
        <v>6.3678498315937401E-2</v>
      </c>
      <c r="S13" s="17"/>
      <c r="T13" s="17">
        <v>6.1760026995619902E-2</v>
      </c>
      <c r="U13" s="17">
        <v>4.2077141511183101E-2</v>
      </c>
      <c r="V13" s="17">
        <v>6.2784376164852093E-2</v>
      </c>
      <c r="W13" s="17">
        <v>7.4755072273650094E-2</v>
      </c>
      <c r="X13" s="17">
        <v>0.115722437957391</v>
      </c>
      <c r="Y13" s="17">
        <v>6.8089687573281904E-2</v>
      </c>
      <c r="Z13" s="17">
        <v>6.9355742843380197E-2</v>
      </c>
      <c r="AA13" s="17">
        <v>0.140254465363474</v>
      </c>
      <c r="AB13" s="17">
        <v>7.96515223886331E-2</v>
      </c>
      <c r="AC13" s="17">
        <v>8.7494608816116301E-2</v>
      </c>
      <c r="AD13" s="17">
        <v>8.2879233717044504E-2</v>
      </c>
      <c r="AE13" s="17">
        <v>0.14392413538298099</v>
      </c>
      <c r="AF13" s="17"/>
      <c r="AG13" s="17">
        <v>6.6824563153774996E-2</v>
      </c>
      <c r="AH13" s="17">
        <v>8.1291517462993304E-2</v>
      </c>
    </row>
    <row r="14" spans="2:34" x14ac:dyDescent="0.25">
      <c r="B14" s="18" t="s">
        <v>80</v>
      </c>
      <c r="C14" s="19">
        <v>5.6587918443338797E-2</v>
      </c>
      <c r="D14" s="19">
        <v>5.3159529258720403E-2</v>
      </c>
      <c r="E14" s="19">
        <v>5.9551619977579302E-2</v>
      </c>
      <c r="F14" s="19"/>
      <c r="G14" s="19">
        <v>7.97673456283233E-2</v>
      </c>
      <c r="H14" s="19">
        <v>4.2687180680765498E-2</v>
      </c>
      <c r="I14" s="19">
        <v>5.2460339798744399E-2</v>
      </c>
      <c r="J14" s="19"/>
      <c r="K14" s="19">
        <v>7.06613568715143E-2</v>
      </c>
      <c r="L14" s="19">
        <v>5.1003504146690901E-2</v>
      </c>
      <c r="M14" s="19"/>
      <c r="N14" s="19">
        <v>0.13627262472398999</v>
      </c>
      <c r="O14" s="19">
        <v>5.4222640826734801E-2</v>
      </c>
      <c r="P14" s="19">
        <v>4.5872424722721801E-2</v>
      </c>
      <c r="Q14" s="19">
        <v>3.61701661871962E-2</v>
      </c>
      <c r="R14" s="19">
        <v>2.0077265235562299E-2</v>
      </c>
      <c r="S14" s="19"/>
      <c r="T14" s="19">
        <v>2.1791178481762201E-2</v>
      </c>
      <c r="U14" s="19">
        <v>4.7963819391732103E-2</v>
      </c>
      <c r="V14" s="19">
        <v>0.100452765621505</v>
      </c>
      <c r="W14" s="19">
        <v>4.3641710770212602E-2</v>
      </c>
      <c r="X14" s="19">
        <v>6.5334323465638194E-2</v>
      </c>
      <c r="Y14" s="19">
        <v>7.8558840747789099E-2</v>
      </c>
      <c r="Z14" s="19">
        <v>5.5949628940912099E-2</v>
      </c>
      <c r="AA14" s="19">
        <v>2.68191033533202E-2</v>
      </c>
      <c r="AB14" s="19">
        <v>5.1786596863475601E-2</v>
      </c>
      <c r="AC14" s="19">
        <v>8.2962974682708704E-2</v>
      </c>
      <c r="AD14" s="19">
        <v>6.6929047233172001E-2</v>
      </c>
      <c r="AE14" s="19">
        <v>5.2212077222437897E-2</v>
      </c>
      <c r="AF14" s="19"/>
      <c r="AG14" s="19">
        <v>5.0454767352872E-2</v>
      </c>
      <c r="AH14" s="19">
        <v>5.3101009250340801E-2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387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8.3908354610001901E-2</v>
      </c>
      <c r="D9" s="17">
        <v>0.108794246763161</v>
      </c>
      <c r="E9" s="17">
        <v>6.0625031573426198E-2</v>
      </c>
      <c r="F9" s="17"/>
      <c r="G9" s="17">
        <v>7.14527397712727E-2</v>
      </c>
      <c r="H9" s="17">
        <v>7.62294141317508E-2</v>
      </c>
      <c r="I9" s="17">
        <v>0.10509064855329001</v>
      </c>
      <c r="J9" s="17"/>
      <c r="K9" s="17">
        <v>7.7041504416785006E-2</v>
      </c>
      <c r="L9" s="17">
        <v>8.4726332240176297E-2</v>
      </c>
      <c r="M9" s="17"/>
      <c r="N9" s="17">
        <v>6.1816884799456802E-2</v>
      </c>
      <c r="O9" s="17">
        <v>6.83283525986257E-2</v>
      </c>
      <c r="P9" s="17">
        <v>6.8307781029173398E-2</v>
      </c>
      <c r="Q9" s="17">
        <v>9.9752438882554903E-2</v>
      </c>
      <c r="R9" s="17">
        <v>0.142535739078716</v>
      </c>
      <c r="S9" s="17"/>
      <c r="T9" s="17">
        <v>0.16366142513833001</v>
      </c>
      <c r="U9" s="17">
        <v>4.8441260404578697E-2</v>
      </c>
      <c r="V9" s="17">
        <v>5.9416187601804303E-2</v>
      </c>
      <c r="W9" s="17">
        <v>8.3721385963022796E-2</v>
      </c>
      <c r="X9" s="17">
        <v>4.07360713776568E-2</v>
      </c>
      <c r="Y9" s="17">
        <v>7.7443654663916797E-2</v>
      </c>
      <c r="Z9" s="17">
        <v>5.2550690393091799E-2</v>
      </c>
      <c r="AA9" s="17">
        <v>6.7435992741953402E-2</v>
      </c>
      <c r="AB9" s="17">
        <v>6.1926307638304499E-2</v>
      </c>
      <c r="AC9" s="17">
        <v>0.10809400442059</v>
      </c>
      <c r="AD9" s="17">
        <v>0.14603261342999399</v>
      </c>
      <c r="AE9" s="17">
        <v>0.10498357994032601</v>
      </c>
      <c r="AF9" s="17"/>
      <c r="AG9" s="17">
        <v>8.9778659933158103E-2</v>
      </c>
      <c r="AH9" s="17">
        <v>7.34413267064188E-2</v>
      </c>
    </row>
    <row r="10" spans="2:34" x14ac:dyDescent="0.25">
      <c r="B10" s="18" t="s">
        <v>379</v>
      </c>
      <c r="C10" s="17">
        <v>0.23180284660411399</v>
      </c>
      <c r="D10" s="17">
        <v>0.27146537178723901</v>
      </c>
      <c r="E10" s="17">
        <v>0.19494362523043199</v>
      </c>
      <c r="F10" s="17"/>
      <c r="G10" s="17">
        <v>0.21386176698231399</v>
      </c>
      <c r="H10" s="17">
        <v>0.20656238647262501</v>
      </c>
      <c r="I10" s="17">
        <v>0.28006522262917399</v>
      </c>
      <c r="J10" s="17"/>
      <c r="K10" s="17">
        <v>0.203787476373849</v>
      </c>
      <c r="L10" s="17">
        <v>0.239333877490673</v>
      </c>
      <c r="M10" s="17"/>
      <c r="N10" s="17">
        <v>0.16291059799861499</v>
      </c>
      <c r="O10" s="17">
        <v>0.27323118309462002</v>
      </c>
      <c r="P10" s="17">
        <v>0.19487762616844401</v>
      </c>
      <c r="Q10" s="17">
        <v>0.21249997419372599</v>
      </c>
      <c r="R10" s="17">
        <v>0.32166559918703103</v>
      </c>
      <c r="S10" s="17"/>
      <c r="T10" s="17">
        <v>0.29822887322553099</v>
      </c>
      <c r="U10" s="17">
        <v>0.220926541707511</v>
      </c>
      <c r="V10" s="17">
        <v>0.228016974804851</v>
      </c>
      <c r="W10" s="17">
        <v>0.20293313008571201</v>
      </c>
      <c r="X10" s="17">
        <v>0.21640248463429901</v>
      </c>
      <c r="Y10" s="17">
        <v>0.26685328713345902</v>
      </c>
      <c r="Z10" s="17">
        <v>0.25690444908332699</v>
      </c>
      <c r="AA10" s="17">
        <v>0.20678392510042901</v>
      </c>
      <c r="AB10" s="17">
        <v>0.22183648189601399</v>
      </c>
      <c r="AC10" s="17">
        <v>0.19187122536676099</v>
      </c>
      <c r="AD10" s="17">
        <v>0.191255689762797</v>
      </c>
      <c r="AE10" s="17">
        <v>0.17090769777401199</v>
      </c>
      <c r="AF10" s="17"/>
      <c r="AG10" s="17">
        <v>0.25430079005643302</v>
      </c>
      <c r="AH10" s="17">
        <v>0.22405768731864201</v>
      </c>
    </row>
    <row r="11" spans="2:34" ht="30" x14ac:dyDescent="0.25">
      <c r="B11" s="18" t="s">
        <v>380</v>
      </c>
      <c r="C11" s="17">
        <v>0.32253409139834699</v>
      </c>
      <c r="D11" s="17">
        <v>0.32912378926461899</v>
      </c>
      <c r="E11" s="17">
        <v>0.31957497183004502</v>
      </c>
      <c r="F11" s="17"/>
      <c r="G11" s="17">
        <v>0.33802794399231101</v>
      </c>
      <c r="H11" s="17">
        <v>0.32896525929180698</v>
      </c>
      <c r="I11" s="17">
        <v>0.30009186388807202</v>
      </c>
      <c r="J11" s="17"/>
      <c r="K11" s="17">
        <v>0.35125205228303202</v>
      </c>
      <c r="L11" s="17">
        <v>0.31672127405911099</v>
      </c>
      <c r="M11" s="17"/>
      <c r="N11" s="17">
        <v>0.353954778883737</v>
      </c>
      <c r="O11" s="17">
        <v>0.35445444507593499</v>
      </c>
      <c r="P11" s="17">
        <v>0.32674190688017102</v>
      </c>
      <c r="Q11" s="17">
        <v>0.29840515252459199</v>
      </c>
      <c r="R11" s="17">
        <v>0.26314240301842601</v>
      </c>
      <c r="S11" s="17"/>
      <c r="T11" s="17">
        <v>0.29504132192180998</v>
      </c>
      <c r="U11" s="17">
        <v>0.32596731201927798</v>
      </c>
      <c r="V11" s="17">
        <v>0.29766572318685802</v>
      </c>
      <c r="W11" s="17">
        <v>0.37406743564642297</v>
      </c>
      <c r="X11" s="17">
        <v>0.35309753761065399</v>
      </c>
      <c r="Y11" s="17">
        <v>0.287018080473668</v>
      </c>
      <c r="Z11" s="17">
        <v>0.348623226655357</v>
      </c>
      <c r="AA11" s="17">
        <v>0.29989784082832899</v>
      </c>
      <c r="AB11" s="17">
        <v>0.34518276241882301</v>
      </c>
      <c r="AC11" s="17">
        <v>0.30928863483550101</v>
      </c>
      <c r="AD11" s="17">
        <v>0.27154380807624601</v>
      </c>
      <c r="AE11" s="17">
        <v>0.37807087370612902</v>
      </c>
      <c r="AF11" s="17"/>
      <c r="AG11" s="17">
        <v>0.31780252038592599</v>
      </c>
      <c r="AH11" s="17">
        <v>0.32580167519299102</v>
      </c>
    </row>
    <row r="12" spans="2:34" x14ac:dyDescent="0.25">
      <c r="B12" s="18" t="s">
        <v>381</v>
      </c>
      <c r="C12" s="17">
        <v>0.178364179939347</v>
      </c>
      <c r="D12" s="17">
        <v>0.143798410781209</v>
      </c>
      <c r="E12" s="17">
        <v>0.21018124747772299</v>
      </c>
      <c r="F12" s="17"/>
      <c r="G12" s="17">
        <v>0.173393560004833</v>
      </c>
      <c r="H12" s="17">
        <v>0.196707438407562</v>
      </c>
      <c r="I12" s="17">
        <v>0.160017362867408</v>
      </c>
      <c r="J12" s="17"/>
      <c r="K12" s="17">
        <v>0.14737301404648401</v>
      </c>
      <c r="L12" s="17">
        <v>0.18368435252200099</v>
      </c>
      <c r="M12" s="17"/>
      <c r="N12" s="17">
        <v>0.177155490836749</v>
      </c>
      <c r="O12" s="17">
        <v>0.13752078121512201</v>
      </c>
      <c r="P12" s="17">
        <v>0.208096009564364</v>
      </c>
      <c r="Q12" s="17">
        <v>0.21119962734926201</v>
      </c>
      <c r="R12" s="17">
        <v>0.155060246721896</v>
      </c>
      <c r="S12" s="17"/>
      <c r="T12" s="17">
        <v>0.142303404732636</v>
      </c>
      <c r="U12" s="17">
        <v>0.20156415311519901</v>
      </c>
      <c r="V12" s="17">
        <v>0.20452576557468699</v>
      </c>
      <c r="W12" s="17">
        <v>0.17766213766041</v>
      </c>
      <c r="X12" s="17">
        <v>0.19106289172032101</v>
      </c>
      <c r="Y12" s="17">
        <v>0.136881140729983</v>
      </c>
      <c r="Z12" s="17">
        <v>0.19583091547525899</v>
      </c>
      <c r="AA12" s="17">
        <v>0.188969737921097</v>
      </c>
      <c r="AB12" s="17">
        <v>0.19816907917934101</v>
      </c>
      <c r="AC12" s="17">
        <v>0.16693421626545701</v>
      </c>
      <c r="AD12" s="17">
        <v>0.15702209691511201</v>
      </c>
      <c r="AE12" s="17">
        <v>0.19507130086551</v>
      </c>
      <c r="AF12" s="17"/>
      <c r="AG12" s="17">
        <v>0.17159520540621401</v>
      </c>
      <c r="AH12" s="17">
        <v>0.19056019018926901</v>
      </c>
    </row>
    <row r="13" spans="2:34" x14ac:dyDescent="0.25">
      <c r="B13" s="18" t="s">
        <v>382</v>
      </c>
      <c r="C13" s="17">
        <v>7.1934535431216196E-2</v>
      </c>
      <c r="D13" s="17">
        <v>6.77701424432606E-2</v>
      </c>
      <c r="E13" s="17">
        <v>7.3563175962323701E-2</v>
      </c>
      <c r="F13" s="17"/>
      <c r="G13" s="17">
        <v>6.4442856258445494E-2</v>
      </c>
      <c r="H13" s="17">
        <v>8.9569250136765796E-2</v>
      </c>
      <c r="I13" s="17">
        <v>5.6816367051067802E-2</v>
      </c>
      <c r="J13" s="17"/>
      <c r="K13" s="17">
        <v>8.1537443571248702E-2</v>
      </c>
      <c r="L13" s="17">
        <v>7.1202910278624201E-2</v>
      </c>
      <c r="M13" s="17"/>
      <c r="N13" s="17">
        <v>5.6318839656468403E-2</v>
      </c>
      <c r="O13" s="17">
        <v>7.5967182407817302E-2</v>
      </c>
      <c r="P13" s="17">
        <v>7.48728286541957E-2</v>
      </c>
      <c r="Q13" s="17">
        <v>0.10990669043516101</v>
      </c>
      <c r="R13" s="17">
        <v>6.1427010396478902E-2</v>
      </c>
      <c r="S13" s="17"/>
      <c r="T13" s="17">
        <v>5.37944987870475E-2</v>
      </c>
      <c r="U13" s="17">
        <v>5.6856592195106997E-2</v>
      </c>
      <c r="V13" s="17">
        <v>4.4028664528583297E-2</v>
      </c>
      <c r="W13" s="17">
        <v>4.6946792688378799E-2</v>
      </c>
      <c r="X13" s="17">
        <v>0.115311459240103</v>
      </c>
      <c r="Y13" s="17">
        <v>6.8214572445955302E-2</v>
      </c>
      <c r="Z13" s="17">
        <v>5.0441939216986899E-2</v>
      </c>
      <c r="AA13" s="17">
        <v>0.13244935636247099</v>
      </c>
      <c r="AB13" s="17">
        <v>8.4138217215254399E-2</v>
      </c>
      <c r="AC13" s="17">
        <v>0.101666313401122</v>
      </c>
      <c r="AD13" s="17">
        <v>8.2012009097532507E-2</v>
      </c>
      <c r="AE13" s="17">
        <v>0.106713201797611</v>
      </c>
      <c r="AF13" s="17"/>
      <c r="AG13" s="17">
        <v>7.4706377056164106E-2</v>
      </c>
      <c r="AH13" s="17">
        <v>7.1277039715520699E-2</v>
      </c>
    </row>
    <row r="14" spans="2:34" x14ac:dyDescent="0.25">
      <c r="B14" s="18" t="s">
        <v>80</v>
      </c>
      <c r="C14" s="19">
        <v>0.111455992016974</v>
      </c>
      <c r="D14" s="19">
        <v>7.9048038960511796E-2</v>
      </c>
      <c r="E14" s="19">
        <v>0.14111194792605</v>
      </c>
      <c r="F14" s="19"/>
      <c r="G14" s="19">
        <v>0.13882113299082399</v>
      </c>
      <c r="H14" s="19">
        <v>0.10196625155949</v>
      </c>
      <c r="I14" s="19">
        <v>9.7918535010987795E-2</v>
      </c>
      <c r="J14" s="19"/>
      <c r="K14" s="19">
        <v>0.13900850930860201</v>
      </c>
      <c r="L14" s="19">
        <v>0.104331253409414</v>
      </c>
      <c r="M14" s="19"/>
      <c r="N14" s="19">
        <v>0.187843407824974</v>
      </c>
      <c r="O14" s="19">
        <v>9.0498055607880296E-2</v>
      </c>
      <c r="P14" s="19">
        <v>0.12710384770365199</v>
      </c>
      <c r="Q14" s="19">
        <v>6.8236116614704495E-2</v>
      </c>
      <c r="R14" s="19">
        <v>5.6169001597452202E-2</v>
      </c>
      <c r="S14" s="19"/>
      <c r="T14" s="19">
        <v>4.6970476194645602E-2</v>
      </c>
      <c r="U14" s="19">
        <v>0.14624414055832699</v>
      </c>
      <c r="V14" s="19">
        <v>0.166346684303216</v>
      </c>
      <c r="W14" s="19">
        <v>0.114669117956054</v>
      </c>
      <c r="X14" s="19">
        <v>8.3389555416966202E-2</v>
      </c>
      <c r="Y14" s="19">
        <v>0.163589264553018</v>
      </c>
      <c r="Z14" s="19">
        <v>9.5648779175977805E-2</v>
      </c>
      <c r="AA14" s="19">
        <v>0.104463147045721</v>
      </c>
      <c r="AB14" s="19">
        <v>8.8747151652262601E-2</v>
      </c>
      <c r="AC14" s="19">
        <v>0.12214560571057</v>
      </c>
      <c r="AD14" s="19">
        <v>0.15213378271831901</v>
      </c>
      <c r="AE14" s="19">
        <v>4.4253345916412501E-2</v>
      </c>
      <c r="AF14" s="19"/>
      <c r="AG14" s="19">
        <v>9.1816447162104797E-2</v>
      </c>
      <c r="AH14" s="19">
        <v>0.114862080877159</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388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0.126717709508325</v>
      </c>
      <c r="D9" s="17">
        <v>0.16286900355070899</v>
      </c>
      <c r="E9" s="17">
        <v>9.2986721881180595E-2</v>
      </c>
      <c r="F9" s="17"/>
      <c r="G9" s="17">
        <v>0.115270467537611</v>
      </c>
      <c r="H9" s="17">
        <v>9.9704738165808396E-2</v>
      </c>
      <c r="I9" s="17">
        <v>0.17116740416795501</v>
      </c>
      <c r="J9" s="17"/>
      <c r="K9" s="17">
        <v>9.41930628407706E-2</v>
      </c>
      <c r="L9" s="17">
        <v>0.13229304584982199</v>
      </c>
      <c r="M9" s="17"/>
      <c r="N9" s="17">
        <v>8.9476608799965704E-2</v>
      </c>
      <c r="O9" s="17">
        <v>0.12388099543705799</v>
      </c>
      <c r="P9" s="17">
        <v>8.2995456564928793E-2</v>
      </c>
      <c r="Q9" s="17">
        <v>0.16172508553075199</v>
      </c>
      <c r="R9" s="17">
        <v>0.230375487133231</v>
      </c>
      <c r="S9" s="17"/>
      <c r="T9" s="17">
        <v>0.23103487077375601</v>
      </c>
      <c r="U9" s="17">
        <v>9.3313674654417103E-2</v>
      </c>
      <c r="V9" s="17">
        <v>9.3866287035708207E-2</v>
      </c>
      <c r="W9" s="17">
        <v>7.0727846249422993E-2</v>
      </c>
      <c r="X9" s="17">
        <v>6.0862368304401102E-2</v>
      </c>
      <c r="Y9" s="17">
        <v>0.128440134058598</v>
      </c>
      <c r="Z9" s="17">
        <v>8.3552153902151899E-2</v>
      </c>
      <c r="AA9" s="17">
        <v>0.121666680086085</v>
      </c>
      <c r="AB9" s="17">
        <v>0.14428530307839299</v>
      </c>
      <c r="AC9" s="17">
        <v>0.151959145959637</v>
      </c>
      <c r="AD9" s="17">
        <v>0.20039692473346299</v>
      </c>
      <c r="AE9" s="17">
        <v>8.7858157413697804E-2</v>
      </c>
      <c r="AF9" s="17"/>
      <c r="AG9" s="17">
        <v>0.13579782871136201</v>
      </c>
      <c r="AH9" s="17">
        <v>0.120900762306618</v>
      </c>
    </row>
    <row r="10" spans="2:34" x14ac:dyDescent="0.25">
      <c r="B10" s="18" t="s">
        <v>379</v>
      </c>
      <c r="C10" s="17">
        <v>0.30535279739590299</v>
      </c>
      <c r="D10" s="17">
        <v>0.32458343989458699</v>
      </c>
      <c r="E10" s="17">
        <v>0.28979181516830199</v>
      </c>
      <c r="F10" s="17"/>
      <c r="G10" s="17">
        <v>0.30763068540322402</v>
      </c>
      <c r="H10" s="17">
        <v>0.307341536737886</v>
      </c>
      <c r="I10" s="17">
        <v>0.30074735397171698</v>
      </c>
      <c r="J10" s="17"/>
      <c r="K10" s="17">
        <v>0.30323679660806302</v>
      </c>
      <c r="L10" s="17">
        <v>0.30851239525583601</v>
      </c>
      <c r="M10" s="17"/>
      <c r="N10" s="17">
        <v>0.27569124638060999</v>
      </c>
      <c r="O10" s="17">
        <v>0.34119573629510103</v>
      </c>
      <c r="P10" s="17">
        <v>0.30371531179998001</v>
      </c>
      <c r="Q10" s="17">
        <v>0.20927831446046699</v>
      </c>
      <c r="R10" s="17">
        <v>0.32982183306900198</v>
      </c>
      <c r="S10" s="17"/>
      <c r="T10" s="17">
        <v>0.331136473079501</v>
      </c>
      <c r="U10" s="17">
        <v>0.31108105817218401</v>
      </c>
      <c r="V10" s="17">
        <v>0.29773954741196801</v>
      </c>
      <c r="W10" s="17">
        <v>0.34401546389986898</v>
      </c>
      <c r="X10" s="17">
        <v>0.30437511333526801</v>
      </c>
      <c r="Y10" s="17">
        <v>0.34545624108595402</v>
      </c>
      <c r="Z10" s="17">
        <v>0.24366074088909701</v>
      </c>
      <c r="AA10" s="17">
        <v>0.209817070060099</v>
      </c>
      <c r="AB10" s="17">
        <v>0.29497293254271301</v>
      </c>
      <c r="AC10" s="17">
        <v>0.28200772633744298</v>
      </c>
      <c r="AD10" s="17">
        <v>0.29284410650213</v>
      </c>
      <c r="AE10" s="17">
        <v>0.389053297453547</v>
      </c>
      <c r="AF10" s="17"/>
      <c r="AG10" s="17">
        <v>0.318561649514495</v>
      </c>
      <c r="AH10" s="17">
        <v>0.29207243811412598</v>
      </c>
    </row>
    <row r="11" spans="2:34" ht="30" x14ac:dyDescent="0.25">
      <c r="B11" s="18" t="s">
        <v>380</v>
      </c>
      <c r="C11" s="17">
        <v>0.218093222342266</v>
      </c>
      <c r="D11" s="17">
        <v>0.21219699977287501</v>
      </c>
      <c r="E11" s="17">
        <v>0.22652853806204201</v>
      </c>
      <c r="F11" s="17"/>
      <c r="G11" s="17">
        <v>0.22277690161033101</v>
      </c>
      <c r="H11" s="17">
        <v>0.22748807155790399</v>
      </c>
      <c r="I11" s="17">
        <v>0.20198160382942101</v>
      </c>
      <c r="J11" s="17"/>
      <c r="K11" s="17">
        <v>0.20840342168045201</v>
      </c>
      <c r="L11" s="17">
        <v>0.221994138187177</v>
      </c>
      <c r="M11" s="17"/>
      <c r="N11" s="17">
        <v>0.277453430225164</v>
      </c>
      <c r="O11" s="17">
        <v>0.23082962938110099</v>
      </c>
      <c r="P11" s="17">
        <v>0.20060253656122001</v>
      </c>
      <c r="Q11" s="17">
        <v>0.25738295435793102</v>
      </c>
      <c r="R11" s="17">
        <v>0.17362874456205801</v>
      </c>
      <c r="S11" s="17"/>
      <c r="T11" s="17">
        <v>0.196765034027755</v>
      </c>
      <c r="U11" s="17">
        <v>0.215328573095903</v>
      </c>
      <c r="V11" s="17">
        <v>0.15598700870992399</v>
      </c>
      <c r="W11" s="17">
        <v>0.24868777713672199</v>
      </c>
      <c r="X11" s="17">
        <v>0.236735424106885</v>
      </c>
      <c r="Y11" s="17">
        <v>0.171681092401515</v>
      </c>
      <c r="Z11" s="17">
        <v>0.27008769536072902</v>
      </c>
      <c r="AA11" s="17">
        <v>0.27383566658847902</v>
      </c>
      <c r="AB11" s="17">
        <v>0.24492030871298701</v>
      </c>
      <c r="AC11" s="17">
        <v>0.19450402021718299</v>
      </c>
      <c r="AD11" s="17">
        <v>0.221722086713285</v>
      </c>
      <c r="AE11" s="17">
        <v>0.23583366936535399</v>
      </c>
      <c r="AF11" s="17"/>
      <c r="AG11" s="17">
        <v>0.21172020021944801</v>
      </c>
      <c r="AH11" s="17">
        <v>0.22414558509067301</v>
      </c>
    </row>
    <row r="12" spans="2:34" x14ac:dyDescent="0.25">
      <c r="B12" s="18" t="s">
        <v>381</v>
      </c>
      <c r="C12" s="17">
        <v>0.195549924972063</v>
      </c>
      <c r="D12" s="17">
        <v>0.173508164872541</v>
      </c>
      <c r="E12" s="17">
        <v>0.21587642946397101</v>
      </c>
      <c r="F12" s="17"/>
      <c r="G12" s="17">
        <v>0.18146460224261499</v>
      </c>
      <c r="H12" s="17">
        <v>0.21796807923991099</v>
      </c>
      <c r="I12" s="17">
        <v>0.180567800894919</v>
      </c>
      <c r="J12" s="17"/>
      <c r="K12" s="17">
        <v>0.17017035741537301</v>
      </c>
      <c r="L12" s="17">
        <v>0.19968127368143301</v>
      </c>
      <c r="M12" s="17"/>
      <c r="N12" s="17">
        <v>0.146303134060245</v>
      </c>
      <c r="O12" s="17">
        <v>0.16065075532102299</v>
      </c>
      <c r="P12" s="17">
        <v>0.24755574199233699</v>
      </c>
      <c r="Q12" s="17">
        <v>0.216794901244062</v>
      </c>
      <c r="R12" s="17">
        <v>0.16836402951927101</v>
      </c>
      <c r="S12" s="17"/>
      <c r="T12" s="17">
        <v>0.16875571903073</v>
      </c>
      <c r="U12" s="17">
        <v>0.23414648788499401</v>
      </c>
      <c r="V12" s="17">
        <v>0.27778677878334601</v>
      </c>
      <c r="W12" s="17">
        <v>0.18824605410756901</v>
      </c>
      <c r="X12" s="17">
        <v>0.19248622455352399</v>
      </c>
      <c r="Y12" s="17">
        <v>0.17144860254070099</v>
      </c>
      <c r="Z12" s="17">
        <v>0.23220343459925299</v>
      </c>
      <c r="AA12" s="17">
        <v>0.25290987459907799</v>
      </c>
      <c r="AB12" s="17">
        <v>0.15379085503445</v>
      </c>
      <c r="AC12" s="17">
        <v>0.18763750630451001</v>
      </c>
      <c r="AD12" s="17">
        <v>0.106240988489958</v>
      </c>
      <c r="AE12" s="17">
        <v>0.162162928976329</v>
      </c>
      <c r="AF12" s="17"/>
      <c r="AG12" s="17">
        <v>0.18096156892144499</v>
      </c>
      <c r="AH12" s="17">
        <v>0.21225167012513799</v>
      </c>
    </row>
    <row r="13" spans="2:34" x14ac:dyDescent="0.25">
      <c r="B13" s="18" t="s">
        <v>382</v>
      </c>
      <c r="C13" s="17">
        <v>9.8795059197154006E-2</v>
      </c>
      <c r="D13" s="17">
        <v>8.1445869759197598E-2</v>
      </c>
      <c r="E13" s="17">
        <v>0.109715546457374</v>
      </c>
      <c r="F13" s="17"/>
      <c r="G13" s="17">
        <v>8.9132465268595501E-2</v>
      </c>
      <c r="H13" s="17">
        <v>0.110480539322089</v>
      </c>
      <c r="I13" s="17">
        <v>9.3141063752633896E-2</v>
      </c>
      <c r="J13" s="17"/>
      <c r="K13" s="17">
        <v>0.14787221190153901</v>
      </c>
      <c r="L13" s="17">
        <v>9.0815186351234506E-2</v>
      </c>
      <c r="M13" s="17"/>
      <c r="N13" s="17">
        <v>9.13345284569302E-2</v>
      </c>
      <c r="O13" s="17">
        <v>9.1126302205075005E-2</v>
      </c>
      <c r="P13" s="17">
        <v>0.119019478020311</v>
      </c>
      <c r="Q13" s="17">
        <v>0.11621017564865101</v>
      </c>
      <c r="R13" s="17">
        <v>6.8865484786383199E-2</v>
      </c>
      <c r="S13" s="17"/>
      <c r="T13" s="17">
        <v>3.8924798801725502E-2</v>
      </c>
      <c r="U13" s="17">
        <v>0.101757323061007</v>
      </c>
      <c r="V13" s="17">
        <v>9.5817238261805507E-2</v>
      </c>
      <c r="W13" s="17">
        <v>0.10796187623931799</v>
      </c>
      <c r="X13" s="17">
        <v>0.13411620842324301</v>
      </c>
      <c r="Y13" s="17">
        <v>8.8884117797448897E-2</v>
      </c>
      <c r="Z13" s="17">
        <v>9.6704357698361401E-2</v>
      </c>
      <c r="AA13" s="17">
        <v>0.10564691060883701</v>
      </c>
      <c r="AB13" s="17">
        <v>0.12592693615796899</v>
      </c>
      <c r="AC13" s="17">
        <v>0.12511856943032401</v>
      </c>
      <c r="AD13" s="17">
        <v>0.10580445739326599</v>
      </c>
      <c r="AE13" s="17">
        <v>9.3595911439177004E-2</v>
      </c>
      <c r="AF13" s="17"/>
      <c r="AG13" s="17">
        <v>0.108227340678977</v>
      </c>
      <c r="AH13" s="17">
        <v>9.7734807678063695E-2</v>
      </c>
    </row>
    <row r="14" spans="2:34" x14ac:dyDescent="0.25">
      <c r="B14" s="18" t="s">
        <v>80</v>
      </c>
      <c r="C14" s="19">
        <v>5.5491286584289201E-2</v>
      </c>
      <c r="D14" s="19">
        <v>4.5396522150090698E-2</v>
      </c>
      <c r="E14" s="19">
        <v>6.5100948967130298E-2</v>
      </c>
      <c r="F14" s="19"/>
      <c r="G14" s="19">
        <v>8.3724877937624606E-2</v>
      </c>
      <c r="H14" s="19">
        <v>3.70170349764012E-2</v>
      </c>
      <c r="I14" s="19">
        <v>5.2394773383354402E-2</v>
      </c>
      <c r="J14" s="19"/>
      <c r="K14" s="19">
        <v>7.61241495538027E-2</v>
      </c>
      <c r="L14" s="19">
        <v>4.6703960674496899E-2</v>
      </c>
      <c r="M14" s="19"/>
      <c r="N14" s="19">
        <v>0.11974105207708501</v>
      </c>
      <c r="O14" s="19">
        <v>5.23165813606409E-2</v>
      </c>
      <c r="P14" s="19">
        <v>4.61114750612234E-2</v>
      </c>
      <c r="Q14" s="19">
        <v>3.86085687581363E-2</v>
      </c>
      <c r="R14" s="19">
        <v>2.8944420930053599E-2</v>
      </c>
      <c r="S14" s="19"/>
      <c r="T14" s="19">
        <v>3.33831042865321E-2</v>
      </c>
      <c r="U14" s="19">
        <v>4.4372883131494997E-2</v>
      </c>
      <c r="V14" s="19">
        <v>7.8803139797248595E-2</v>
      </c>
      <c r="W14" s="19">
        <v>4.0360982367099098E-2</v>
      </c>
      <c r="X14" s="19">
        <v>7.1424661276679402E-2</v>
      </c>
      <c r="Y14" s="19">
        <v>9.4089812115783697E-2</v>
      </c>
      <c r="Z14" s="19">
        <v>7.3791617550408306E-2</v>
      </c>
      <c r="AA14" s="19">
        <v>3.6123798057421698E-2</v>
      </c>
      <c r="AB14" s="19">
        <v>3.6103664473488298E-2</v>
      </c>
      <c r="AC14" s="19">
        <v>5.8773031750903502E-2</v>
      </c>
      <c r="AD14" s="19">
        <v>7.29914361678978E-2</v>
      </c>
      <c r="AE14" s="19">
        <v>3.1496035351894797E-2</v>
      </c>
      <c r="AF14" s="19"/>
      <c r="AG14" s="19">
        <v>4.47314119542737E-2</v>
      </c>
      <c r="AH14" s="19">
        <v>5.2894736685381201E-2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389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8.1063734510583907E-2</v>
      </c>
      <c r="D9" s="17">
        <v>0.100383210962849</v>
      </c>
      <c r="E9" s="17">
        <v>6.32928925527423E-2</v>
      </c>
      <c r="F9" s="17"/>
      <c r="G9" s="17">
        <v>7.21990887417749E-2</v>
      </c>
      <c r="H9" s="17">
        <v>6.3165539877983304E-2</v>
      </c>
      <c r="I9" s="17">
        <v>0.11170397611241201</v>
      </c>
      <c r="J9" s="17"/>
      <c r="K9" s="17">
        <v>4.0635978175130601E-2</v>
      </c>
      <c r="L9" s="17">
        <v>8.6946225877028702E-2</v>
      </c>
      <c r="M9" s="17"/>
      <c r="N9" s="17">
        <v>6.1302907308063301E-2</v>
      </c>
      <c r="O9" s="17">
        <v>7.9720174372654995E-2</v>
      </c>
      <c r="P9" s="17">
        <v>5.3896463219975203E-2</v>
      </c>
      <c r="Q9" s="17">
        <v>9.0613644991328304E-2</v>
      </c>
      <c r="R9" s="17">
        <v>0.14661805998595101</v>
      </c>
      <c r="S9" s="17"/>
      <c r="T9" s="17">
        <v>0.14922428714203401</v>
      </c>
      <c r="U9" s="17">
        <v>4.0385863715178202E-2</v>
      </c>
      <c r="V9" s="17">
        <v>4.8725183298861101E-2</v>
      </c>
      <c r="W9" s="17">
        <v>5.8900219008560101E-2</v>
      </c>
      <c r="X9" s="17">
        <v>7.2143606312144198E-2</v>
      </c>
      <c r="Y9" s="17">
        <v>7.8301065567986494E-2</v>
      </c>
      <c r="Z9" s="17">
        <v>6.5659534977290504E-2</v>
      </c>
      <c r="AA9" s="17">
        <v>6.6029881550452696E-2</v>
      </c>
      <c r="AB9" s="17">
        <v>7.7380636618519405E-2</v>
      </c>
      <c r="AC9" s="17">
        <v>0.117357348756087</v>
      </c>
      <c r="AD9" s="17">
        <v>0.107185056771674</v>
      </c>
      <c r="AE9" s="17">
        <v>7.0976969946428006E-2</v>
      </c>
      <c r="AF9" s="17"/>
      <c r="AG9" s="17">
        <v>9.13534986191471E-2</v>
      </c>
      <c r="AH9" s="17">
        <v>7.6462023878910601E-2</v>
      </c>
    </row>
    <row r="10" spans="2:34" x14ac:dyDescent="0.25">
      <c r="B10" s="18" t="s">
        <v>379</v>
      </c>
      <c r="C10" s="17">
        <v>0.261512042630341</v>
      </c>
      <c r="D10" s="17">
        <v>0.29327275017593601</v>
      </c>
      <c r="E10" s="17">
        <v>0.233914839046787</v>
      </c>
      <c r="F10" s="17"/>
      <c r="G10" s="17">
        <v>0.24637004419478301</v>
      </c>
      <c r="H10" s="17">
        <v>0.25277767745485402</v>
      </c>
      <c r="I10" s="17">
        <v>0.28651079875438501</v>
      </c>
      <c r="J10" s="17"/>
      <c r="K10" s="17">
        <v>0.258164945693101</v>
      </c>
      <c r="L10" s="17">
        <v>0.266836243632527</v>
      </c>
      <c r="M10" s="17"/>
      <c r="N10" s="17">
        <v>0.25011602074647399</v>
      </c>
      <c r="O10" s="17">
        <v>0.269800875064307</v>
      </c>
      <c r="P10" s="17">
        <v>0.22201501233441001</v>
      </c>
      <c r="Q10" s="17">
        <v>0.284025961841048</v>
      </c>
      <c r="R10" s="17">
        <v>0.32832019733483703</v>
      </c>
      <c r="S10" s="17"/>
      <c r="T10" s="17">
        <v>0.31625812337189202</v>
      </c>
      <c r="U10" s="17">
        <v>0.235847090452971</v>
      </c>
      <c r="V10" s="17">
        <v>0.220415344702975</v>
      </c>
      <c r="W10" s="17">
        <v>0.29583021776295099</v>
      </c>
      <c r="X10" s="17">
        <v>0.250986289826718</v>
      </c>
      <c r="Y10" s="17">
        <v>0.27696951607050302</v>
      </c>
      <c r="Z10" s="17">
        <v>0.255632245142347</v>
      </c>
      <c r="AA10" s="17">
        <v>0.27500921724645599</v>
      </c>
      <c r="AB10" s="17">
        <v>0.27878525843864699</v>
      </c>
      <c r="AC10" s="17">
        <v>0.18385110012338199</v>
      </c>
      <c r="AD10" s="17">
        <v>0.31335522302166602</v>
      </c>
      <c r="AE10" s="17">
        <v>0.17721365294293101</v>
      </c>
      <c r="AF10" s="17"/>
      <c r="AG10" s="17">
        <v>0.296366934366674</v>
      </c>
      <c r="AH10" s="17">
        <v>0.24827913351275299</v>
      </c>
    </row>
    <row r="11" spans="2:34" ht="30" x14ac:dyDescent="0.25">
      <c r="B11" s="18" t="s">
        <v>380</v>
      </c>
      <c r="C11" s="17">
        <v>0.24321653937191701</v>
      </c>
      <c r="D11" s="17">
        <v>0.23683706077000399</v>
      </c>
      <c r="E11" s="17">
        <v>0.252079535779487</v>
      </c>
      <c r="F11" s="17"/>
      <c r="G11" s="17">
        <v>0.24150445644687599</v>
      </c>
      <c r="H11" s="17">
        <v>0.24104034804525801</v>
      </c>
      <c r="I11" s="17">
        <v>0.247531115271033</v>
      </c>
      <c r="J11" s="17"/>
      <c r="K11" s="17">
        <v>0.217221081339806</v>
      </c>
      <c r="L11" s="17">
        <v>0.24935285232440299</v>
      </c>
      <c r="M11" s="17"/>
      <c r="N11" s="17">
        <v>0.23762305246079499</v>
      </c>
      <c r="O11" s="17">
        <v>0.26580089919608502</v>
      </c>
      <c r="P11" s="17">
        <v>0.252690668292195</v>
      </c>
      <c r="Q11" s="17">
        <v>0.24944975153395799</v>
      </c>
      <c r="R11" s="17">
        <v>0.203791890286009</v>
      </c>
      <c r="S11" s="17"/>
      <c r="T11" s="17">
        <v>0.262236325163199</v>
      </c>
      <c r="U11" s="17">
        <v>0.246629437487945</v>
      </c>
      <c r="V11" s="17">
        <v>0.281181544296015</v>
      </c>
      <c r="W11" s="17">
        <v>0.27503967660364698</v>
      </c>
      <c r="X11" s="17">
        <v>0.20646730019898499</v>
      </c>
      <c r="Y11" s="17">
        <v>0.222484821433831</v>
      </c>
      <c r="Z11" s="17">
        <v>0.24766934966034501</v>
      </c>
      <c r="AA11" s="17">
        <v>0.21393152984639099</v>
      </c>
      <c r="AB11" s="17">
        <v>0.247059455535308</v>
      </c>
      <c r="AC11" s="17">
        <v>0.24842311950388701</v>
      </c>
      <c r="AD11" s="17">
        <v>0.21844551789977101</v>
      </c>
      <c r="AE11" s="17">
        <v>0.142253064076999</v>
      </c>
      <c r="AF11" s="17"/>
      <c r="AG11" s="17">
        <v>0.22728513402509101</v>
      </c>
      <c r="AH11" s="17">
        <v>0.24890586313326199</v>
      </c>
    </row>
    <row r="12" spans="2:34" x14ac:dyDescent="0.25">
      <c r="B12" s="18" t="s">
        <v>381</v>
      </c>
      <c r="C12" s="17">
        <v>0.24362275402285299</v>
      </c>
      <c r="D12" s="17">
        <v>0.21341544476520199</v>
      </c>
      <c r="E12" s="17">
        <v>0.27040488162700499</v>
      </c>
      <c r="F12" s="17"/>
      <c r="G12" s="17">
        <v>0.25974034937622797</v>
      </c>
      <c r="H12" s="17">
        <v>0.25847364915573301</v>
      </c>
      <c r="I12" s="17">
        <v>0.21006063587077001</v>
      </c>
      <c r="J12" s="17"/>
      <c r="K12" s="17">
        <v>0.29691711763947698</v>
      </c>
      <c r="L12" s="17">
        <v>0.233953682050172</v>
      </c>
      <c r="M12" s="17"/>
      <c r="N12" s="17">
        <v>0.23183149256356</v>
      </c>
      <c r="O12" s="17">
        <v>0.228774145921845</v>
      </c>
      <c r="P12" s="17">
        <v>0.27951818237982301</v>
      </c>
      <c r="Q12" s="17">
        <v>0.16241465907834701</v>
      </c>
      <c r="R12" s="17">
        <v>0.231164969952524</v>
      </c>
      <c r="S12" s="17"/>
      <c r="T12" s="17">
        <v>0.167492768651369</v>
      </c>
      <c r="U12" s="17">
        <v>0.283659010572271</v>
      </c>
      <c r="V12" s="17">
        <v>0.313146652728714</v>
      </c>
      <c r="W12" s="17">
        <v>0.24358350807621501</v>
      </c>
      <c r="X12" s="17">
        <v>0.221901645020748</v>
      </c>
      <c r="Y12" s="17">
        <v>0.20806055411369201</v>
      </c>
      <c r="Z12" s="17">
        <v>0.23585571112763401</v>
      </c>
      <c r="AA12" s="17">
        <v>0.24450864550240101</v>
      </c>
      <c r="AB12" s="17">
        <v>0.25367428984520402</v>
      </c>
      <c r="AC12" s="17">
        <v>0.24490418686015</v>
      </c>
      <c r="AD12" s="17">
        <v>0.21331558610314899</v>
      </c>
      <c r="AE12" s="17">
        <v>0.425715248192439</v>
      </c>
      <c r="AF12" s="17"/>
      <c r="AG12" s="17">
        <v>0.23346330662982401</v>
      </c>
      <c r="AH12" s="17">
        <v>0.2575256662455</v>
      </c>
    </row>
    <row r="13" spans="2:34" x14ac:dyDescent="0.25">
      <c r="B13" s="18" t="s">
        <v>382</v>
      </c>
      <c r="C13" s="17">
        <v>0.109834428276594</v>
      </c>
      <c r="D13" s="17">
        <v>0.104798853864588</v>
      </c>
      <c r="E13" s="17">
        <v>0.110484107010226</v>
      </c>
      <c r="F13" s="17"/>
      <c r="G13" s="17">
        <v>9.14508409657383E-2</v>
      </c>
      <c r="H13" s="17">
        <v>0.14083605458927301</v>
      </c>
      <c r="I13" s="17">
        <v>8.8099126067626293E-2</v>
      </c>
      <c r="J13" s="17"/>
      <c r="K13" s="17">
        <v>0.117005374938386</v>
      </c>
      <c r="L13" s="17">
        <v>0.109502974234007</v>
      </c>
      <c r="M13" s="17"/>
      <c r="N13" s="17">
        <v>8.9999990406197702E-2</v>
      </c>
      <c r="O13" s="17">
        <v>9.2482326780964394E-2</v>
      </c>
      <c r="P13" s="17">
        <v>0.14230334574051501</v>
      </c>
      <c r="Q13" s="17">
        <v>0.15785772661148201</v>
      </c>
      <c r="R13" s="17">
        <v>6.6452465220169704E-2</v>
      </c>
      <c r="S13" s="17"/>
      <c r="T13" s="17">
        <v>6.9550596917583404E-2</v>
      </c>
      <c r="U13" s="17">
        <v>0.12658563361393499</v>
      </c>
      <c r="V13" s="17">
        <v>8.4912686142701504E-2</v>
      </c>
      <c r="W13" s="17">
        <v>6.3026344062862005E-2</v>
      </c>
      <c r="X13" s="17">
        <v>0.15562839679652399</v>
      </c>
      <c r="Y13" s="17">
        <v>0.114122432027721</v>
      </c>
      <c r="Z13" s="17">
        <v>0.120640815830419</v>
      </c>
      <c r="AA13" s="17">
        <v>0.17081131557183099</v>
      </c>
      <c r="AB13" s="17">
        <v>0.113580340790938</v>
      </c>
      <c r="AC13" s="17">
        <v>0.12919257372524701</v>
      </c>
      <c r="AD13" s="17">
        <v>8.0771623272773097E-2</v>
      </c>
      <c r="AE13" s="17">
        <v>0.15593554305662799</v>
      </c>
      <c r="AF13" s="17"/>
      <c r="AG13" s="17">
        <v>0.10336343198987499</v>
      </c>
      <c r="AH13" s="17">
        <v>0.110388255664499</v>
      </c>
    </row>
    <row r="14" spans="2:34" x14ac:dyDescent="0.25">
      <c r="B14" s="18" t="s">
        <v>80</v>
      </c>
      <c r="C14" s="19">
        <v>6.0750501187710498E-2</v>
      </c>
      <c r="D14" s="19">
        <v>5.12926794614217E-2</v>
      </c>
      <c r="E14" s="19">
        <v>6.9823743983752504E-2</v>
      </c>
      <c r="F14" s="19"/>
      <c r="G14" s="19">
        <v>8.8735220274598903E-2</v>
      </c>
      <c r="H14" s="19">
        <v>4.3706730876898699E-2</v>
      </c>
      <c r="I14" s="19">
        <v>5.60943479237739E-2</v>
      </c>
      <c r="J14" s="19"/>
      <c r="K14" s="19">
        <v>7.0055502214098994E-2</v>
      </c>
      <c r="L14" s="19">
        <v>5.3408021881862798E-2</v>
      </c>
      <c r="M14" s="19"/>
      <c r="N14" s="19">
        <v>0.12912653651490899</v>
      </c>
      <c r="O14" s="19">
        <v>6.3421578664143496E-2</v>
      </c>
      <c r="P14" s="19">
        <v>4.9576328033082699E-2</v>
      </c>
      <c r="Q14" s="19">
        <v>5.5638255943836597E-2</v>
      </c>
      <c r="R14" s="19">
        <v>2.3652417220508801E-2</v>
      </c>
      <c r="S14" s="19"/>
      <c r="T14" s="19">
        <v>3.5237898753922699E-2</v>
      </c>
      <c r="U14" s="19">
        <v>6.6892964157699603E-2</v>
      </c>
      <c r="V14" s="19">
        <v>5.1618588830733197E-2</v>
      </c>
      <c r="W14" s="19">
        <v>6.3620034485764906E-2</v>
      </c>
      <c r="X14" s="19">
        <v>9.2872761844881094E-2</v>
      </c>
      <c r="Y14" s="19">
        <v>0.10006161078626701</v>
      </c>
      <c r="Z14" s="19">
        <v>7.4542343261965197E-2</v>
      </c>
      <c r="AA14" s="19">
        <v>2.9709410282467999E-2</v>
      </c>
      <c r="AB14" s="19">
        <v>2.9520018771383601E-2</v>
      </c>
      <c r="AC14" s="19">
        <v>7.6271671031246796E-2</v>
      </c>
      <c r="AD14" s="19">
        <v>6.6926992930966003E-2</v>
      </c>
      <c r="AE14" s="19">
        <v>2.79055217845748E-2</v>
      </c>
      <c r="AF14" s="19"/>
      <c r="AG14" s="19">
        <v>4.8167694369389197E-2</v>
      </c>
      <c r="AH14" s="19">
        <v>5.8439057565075399E-2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92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0.59734631517979098</v>
      </c>
      <c r="D9" s="17">
        <v>0.58356644109170397</v>
      </c>
      <c r="E9" s="17">
        <v>0.61332615815659697</v>
      </c>
      <c r="F9" s="17"/>
      <c r="G9" s="17">
        <v>0.57702084857404701</v>
      </c>
      <c r="H9" s="17">
        <v>0.61701943186201702</v>
      </c>
      <c r="I9" s="17">
        <v>0.59159669139048598</v>
      </c>
      <c r="J9" s="17"/>
      <c r="K9" s="17">
        <v>0.57598947633648401</v>
      </c>
      <c r="L9" s="17">
        <v>0.60218386414241298</v>
      </c>
      <c r="M9" s="17"/>
      <c r="N9" s="17">
        <v>0.47089255863478502</v>
      </c>
      <c r="O9" s="17">
        <v>0.58332880744408999</v>
      </c>
      <c r="P9" s="17">
        <v>0.61694005479492298</v>
      </c>
      <c r="Q9" s="17">
        <v>0.63224998943643096</v>
      </c>
      <c r="R9" s="17">
        <v>0.66842278316745296</v>
      </c>
      <c r="S9" s="17"/>
      <c r="T9" s="17">
        <v>0.67986215405411798</v>
      </c>
      <c r="U9" s="17">
        <v>0.55365740261643104</v>
      </c>
      <c r="V9" s="17">
        <v>0.59373013865503299</v>
      </c>
      <c r="W9" s="17">
        <v>0.60463124155479497</v>
      </c>
      <c r="X9" s="17">
        <v>0.59071895282244602</v>
      </c>
      <c r="Y9" s="17">
        <v>0.56959516272773003</v>
      </c>
      <c r="Z9" s="17">
        <v>0.55770745376811104</v>
      </c>
      <c r="AA9" s="17">
        <v>0.57652580204746495</v>
      </c>
      <c r="AB9" s="17">
        <v>0.58301478603256796</v>
      </c>
      <c r="AC9" s="17">
        <v>0.677687481485994</v>
      </c>
      <c r="AD9" s="17">
        <v>0.60819553727315601</v>
      </c>
      <c r="AE9" s="17">
        <v>0.46585005683324998</v>
      </c>
      <c r="AF9" s="17"/>
      <c r="AG9" s="17">
        <v>0.57405877412992001</v>
      </c>
      <c r="AH9" s="17">
        <v>0.62288205273463504</v>
      </c>
    </row>
    <row r="10" spans="2:34" x14ac:dyDescent="0.25">
      <c r="B10" s="18" t="s">
        <v>77</v>
      </c>
      <c r="C10" s="17">
        <v>0.34698065018461799</v>
      </c>
      <c r="D10" s="17">
        <v>0.35250997845886201</v>
      </c>
      <c r="E10" s="17">
        <v>0.34035561051351398</v>
      </c>
      <c r="F10" s="17"/>
      <c r="G10" s="17">
        <v>0.35310268056659699</v>
      </c>
      <c r="H10" s="17">
        <v>0.33585985203838098</v>
      </c>
      <c r="I10" s="17">
        <v>0.35521630558488798</v>
      </c>
      <c r="J10" s="17"/>
      <c r="K10" s="17">
        <v>0.36436934872662902</v>
      </c>
      <c r="L10" s="17">
        <v>0.34403346118563999</v>
      </c>
      <c r="M10" s="17"/>
      <c r="N10" s="17">
        <v>0.430149051739455</v>
      </c>
      <c r="O10" s="17">
        <v>0.362682452765482</v>
      </c>
      <c r="P10" s="17">
        <v>0.33699769127075402</v>
      </c>
      <c r="Q10" s="17">
        <v>0.31381250265648802</v>
      </c>
      <c r="R10" s="17">
        <v>0.29157110959844801</v>
      </c>
      <c r="S10" s="17"/>
      <c r="T10" s="17">
        <v>0.25592143794060901</v>
      </c>
      <c r="U10" s="17">
        <v>0.40597806196390901</v>
      </c>
      <c r="V10" s="17">
        <v>0.35520418427753397</v>
      </c>
      <c r="W10" s="17">
        <v>0.32804329648474401</v>
      </c>
      <c r="X10" s="17">
        <v>0.392730490192508</v>
      </c>
      <c r="Y10" s="17">
        <v>0.35030885100640602</v>
      </c>
      <c r="Z10" s="17">
        <v>0.35624777774183097</v>
      </c>
      <c r="AA10" s="17">
        <v>0.399908693139016</v>
      </c>
      <c r="AB10" s="17">
        <v>0.34747763834298601</v>
      </c>
      <c r="AC10" s="17">
        <v>0.2880023044494</v>
      </c>
      <c r="AD10" s="17">
        <v>0.35106526576383801</v>
      </c>
      <c r="AE10" s="17">
        <v>0.46084541496943798</v>
      </c>
      <c r="AF10" s="17"/>
      <c r="AG10" s="17">
        <v>0.369447334689886</v>
      </c>
      <c r="AH10" s="17">
        <v>0.32826931888921801</v>
      </c>
    </row>
    <row r="11" spans="2:34" x14ac:dyDescent="0.25">
      <c r="B11" s="18" t="s">
        <v>78</v>
      </c>
      <c r="C11" s="17">
        <v>4.0988770515779899E-2</v>
      </c>
      <c r="D11" s="17">
        <v>4.7817300660168802E-2</v>
      </c>
      <c r="E11" s="17">
        <v>3.2775282262374798E-2</v>
      </c>
      <c r="F11" s="17"/>
      <c r="G11" s="17">
        <v>4.8626208990491797E-2</v>
      </c>
      <c r="H11" s="17">
        <v>3.4516734443764303E-2</v>
      </c>
      <c r="I11" s="17">
        <v>4.19971500646543E-2</v>
      </c>
      <c r="J11" s="17"/>
      <c r="K11" s="17">
        <v>5.0568388594716698E-2</v>
      </c>
      <c r="L11" s="17">
        <v>3.9561960028179598E-2</v>
      </c>
      <c r="M11" s="17"/>
      <c r="N11" s="17">
        <v>7.0817426887438695E-2</v>
      </c>
      <c r="O11" s="17">
        <v>4.2817934072691598E-2</v>
      </c>
      <c r="P11" s="17">
        <v>3.41497513968936E-2</v>
      </c>
      <c r="Q11" s="17">
        <v>2.96359376728032E-2</v>
      </c>
      <c r="R11" s="17">
        <v>3.1091431297546698E-2</v>
      </c>
      <c r="S11" s="17"/>
      <c r="T11" s="17">
        <v>4.9931746348112302E-2</v>
      </c>
      <c r="U11" s="17">
        <v>2.24340357204941E-2</v>
      </c>
      <c r="V11" s="17">
        <v>3.90137321926168E-2</v>
      </c>
      <c r="W11" s="17">
        <v>5.6756635006533197E-2</v>
      </c>
      <c r="X11" s="17">
        <v>9.9030558795690903E-3</v>
      </c>
      <c r="Y11" s="17">
        <v>4.8640217441493203E-2</v>
      </c>
      <c r="Z11" s="17">
        <v>5.0002274007899299E-2</v>
      </c>
      <c r="AA11" s="17">
        <v>2.3565504813519701E-2</v>
      </c>
      <c r="AB11" s="17">
        <v>5.5109364578490701E-2</v>
      </c>
      <c r="AC11" s="17">
        <v>3.0209672303413499E-2</v>
      </c>
      <c r="AD11" s="17">
        <v>4.0739196963006097E-2</v>
      </c>
      <c r="AE11" s="17">
        <v>7.3304528197312299E-2</v>
      </c>
      <c r="AF11" s="17"/>
      <c r="AG11" s="17">
        <v>3.9382610431302097E-2</v>
      </c>
      <c r="AH11" s="17">
        <v>3.8334669259086102E-2</v>
      </c>
    </row>
    <row r="12" spans="2:34" x14ac:dyDescent="0.25">
      <c r="B12" s="18" t="s">
        <v>79</v>
      </c>
      <c r="C12" s="17">
        <v>7.7365637370731101E-3</v>
      </c>
      <c r="D12" s="17">
        <v>9.3141563842596906E-3</v>
      </c>
      <c r="E12" s="17">
        <v>6.3067919870000502E-3</v>
      </c>
      <c r="F12" s="17"/>
      <c r="G12" s="17">
        <v>6.6610668446899701E-3</v>
      </c>
      <c r="H12" s="17">
        <v>1.0054694466536901E-2</v>
      </c>
      <c r="I12" s="17">
        <v>5.8334803882500704E-3</v>
      </c>
      <c r="J12" s="17"/>
      <c r="K12" s="17">
        <v>5.5501980230145097E-3</v>
      </c>
      <c r="L12" s="17">
        <v>7.8923137449491108E-3</v>
      </c>
      <c r="M12" s="17"/>
      <c r="N12" s="17">
        <v>1.10740976149832E-2</v>
      </c>
      <c r="O12" s="17">
        <v>9.7848241132298206E-3</v>
      </c>
      <c r="P12" s="17">
        <v>3.9726477325601603E-3</v>
      </c>
      <c r="Q12" s="17">
        <v>2.4301570234277599E-2</v>
      </c>
      <c r="R12" s="17">
        <v>3.85323372078399E-3</v>
      </c>
      <c r="S12" s="17"/>
      <c r="T12" s="17">
        <v>8.58435980583124E-3</v>
      </c>
      <c r="U12" s="17">
        <v>1.02690057475508E-2</v>
      </c>
      <c r="V12" s="17">
        <v>0</v>
      </c>
      <c r="W12" s="17">
        <v>1.0568826953927499E-2</v>
      </c>
      <c r="X12" s="17">
        <v>6.64750110547667E-3</v>
      </c>
      <c r="Y12" s="17">
        <v>1.6681617813085699E-2</v>
      </c>
      <c r="Z12" s="17">
        <v>1.6627106668927E-2</v>
      </c>
      <c r="AA12" s="17">
        <v>0</v>
      </c>
      <c r="AB12" s="17">
        <v>7.3349398650957099E-3</v>
      </c>
      <c r="AC12" s="17">
        <v>0</v>
      </c>
      <c r="AD12" s="17">
        <v>0</v>
      </c>
      <c r="AE12" s="17">
        <v>0</v>
      </c>
      <c r="AF12" s="17"/>
      <c r="AG12" s="17">
        <v>8.9607965680830893E-3</v>
      </c>
      <c r="AH12" s="17">
        <v>3.5533411008662201E-3</v>
      </c>
    </row>
    <row r="13" spans="2:34" x14ac:dyDescent="0.25">
      <c r="B13" s="18" t="s">
        <v>80</v>
      </c>
      <c r="C13" s="21">
        <v>6.9477003827382302E-3</v>
      </c>
      <c r="D13" s="21">
        <v>6.7921234050052201E-3</v>
      </c>
      <c r="E13" s="21">
        <v>7.2361570805142897E-3</v>
      </c>
      <c r="F13" s="21"/>
      <c r="G13" s="21">
        <v>1.45891950241744E-2</v>
      </c>
      <c r="H13" s="21">
        <v>2.5492871893004099E-3</v>
      </c>
      <c r="I13" s="21">
        <v>5.3563725717214201E-3</v>
      </c>
      <c r="J13" s="21"/>
      <c r="K13" s="21">
        <v>3.5225883191562198E-3</v>
      </c>
      <c r="L13" s="21">
        <v>6.3284008988174403E-3</v>
      </c>
      <c r="M13" s="21"/>
      <c r="N13" s="21">
        <v>1.7066865123338E-2</v>
      </c>
      <c r="O13" s="21">
        <v>1.3859816045060599E-3</v>
      </c>
      <c r="P13" s="21">
        <v>7.9398548048693895E-3</v>
      </c>
      <c r="Q13" s="21">
        <v>0</v>
      </c>
      <c r="R13" s="21">
        <v>5.0614422157684302E-3</v>
      </c>
      <c r="S13" s="21"/>
      <c r="T13" s="21">
        <v>5.7003018513291396E-3</v>
      </c>
      <c r="U13" s="21">
        <v>7.6614939516145997E-3</v>
      </c>
      <c r="V13" s="21">
        <v>1.20519448748169E-2</v>
      </c>
      <c r="W13" s="21">
        <v>0</v>
      </c>
      <c r="X13" s="21">
        <v>0</v>
      </c>
      <c r="Y13" s="21">
        <v>1.4774151011284899E-2</v>
      </c>
      <c r="Z13" s="21">
        <v>1.9415387813230899E-2</v>
      </c>
      <c r="AA13" s="21">
        <v>0</v>
      </c>
      <c r="AB13" s="21">
        <v>7.0632711808597398E-3</v>
      </c>
      <c r="AC13" s="21">
        <v>4.1005417611929803E-3</v>
      </c>
      <c r="AD13" s="21">
        <v>0</v>
      </c>
      <c r="AE13" s="21">
        <v>0</v>
      </c>
      <c r="AF13" s="21"/>
      <c r="AG13" s="21">
        <v>8.1504841808097903E-3</v>
      </c>
      <c r="AH13" s="21">
        <v>6.9606180161951902E-3</v>
      </c>
    </row>
    <row r="14" spans="2:34" x14ac:dyDescent="0.25">
      <c r="B14" s="18" t="s">
        <v>81</v>
      </c>
      <c r="C14" s="21">
        <v>0.94432696536440897</v>
      </c>
      <c r="D14" s="21">
        <v>0.93607641955056597</v>
      </c>
      <c r="E14" s="21">
        <v>0.95368176867011101</v>
      </c>
      <c r="F14" s="21"/>
      <c r="G14" s="21">
        <v>0.930123529140644</v>
      </c>
      <c r="H14" s="21">
        <v>0.952879283900398</v>
      </c>
      <c r="I14" s="21">
        <v>0.94681299697537402</v>
      </c>
      <c r="J14" s="21"/>
      <c r="K14" s="21">
        <v>0.94035882506311297</v>
      </c>
      <c r="L14" s="21">
        <v>0.94621732532805403</v>
      </c>
      <c r="M14" s="21"/>
      <c r="N14" s="21">
        <v>0.90104161037424002</v>
      </c>
      <c r="O14" s="21">
        <v>0.94601126020957205</v>
      </c>
      <c r="P14" s="21">
        <v>0.95393774606567705</v>
      </c>
      <c r="Q14" s="21">
        <v>0.94606249209291904</v>
      </c>
      <c r="R14" s="21">
        <v>0.95999389276590097</v>
      </c>
      <c r="S14" s="21"/>
      <c r="T14" s="21">
        <v>0.93578359199472705</v>
      </c>
      <c r="U14" s="21">
        <v>0.95963546458033999</v>
      </c>
      <c r="V14" s="21">
        <v>0.94893432293256597</v>
      </c>
      <c r="W14" s="21">
        <v>0.93267453803953904</v>
      </c>
      <c r="X14" s="21">
        <v>0.98344944301495396</v>
      </c>
      <c r="Y14" s="21">
        <v>0.91990401373413599</v>
      </c>
      <c r="Z14" s="21">
        <v>0.91395523150994296</v>
      </c>
      <c r="AA14" s="21">
        <v>0.97643449518647996</v>
      </c>
      <c r="AB14" s="21">
        <v>0.93049242437555402</v>
      </c>
      <c r="AC14" s="21">
        <v>0.96568978593539301</v>
      </c>
      <c r="AD14" s="21">
        <v>0.95926080303699401</v>
      </c>
      <c r="AE14" s="21">
        <v>0.92669547180268796</v>
      </c>
      <c r="AF14" s="21"/>
      <c r="AG14" s="21">
        <v>0.94350610881980501</v>
      </c>
      <c r="AH14" s="21">
        <v>0.95115137162385199</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390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378</v>
      </c>
      <c r="C9" s="17">
        <v>0.112898546682867</v>
      </c>
      <c r="D9" s="17">
        <v>0.13219463966350001</v>
      </c>
      <c r="E9" s="17">
        <v>9.2824740224043398E-2</v>
      </c>
      <c r="F9" s="17"/>
      <c r="G9" s="17">
        <v>0.117534362651252</v>
      </c>
      <c r="H9" s="17">
        <v>8.0256524358184506E-2</v>
      </c>
      <c r="I9" s="17">
        <v>0.139994082349986</v>
      </c>
      <c r="J9" s="17"/>
      <c r="K9" s="17" t="s">
        <v>172</v>
      </c>
      <c r="L9" s="17">
        <v>0.112898546682867</v>
      </c>
      <c r="M9" s="17"/>
      <c r="N9" s="17">
        <v>0.10209003106455</v>
      </c>
      <c r="O9" s="17">
        <v>8.5429076958603703E-2</v>
      </c>
      <c r="P9" s="17">
        <v>7.9635111673664896E-2</v>
      </c>
      <c r="Q9" s="17">
        <v>9.2700339383100405E-2</v>
      </c>
      <c r="R9" s="17">
        <v>0.17502171930539201</v>
      </c>
      <c r="S9" s="17"/>
      <c r="T9" s="17">
        <v>0.194633200721543</v>
      </c>
      <c r="U9" s="17">
        <v>6.2125045796697101E-2</v>
      </c>
      <c r="V9" s="17">
        <v>7.4590560237236203E-2</v>
      </c>
      <c r="W9" s="17">
        <v>5.6067511827194501E-2</v>
      </c>
      <c r="X9" s="17">
        <v>6.3245868636406799E-2</v>
      </c>
      <c r="Y9" s="17">
        <v>0.112992059442695</v>
      </c>
      <c r="Z9" s="17">
        <v>0.144096767660363</v>
      </c>
      <c r="AA9" s="17">
        <v>0.186671218448903</v>
      </c>
      <c r="AB9" s="17">
        <v>0.110094203049231</v>
      </c>
      <c r="AC9" s="17">
        <v>0.113807283481679</v>
      </c>
      <c r="AD9" s="17">
        <v>0.12081541382727801</v>
      </c>
      <c r="AE9" s="17">
        <v>8.5902164623613303E-2</v>
      </c>
      <c r="AF9" s="17"/>
      <c r="AG9" s="17">
        <v>0.13525993702880901</v>
      </c>
      <c r="AH9" s="17">
        <v>9.8160654811956793E-2</v>
      </c>
    </row>
    <row r="10" spans="2:34" x14ac:dyDescent="0.25">
      <c r="B10" s="18" t="s">
        <v>379</v>
      </c>
      <c r="C10" s="17">
        <v>0.33766109807428701</v>
      </c>
      <c r="D10" s="17">
        <v>0.34795934325377198</v>
      </c>
      <c r="E10" s="17">
        <v>0.32936055791518498</v>
      </c>
      <c r="F10" s="17"/>
      <c r="G10" s="17">
        <v>0.27706966503448399</v>
      </c>
      <c r="H10" s="17">
        <v>0.31297118901452498</v>
      </c>
      <c r="I10" s="17">
        <v>0.38018098291764502</v>
      </c>
      <c r="J10" s="17"/>
      <c r="K10" s="17" t="s">
        <v>172</v>
      </c>
      <c r="L10" s="17">
        <v>0.33766109807428701</v>
      </c>
      <c r="M10" s="17"/>
      <c r="N10" s="17">
        <v>0.24414198618840199</v>
      </c>
      <c r="O10" s="17">
        <v>0.39868824131345598</v>
      </c>
      <c r="P10" s="17">
        <v>0.30133191331569997</v>
      </c>
      <c r="Q10" s="17">
        <v>0.248319767796705</v>
      </c>
      <c r="R10" s="17">
        <v>0.40797612913666498</v>
      </c>
      <c r="S10" s="17"/>
      <c r="T10" s="17">
        <v>0.40556347880356503</v>
      </c>
      <c r="U10" s="17">
        <v>0.36452923074182397</v>
      </c>
      <c r="V10" s="17">
        <v>0.39715641519802197</v>
      </c>
      <c r="W10" s="17">
        <v>0.26045776045617602</v>
      </c>
      <c r="X10" s="17">
        <v>0.37014360417704001</v>
      </c>
      <c r="Y10" s="17">
        <v>0.35312717508108199</v>
      </c>
      <c r="Z10" s="17">
        <v>0.27760768689662901</v>
      </c>
      <c r="AA10" s="17">
        <v>0.19769393929425799</v>
      </c>
      <c r="AB10" s="17">
        <v>0.330862116521841</v>
      </c>
      <c r="AC10" s="17">
        <v>0.28655555453252202</v>
      </c>
      <c r="AD10" s="17">
        <v>0.42800104559159602</v>
      </c>
      <c r="AE10" s="17">
        <v>0.23656468734366401</v>
      </c>
      <c r="AF10" s="17"/>
      <c r="AG10" s="17">
        <v>0.346042520290402</v>
      </c>
      <c r="AH10" s="17">
        <v>0.337527160171262</v>
      </c>
    </row>
    <row r="11" spans="2:34" ht="30" x14ac:dyDescent="0.25">
      <c r="B11" s="18" t="s">
        <v>380</v>
      </c>
      <c r="C11" s="17">
        <v>0.35441364355303601</v>
      </c>
      <c r="D11" s="17">
        <v>0.34046536713695502</v>
      </c>
      <c r="E11" s="17">
        <v>0.36945515233821602</v>
      </c>
      <c r="F11" s="17"/>
      <c r="G11" s="17">
        <v>0.355255982220755</v>
      </c>
      <c r="H11" s="17">
        <v>0.38938861278848602</v>
      </c>
      <c r="I11" s="17">
        <v>0.32338532475809301</v>
      </c>
      <c r="J11" s="17"/>
      <c r="K11" s="17" t="s">
        <v>172</v>
      </c>
      <c r="L11" s="17">
        <v>0.35441364355303601</v>
      </c>
      <c r="M11" s="17"/>
      <c r="N11" s="17">
        <v>0.43278254205538003</v>
      </c>
      <c r="O11" s="17">
        <v>0.342212171701954</v>
      </c>
      <c r="P11" s="17">
        <v>0.40058872090274</v>
      </c>
      <c r="Q11" s="17">
        <v>0.40247994290933298</v>
      </c>
      <c r="R11" s="17">
        <v>0.26615801156241797</v>
      </c>
      <c r="S11" s="17"/>
      <c r="T11" s="17">
        <v>0.24123772732224399</v>
      </c>
      <c r="U11" s="17">
        <v>0.379703010758558</v>
      </c>
      <c r="V11" s="17">
        <v>0.31276008992870402</v>
      </c>
      <c r="W11" s="17">
        <v>0.48101198440618598</v>
      </c>
      <c r="X11" s="17">
        <v>0.39764209110924098</v>
      </c>
      <c r="Y11" s="17">
        <v>0.34140513563792801</v>
      </c>
      <c r="Z11" s="17">
        <v>0.35543264142119402</v>
      </c>
      <c r="AA11" s="17">
        <v>0.41600172788263901</v>
      </c>
      <c r="AB11" s="17">
        <v>0.38873011374243899</v>
      </c>
      <c r="AC11" s="17">
        <v>0.34411003630835701</v>
      </c>
      <c r="AD11" s="17">
        <v>0.31459562188698698</v>
      </c>
      <c r="AE11" s="17">
        <v>0.37747041907326601</v>
      </c>
      <c r="AF11" s="17"/>
      <c r="AG11" s="17">
        <v>0.33158066006523002</v>
      </c>
      <c r="AH11" s="17">
        <v>0.364585343200031</v>
      </c>
    </row>
    <row r="12" spans="2:34" x14ac:dyDescent="0.25">
      <c r="B12" s="18" t="s">
        <v>381</v>
      </c>
      <c r="C12" s="17">
        <v>0.11925952903326301</v>
      </c>
      <c r="D12" s="17">
        <v>0.106780017826171</v>
      </c>
      <c r="E12" s="17">
        <v>0.130431884259746</v>
      </c>
      <c r="F12" s="17"/>
      <c r="G12" s="17">
        <v>0.113910140785179</v>
      </c>
      <c r="H12" s="17">
        <v>0.14072998205243001</v>
      </c>
      <c r="I12" s="17">
        <v>0.102227682892824</v>
      </c>
      <c r="J12" s="17"/>
      <c r="K12" s="17" t="s">
        <v>172</v>
      </c>
      <c r="L12" s="17">
        <v>0.11925952903326301</v>
      </c>
      <c r="M12" s="17"/>
      <c r="N12" s="17">
        <v>0.115202181050993</v>
      </c>
      <c r="O12" s="17">
        <v>0.113623645208578</v>
      </c>
      <c r="P12" s="17">
        <v>0.13396776690029899</v>
      </c>
      <c r="Q12" s="17">
        <v>0.16098235883632001</v>
      </c>
      <c r="R12" s="17">
        <v>9.3430719725410005E-2</v>
      </c>
      <c r="S12" s="17"/>
      <c r="T12" s="17">
        <v>8.6232404859773001E-2</v>
      </c>
      <c r="U12" s="17">
        <v>0.136675612553397</v>
      </c>
      <c r="V12" s="17">
        <v>0.134764214530774</v>
      </c>
      <c r="W12" s="17">
        <v>0.167892173981082</v>
      </c>
      <c r="X12" s="17">
        <v>6.9760996740184003E-2</v>
      </c>
      <c r="Y12" s="17">
        <v>0.108673530081659</v>
      </c>
      <c r="Z12" s="17">
        <v>0.146044273742886</v>
      </c>
      <c r="AA12" s="17">
        <v>9.9812639272243805E-2</v>
      </c>
      <c r="AB12" s="17">
        <v>9.0456125198114204E-2</v>
      </c>
      <c r="AC12" s="17">
        <v>0.17973273356534999</v>
      </c>
      <c r="AD12" s="17">
        <v>8.0914686397107194E-2</v>
      </c>
      <c r="AE12" s="17">
        <v>0.152896204081826</v>
      </c>
      <c r="AF12" s="17"/>
      <c r="AG12" s="17">
        <v>0.118696531196312</v>
      </c>
      <c r="AH12" s="17">
        <v>0.11939896891044301</v>
      </c>
    </row>
    <row r="13" spans="2:34" x14ac:dyDescent="0.25">
      <c r="B13" s="18" t="s">
        <v>382</v>
      </c>
      <c r="C13" s="17">
        <v>3.4880469725374001E-2</v>
      </c>
      <c r="D13" s="17">
        <v>3.7060022942979297E-2</v>
      </c>
      <c r="E13" s="17">
        <v>3.08517108458214E-2</v>
      </c>
      <c r="F13" s="17"/>
      <c r="G13" s="17">
        <v>4.41015492166794E-2</v>
      </c>
      <c r="H13" s="17">
        <v>3.77990818123509E-2</v>
      </c>
      <c r="I13" s="17">
        <v>2.9146816002562699E-2</v>
      </c>
      <c r="J13" s="17"/>
      <c r="K13" s="17" t="s">
        <v>172</v>
      </c>
      <c r="L13" s="17">
        <v>3.4880469725374001E-2</v>
      </c>
      <c r="M13" s="17"/>
      <c r="N13" s="17">
        <v>5.7039254954337301E-2</v>
      </c>
      <c r="O13" s="17">
        <v>8.6012769255980805E-3</v>
      </c>
      <c r="P13" s="17">
        <v>3.2906739910535401E-2</v>
      </c>
      <c r="Q13" s="17">
        <v>5.2434133735376101E-2</v>
      </c>
      <c r="R13" s="17">
        <v>3.74943244156829E-2</v>
      </c>
      <c r="S13" s="17"/>
      <c r="T13" s="17">
        <v>3.7060266361456401E-2</v>
      </c>
      <c r="U13" s="17">
        <v>2.920752765038E-2</v>
      </c>
      <c r="V13" s="17">
        <v>9.9144633029302695E-3</v>
      </c>
      <c r="W13" s="17">
        <v>3.4570569329361603E-2</v>
      </c>
      <c r="X13" s="17">
        <v>7.3908831048490803E-2</v>
      </c>
      <c r="Y13" s="17">
        <v>9.7870886256541008E-3</v>
      </c>
      <c r="Z13" s="17">
        <v>4.3927055269953198E-2</v>
      </c>
      <c r="AA13" s="17">
        <v>7.0398178501813097E-2</v>
      </c>
      <c r="AB13" s="17">
        <v>3.1212200457673901E-2</v>
      </c>
      <c r="AC13" s="17">
        <v>3.88126308071245E-2</v>
      </c>
      <c r="AD13" s="17">
        <v>0</v>
      </c>
      <c r="AE13" s="17">
        <v>5.9390194582439298E-2</v>
      </c>
      <c r="AF13" s="17"/>
      <c r="AG13" s="17">
        <v>3.4804142567423403E-2</v>
      </c>
      <c r="AH13" s="17">
        <v>3.67692866709474E-2</v>
      </c>
    </row>
    <row r="14" spans="2:34" x14ac:dyDescent="0.25">
      <c r="B14" s="18" t="s">
        <v>80</v>
      </c>
      <c r="C14" s="19">
        <v>4.08867129311715E-2</v>
      </c>
      <c r="D14" s="19">
        <v>3.55406091766216E-2</v>
      </c>
      <c r="E14" s="19">
        <v>4.7075954416987302E-2</v>
      </c>
      <c r="F14" s="19"/>
      <c r="G14" s="19">
        <v>9.21283000916511E-2</v>
      </c>
      <c r="H14" s="19">
        <v>3.8854609974022902E-2</v>
      </c>
      <c r="I14" s="19">
        <v>2.5065111078889299E-2</v>
      </c>
      <c r="J14" s="19"/>
      <c r="K14" s="19" t="s">
        <v>172</v>
      </c>
      <c r="L14" s="19">
        <v>4.08867129311715E-2</v>
      </c>
      <c r="M14" s="19"/>
      <c r="N14" s="19">
        <v>4.8744004686337099E-2</v>
      </c>
      <c r="O14" s="19">
        <v>5.1445587891810397E-2</v>
      </c>
      <c r="P14" s="19">
        <v>5.1569747297060202E-2</v>
      </c>
      <c r="Q14" s="19">
        <v>4.3083457339166298E-2</v>
      </c>
      <c r="R14" s="19">
        <v>1.9919095854432099E-2</v>
      </c>
      <c r="S14" s="19"/>
      <c r="T14" s="19">
        <v>3.5272921931418698E-2</v>
      </c>
      <c r="U14" s="19">
        <v>2.7759572499143799E-2</v>
      </c>
      <c r="V14" s="19">
        <v>7.0814256802333497E-2</v>
      </c>
      <c r="W14" s="19">
        <v>0</v>
      </c>
      <c r="X14" s="19">
        <v>2.5298608288637701E-2</v>
      </c>
      <c r="Y14" s="19">
        <v>7.4015011130982897E-2</v>
      </c>
      <c r="Z14" s="19">
        <v>3.2891575008975597E-2</v>
      </c>
      <c r="AA14" s="19">
        <v>2.94222966001432E-2</v>
      </c>
      <c r="AB14" s="19">
        <v>4.8645241030700601E-2</v>
      </c>
      <c r="AC14" s="19">
        <v>3.6981761304967498E-2</v>
      </c>
      <c r="AD14" s="19">
        <v>5.5673232297031701E-2</v>
      </c>
      <c r="AE14" s="19">
        <v>8.7776330295190594E-2</v>
      </c>
      <c r="AF14" s="19"/>
      <c r="AG14" s="19">
        <v>3.3616208851823502E-2</v>
      </c>
      <c r="AH14" s="19">
        <v>4.3558586235359499E-2</v>
      </c>
    </row>
    <row r="15" spans="2:34" x14ac:dyDescent="0.25">
      <c r="B15" s="16" t="s">
        <v>169</v>
      </c>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391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0.10169616975958699</v>
      </c>
      <c r="D9" s="17">
        <v>0.13608269359733</v>
      </c>
      <c r="E9" s="17">
        <v>6.8495488006761293E-2</v>
      </c>
      <c r="F9" s="17"/>
      <c r="G9" s="17">
        <v>0.100724724750534</v>
      </c>
      <c r="H9" s="17">
        <v>8.5315728896691798E-2</v>
      </c>
      <c r="I9" s="17">
        <v>0.123104923842961</v>
      </c>
      <c r="J9" s="17"/>
      <c r="K9" s="17">
        <v>5.5195056310354797E-2</v>
      </c>
      <c r="L9" s="17">
        <v>0.11053124893022299</v>
      </c>
      <c r="M9" s="17"/>
      <c r="N9" s="17">
        <v>6.3750558725709297E-2</v>
      </c>
      <c r="O9" s="17">
        <v>0.102956205665464</v>
      </c>
      <c r="P9" s="17">
        <v>8.2951588191719994E-2</v>
      </c>
      <c r="Q9" s="17">
        <v>9.2101713804751295E-2</v>
      </c>
      <c r="R9" s="17">
        <v>0.170760163262101</v>
      </c>
      <c r="S9" s="17"/>
      <c r="T9" s="17">
        <v>0.17717054282693101</v>
      </c>
      <c r="U9" s="17">
        <v>5.9821189098116297E-2</v>
      </c>
      <c r="V9" s="17">
        <v>6.2468926649367901E-2</v>
      </c>
      <c r="W9" s="17">
        <v>0.112882331870166</v>
      </c>
      <c r="X9" s="17">
        <v>7.7399157861895204E-2</v>
      </c>
      <c r="Y9" s="17">
        <v>0.102872859385796</v>
      </c>
      <c r="Z9" s="17">
        <v>8.2837003178815302E-2</v>
      </c>
      <c r="AA9" s="17">
        <v>0.12547461642104199</v>
      </c>
      <c r="AB9" s="17">
        <v>9.5776218555699205E-2</v>
      </c>
      <c r="AC9" s="17">
        <v>0.100432236038836</v>
      </c>
      <c r="AD9" s="17">
        <v>0.12924750115022199</v>
      </c>
      <c r="AE9" s="17">
        <v>7.8231560639641401E-2</v>
      </c>
      <c r="AF9" s="17"/>
      <c r="AG9" s="17">
        <v>0.12534219027042801</v>
      </c>
      <c r="AH9" s="17">
        <v>8.9303778968952099E-2</v>
      </c>
    </row>
    <row r="10" spans="2:34" x14ac:dyDescent="0.25">
      <c r="B10" s="18" t="s">
        <v>379</v>
      </c>
      <c r="C10" s="17">
        <v>0.28509080909437301</v>
      </c>
      <c r="D10" s="17">
        <v>0.309560816548553</v>
      </c>
      <c r="E10" s="17">
        <v>0.26507066573499599</v>
      </c>
      <c r="F10" s="17"/>
      <c r="G10" s="17">
        <v>0.265497498110639</v>
      </c>
      <c r="H10" s="17">
        <v>0.27745786143843099</v>
      </c>
      <c r="I10" s="17">
        <v>0.31284522329449999</v>
      </c>
      <c r="J10" s="17"/>
      <c r="K10" s="17">
        <v>0.24298808945793601</v>
      </c>
      <c r="L10" s="17">
        <v>0.29679943309329399</v>
      </c>
      <c r="M10" s="17"/>
      <c r="N10" s="17">
        <v>0.21912581218296201</v>
      </c>
      <c r="O10" s="17">
        <v>0.29061713983890203</v>
      </c>
      <c r="P10" s="17">
        <v>0.249375134040389</v>
      </c>
      <c r="Q10" s="17">
        <v>0.33376761271266098</v>
      </c>
      <c r="R10" s="17">
        <v>0.38384518283433999</v>
      </c>
      <c r="S10" s="17"/>
      <c r="T10" s="17">
        <v>0.32255852961092302</v>
      </c>
      <c r="U10" s="17">
        <v>0.25833273053384498</v>
      </c>
      <c r="V10" s="17">
        <v>0.31511218820444498</v>
      </c>
      <c r="W10" s="17">
        <v>0.29933027826800901</v>
      </c>
      <c r="X10" s="17">
        <v>0.25024598799268499</v>
      </c>
      <c r="Y10" s="17">
        <v>0.314338880323907</v>
      </c>
      <c r="Z10" s="17">
        <v>0.29207932283268201</v>
      </c>
      <c r="AA10" s="17">
        <v>0.202319165665619</v>
      </c>
      <c r="AB10" s="17">
        <v>0.286460948602002</v>
      </c>
      <c r="AC10" s="17">
        <v>0.28212320423557202</v>
      </c>
      <c r="AD10" s="17">
        <v>0.20923046184529101</v>
      </c>
      <c r="AE10" s="17">
        <v>0.32960454222855101</v>
      </c>
      <c r="AF10" s="17"/>
      <c r="AG10" s="17">
        <v>0.29364906997201801</v>
      </c>
      <c r="AH10" s="17">
        <v>0.28944982449096202</v>
      </c>
    </row>
    <row r="11" spans="2:34" ht="30" x14ac:dyDescent="0.25">
      <c r="B11" s="18" t="s">
        <v>380</v>
      </c>
      <c r="C11" s="17">
        <v>0.32574880316586202</v>
      </c>
      <c r="D11" s="17">
        <v>0.29790850940885399</v>
      </c>
      <c r="E11" s="17">
        <v>0.35647430855707601</v>
      </c>
      <c r="F11" s="17"/>
      <c r="G11" s="17">
        <v>0.34863580482604101</v>
      </c>
      <c r="H11" s="17">
        <v>0.32726930695228601</v>
      </c>
      <c r="I11" s="17">
        <v>0.30258719822936297</v>
      </c>
      <c r="J11" s="17"/>
      <c r="K11" s="17">
        <v>0.36353874873456199</v>
      </c>
      <c r="L11" s="17">
        <v>0.32027705313996402</v>
      </c>
      <c r="M11" s="17"/>
      <c r="N11" s="17">
        <v>0.39466971385030702</v>
      </c>
      <c r="O11" s="17">
        <v>0.338459210485752</v>
      </c>
      <c r="P11" s="17">
        <v>0.34951834236590401</v>
      </c>
      <c r="Q11" s="17">
        <v>0.257212049428515</v>
      </c>
      <c r="R11" s="17">
        <v>0.234763192287089</v>
      </c>
      <c r="S11" s="17"/>
      <c r="T11" s="17">
        <v>0.28383823522649898</v>
      </c>
      <c r="U11" s="17">
        <v>0.355378029388493</v>
      </c>
      <c r="V11" s="17">
        <v>0.33435379126266002</v>
      </c>
      <c r="W11" s="17">
        <v>0.35285213618677103</v>
      </c>
      <c r="X11" s="17">
        <v>0.34131574533877601</v>
      </c>
      <c r="Y11" s="17">
        <v>0.27632141920217601</v>
      </c>
      <c r="Z11" s="17">
        <v>0.334174783961738</v>
      </c>
      <c r="AA11" s="17">
        <v>0.29569144739637299</v>
      </c>
      <c r="AB11" s="17">
        <v>0.32689223099407</v>
      </c>
      <c r="AC11" s="17">
        <v>0.33244601910427402</v>
      </c>
      <c r="AD11" s="17">
        <v>0.37791418043168401</v>
      </c>
      <c r="AE11" s="17">
        <v>0.30960696023390899</v>
      </c>
      <c r="AF11" s="17"/>
      <c r="AG11" s="17">
        <v>0.31143124121500398</v>
      </c>
      <c r="AH11" s="17">
        <v>0.32889170485866198</v>
      </c>
    </row>
    <row r="12" spans="2:34" x14ac:dyDescent="0.25">
      <c r="B12" s="18" t="s">
        <v>381</v>
      </c>
      <c r="C12" s="17">
        <v>0.14118175084339801</v>
      </c>
      <c r="D12" s="17">
        <v>0.12500138778319</v>
      </c>
      <c r="E12" s="17">
        <v>0.15435766210406199</v>
      </c>
      <c r="F12" s="17"/>
      <c r="G12" s="17">
        <v>0.13747457306232699</v>
      </c>
      <c r="H12" s="17">
        <v>0.15455323631357301</v>
      </c>
      <c r="I12" s="17">
        <v>0.127885506289311</v>
      </c>
      <c r="J12" s="17"/>
      <c r="K12" s="17">
        <v>0.122932396680071</v>
      </c>
      <c r="L12" s="17">
        <v>0.141228226377101</v>
      </c>
      <c r="M12" s="17"/>
      <c r="N12" s="17">
        <v>0.104015825936561</v>
      </c>
      <c r="O12" s="17">
        <v>0.140027041635014</v>
      </c>
      <c r="P12" s="17">
        <v>0.16800726134644201</v>
      </c>
      <c r="Q12" s="17">
        <v>0.17942193872940401</v>
      </c>
      <c r="R12" s="17">
        <v>0.10918980928326499</v>
      </c>
      <c r="S12" s="17"/>
      <c r="T12" s="17">
        <v>0.101083433147267</v>
      </c>
      <c r="U12" s="17">
        <v>0.15695142322212699</v>
      </c>
      <c r="V12" s="17">
        <v>0.122269783974015</v>
      </c>
      <c r="W12" s="17">
        <v>0.13143388038772899</v>
      </c>
      <c r="X12" s="17">
        <v>0.150167701576296</v>
      </c>
      <c r="Y12" s="17">
        <v>0.143616525746945</v>
      </c>
      <c r="Z12" s="17">
        <v>0.15728921916364599</v>
      </c>
      <c r="AA12" s="17">
        <v>0.22282007713649199</v>
      </c>
      <c r="AB12" s="17">
        <v>0.15182905851957701</v>
      </c>
      <c r="AC12" s="17">
        <v>0.123423515394014</v>
      </c>
      <c r="AD12" s="17">
        <v>0.117443840333812</v>
      </c>
      <c r="AE12" s="17">
        <v>0.190553397301301</v>
      </c>
      <c r="AF12" s="17"/>
      <c r="AG12" s="17">
        <v>0.13571467593415301</v>
      </c>
      <c r="AH12" s="17">
        <v>0.14614301204018601</v>
      </c>
    </row>
    <row r="13" spans="2:34" x14ac:dyDescent="0.25">
      <c r="B13" s="18" t="s">
        <v>382</v>
      </c>
      <c r="C13" s="17">
        <v>6.8811302275616701E-2</v>
      </c>
      <c r="D13" s="17">
        <v>6.2534658371757104E-2</v>
      </c>
      <c r="E13" s="17">
        <v>7.0512446748939805E-2</v>
      </c>
      <c r="F13" s="17"/>
      <c r="G13" s="17">
        <v>5.1600763908529197E-2</v>
      </c>
      <c r="H13" s="17">
        <v>8.7895722648827099E-2</v>
      </c>
      <c r="I13" s="17">
        <v>6.0905424089078203E-2</v>
      </c>
      <c r="J13" s="17"/>
      <c r="K13" s="17">
        <v>0.106455772987891</v>
      </c>
      <c r="L13" s="17">
        <v>6.3874641382503997E-2</v>
      </c>
      <c r="M13" s="17"/>
      <c r="N13" s="17">
        <v>6.32147409670578E-2</v>
      </c>
      <c r="O13" s="17">
        <v>6.8820588892381601E-2</v>
      </c>
      <c r="P13" s="17">
        <v>7.6644076204219397E-2</v>
      </c>
      <c r="Q13" s="17">
        <v>0.100468788370182</v>
      </c>
      <c r="R13" s="17">
        <v>4.7298932075944197E-2</v>
      </c>
      <c r="S13" s="17"/>
      <c r="T13" s="17">
        <v>4.9496516202726999E-2</v>
      </c>
      <c r="U13" s="17">
        <v>8.8425333651879101E-2</v>
      </c>
      <c r="V13" s="17">
        <v>7.3917373557572094E-2</v>
      </c>
      <c r="W13" s="17">
        <v>4.8162221559914599E-2</v>
      </c>
      <c r="X13" s="17">
        <v>0.108272223375818</v>
      </c>
      <c r="Y13" s="17">
        <v>5.1757341391132597E-2</v>
      </c>
      <c r="Z13" s="17">
        <v>6.02025581674678E-2</v>
      </c>
      <c r="AA13" s="17">
        <v>0.111196666012973</v>
      </c>
      <c r="AB13" s="17">
        <v>7.0309362023562694E-2</v>
      </c>
      <c r="AC13" s="17">
        <v>6.60725281530197E-2</v>
      </c>
      <c r="AD13" s="17">
        <v>9.0157973744707395E-2</v>
      </c>
      <c r="AE13" s="17">
        <v>0</v>
      </c>
      <c r="AF13" s="17"/>
      <c r="AG13" s="17">
        <v>6.6995635372531795E-2</v>
      </c>
      <c r="AH13" s="17">
        <v>7.1076708576488498E-2</v>
      </c>
    </row>
    <row r="14" spans="2:34" x14ac:dyDescent="0.25">
      <c r="B14" s="18" t="s">
        <v>80</v>
      </c>
      <c r="C14" s="19">
        <v>7.74711648611634E-2</v>
      </c>
      <c r="D14" s="19">
        <v>6.8911934290315405E-2</v>
      </c>
      <c r="E14" s="19">
        <v>8.5089428848164797E-2</v>
      </c>
      <c r="F14" s="19"/>
      <c r="G14" s="19">
        <v>9.6066635341928802E-2</v>
      </c>
      <c r="H14" s="19">
        <v>6.7508143750191804E-2</v>
      </c>
      <c r="I14" s="19">
        <v>7.2671724254786296E-2</v>
      </c>
      <c r="J14" s="19"/>
      <c r="K14" s="19">
        <v>0.10888993582918501</v>
      </c>
      <c r="L14" s="19">
        <v>6.7289397076913796E-2</v>
      </c>
      <c r="M14" s="19"/>
      <c r="N14" s="19">
        <v>0.15522334833740301</v>
      </c>
      <c r="O14" s="19">
        <v>5.9119813482485899E-2</v>
      </c>
      <c r="P14" s="19">
        <v>7.3503597851325E-2</v>
      </c>
      <c r="Q14" s="19">
        <v>3.7027896954487403E-2</v>
      </c>
      <c r="R14" s="19">
        <v>5.4142720257261398E-2</v>
      </c>
      <c r="S14" s="19"/>
      <c r="T14" s="19">
        <v>6.5852742985653398E-2</v>
      </c>
      <c r="U14" s="19">
        <v>8.1091294105538905E-2</v>
      </c>
      <c r="V14" s="19">
        <v>9.1877936351939998E-2</v>
      </c>
      <c r="W14" s="19">
        <v>5.5339151727409303E-2</v>
      </c>
      <c r="X14" s="19">
        <v>7.2599183854529598E-2</v>
      </c>
      <c r="Y14" s="19">
        <v>0.111092973950044</v>
      </c>
      <c r="Z14" s="19">
        <v>7.3417112695651099E-2</v>
      </c>
      <c r="AA14" s="19">
        <v>4.2498027367500003E-2</v>
      </c>
      <c r="AB14" s="19">
        <v>6.8732181305088805E-2</v>
      </c>
      <c r="AC14" s="19">
        <v>9.5502497074285E-2</v>
      </c>
      <c r="AD14" s="19">
        <v>7.6006042494283596E-2</v>
      </c>
      <c r="AE14" s="19">
        <v>9.2003539596597503E-2</v>
      </c>
      <c r="AF14" s="19"/>
      <c r="AG14" s="19">
        <v>6.6867187235866002E-2</v>
      </c>
      <c r="AH14" s="19">
        <v>7.5134971064750006E-2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392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378</v>
      </c>
      <c r="C9" s="17">
        <v>9.9979243460891098E-2</v>
      </c>
      <c r="D9" s="17">
        <v>0.123347610767069</v>
      </c>
      <c r="E9" s="17">
        <v>8.2494438535770404E-2</v>
      </c>
      <c r="F9" s="17"/>
      <c r="G9" s="17">
        <v>8.7328627997643196E-2</v>
      </c>
      <c r="H9" s="17">
        <v>0.12577558951592799</v>
      </c>
      <c r="I9" s="17">
        <v>6.04428135006514E-2</v>
      </c>
      <c r="J9" s="17"/>
      <c r="K9" s="17" t="s">
        <v>172</v>
      </c>
      <c r="L9" s="17">
        <v>9.9979243460891098E-2</v>
      </c>
      <c r="M9" s="17"/>
      <c r="N9" s="17">
        <v>9.2205168172853499E-2</v>
      </c>
      <c r="O9" s="17">
        <v>9.2346753667829698E-2</v>
      </c>
      <c r="P9" s="17">
        <v>7.5366425530541903E-2</v>
      </c>
      <c r="Q9" s="17">
        <v>0.37225408604802901</v>
      </c>
      <c r="R9" s="17">
        <v>0.12850547754592501</v>
      </c>
      <c r="S9" s="17"/>
      <c r="T9" s="17">
        <v>0.194159037657645</v>
      </c>
      <c r="U9" s="17">
        <v>6.0130450302451198E-2</v>
      </c>
      <c r="V9" s="17">
        <v>8.3373147223918101E-2</v>
      </c>
      <c r="W9" s="17">
        <v>1.7498210346077701E-2</v>
      </c>
      <c r="X9" s="17">
        <v>3.7547306876770201E-2</v>
      </c>
      <c r="Y9" s="17">
        <v>0.131881838642877</v>
      </c>
      <c r="Z9" s="17">
        <v>0.16084963530414201</v>
      </c>
      <c r="AA9" s="17">
        <v>0.13692161951345699</v>
      </c>
      <c r="AB9" s="17">
        <v>0.105840340117536</v>
      </c>
      <c r="AC9" s="17">
        <v>0.12502465379024</v>
      </c>
      <c r="AD9" s="17">
        <v>6.7301883166246496E-2</v>
      </c>
      <c r="AE9" s="17">
        <v>6.0866081576079402E-2</v>
      </c>
      <c r="AF9" s="17"/>
      <c r="AG9" s="17">
        <v>0.142740991655775</v>
      </c>
      <c r="AH9" s="17">
        <v>7.5954415942707701E-2</v>
      </c>
    </row>
    <row r="10" spans="2:34" x14ac:dyDescent="0.25">
      <c r="B10" s="18" t="s">
        <v>379</v>
      </c>
      <c r="C10" s="17">
        <v>0.37843958248836701</v>
      </c>
      <c r="D10" s="17">
        <v>0.40884521217153003</v>
      </c>
      <c r="E10" s="17">
        <v>0.36177832960891898</v>
      </c>
      <c r="F10" s="17"/>
      <c r="G10" s="17">
        <v>0.37091045223793201</v>
      </c>
      <c r="H10" s="17">
        <v>0.36681320790081001</v>
      </c>
      <c r="I10" s="17">
        <v>0.46255380383148997</v>
      </c>
      <c r="J10" s="17"/>
      <c r="K10" s="17" t="s">
        <v>172</v>
      </c>
      <c r="L10" s="17">
        <v>0.37843958248836701</v>
      </c>
      <c r="M10" s="17"/>
      <c r="N10" s="17">
        <v>0.31754213183868901</v>
      </c>
      <c r="O10" s="17">
        <v>0.39871451387922402</v>
      </c>
      <c r="P10" s="17">
        <v>0.37396217374829999</v>
      </c>
      <c r="Q10" s="17">
        <v>0.32701851282451599</v>
      </c>
      <c r="R10" s="17">
        <v>0.50701517791531703</v>
      </c>
      <c r="S10" s="17"/>
      <c r="T10" s="17">
        <v>0.27313695543483202</v>
      </c>
      <c r="U10" s="17">
        <v>0.52778587933734999</v>
      </c>
      <c r="V10" s="17">
        <v>0.38154593129772202</v>
      </c>
      <c r="W10" s="17">
        <v>0.38418974396990202</v>
      </c>
      <c r="X10" s="17">
        <v>0.37957626975713799</v>
      </c>
      <c r="Y10" s="17">
        <v>0.34711393249209999</v>
      </c>
      <c r="Z10" s="17">
        <v>0.32687487132321202</v>
      </c>
      <c r="AA10" s="17">
        <v>0.406117753191021</v>
      </c>
      <c r="AB10" s="17">
        <v>0.311644068971833</v>
      </c>
      <c r="AC10" s="17">
        <v>0.35029294099219899</v>
      </c>
      <c r="AD10" s="17">
        <v>0.375800460662645</v>
      </c>
      <c r="AE10" s="17">
        <v>0.46335291588621302</v>
      </c>
      <c r="AF10" s="17"/>
      <c r="AG10" s="17">
        <v>0.36304837705835202</v>
      </c>
      <c r="AH10" s="17">
        <v>0.39496147897723799</v>
      </c>
    </row>
    <row r="11" spans="2:34" ht="30" x14ac:dyDescent="0.25">
      <c r="B11" s="18" t="s">
        <v>380</v>
      </c>
      <c r="C11" s="17">
        <v>0.25908235302514698</v>
      </c>
      <c r="D11" s="17">
        <v>0.25768135172928502</v>
      </c>
      <c r="E11" s="17">
        <v>0.266791656499201</v>
      </c>
      <c r="F11" s="17"/>
      <c r="G11" s="17">
        <v>0.29663872515423301</v>
      </c>
      <c r="H11" s="17">
        <v>0.21722526606013201</v>
      </c>
      <c r="I11" s="17">
        <v>0.23790437339734199</v>
      </c>
      <c r="J11" s="17"/>
      <c r="K11" s="17" t="s">
        <v>172</v>
      </c>
      <c r="L11" s="17">
        <v>0.25908235302514698</v>
      </c>
      <c r="M11" s="17"/>
      <c r="N11" s="17">
        <v>0.33592444913684499</v>
      </c>
      <c r="O11" s="17">
        <v>0.29218331951251703</v>
      </c>
      <c r="P11" s="17">
        <v>0.24331987430817401</v>
      </c>
      <c r="Q11" s="17">
        <v>8.5387749927413006E-2</v>
      </c>
      <c r="R11" s="17">
        <v>0.15052704032659101</v>
      </c>
      <c r="S11" s="17"/>
      <c r="T11" s="17">
        <v>0.29629619357178999</v>
      </c>
      <c r="U11" s="17">
        <v>0.21128474554971199</v>
      </c>
      <c r="V11" s="17">
        <v>0.22022656593808901</v>
      </c>
      <c r="W11" s="17">
        <v>0.38539502285136401</v>
      </c>
      <c r="X11" s="17">
        <v>0.26061003182610998</v>
      </c>
      <c r="Y11" s="17">
        <v>0.26725072931252902</v>
      </c>
      <c r="Z11" s="17">
        <v>0.24662650503667499</v>
      </c>
      <c r="AA11" s="17">
        <v>4.0292135661461698E-2</v>
      </c>
      <c r="AB11" s="17">
        <v>0.298320452039328</v>
      </c>
      <c r="AC11" s="17">
        <v>0.30378521665893499</v>
      </c>
      <c r="AD11" s="17">
        <v>0.237248764338052</v>
      </c>
      <c r="AE11" s="17">
        <v>0.26306709025360803</v>
      </c>
      <c r="AF11" s="17"/>
      <c r="AG11" s="17">
        <v>0.221497083988342</v>
      </c>
      <c r="AH11" s="17">
        <v>0.27974349881677302</v>
      </c>
    </row>
    <row r="12" spans="2:34" x14ac:dyDescent="0.25">
      <c r="B12" s="18" t="s">
        <v>381</v>
      </c>
      <c r="C12" s="17">
        <v>0.138531608426995</v>
      </c>
      <c r="D12" s="17">
        <v>9.9983375212886402E-2</v>
      </c>
      <c r="E12" s="17">
        <v>0.17409389264390401</v>
      </c>
      <c r="F12" s="17"/>
      <c r="G12" s="17">
        <v>0.11940829168323</v>
      </c>
      <c r="H12" s="17">
        <v>0.17364500983876399</v>
      </c>
      <c r="I12" s="17">
        <v>9.4253802642531803E-2</v>
      </c>
      <c r="J12" s="17"/>
      <c r="K12" s="17" t="s">
        <v>172</v>
      </c>
      <c r="L12" s="17">
        <v>0.138531608426995</v>
      </c>
      <c r="M12" s="17"/>
      <c r="N12" s="17">
        <v>5.9458117300812699E-2</v>
      </c>
      <c r="O12" s="17">
        <v>0.12935991760583801</v>
      </c>
      <c r="P12" s="17">
        <v>0.176834833622876</v>
      </c>
      <c r="Q12" s="17">
        <v>7.1068505597887799E-2</v>
      </c>
      <c r="R12" s="17">
        <v>0.17925007953740901</v>
      </c>
      <c r="S12" s="17"/>
      <c r="T12" s="17">
        <v>0.170603495714479</v>
      </c>
      <c r="U12" s="17">
        <v>0.110906598000795</v>
      </c>
      <c r="V12" s="17">
        <v>0.205071325814593</v>
      </c>
      <c r="W12" s="17">
        <v>0.134390348360516</v>
      </c>
      <c r="X12" s="17">
        <v>0.126831659330914</v>
      </c>
      <c r="Y12" s="17">
        <v>8.9547152458677406E-2</v>
      </c>
      <c r="Z12" s="17">
        <v>0.14339966527131501</v>
      </c>
      <c r="AA12" s="17">
        <v>0.23168885295146699</v>
      </c>
      <c r="AB12" s="17">
        <v>0.15983225923734701</v>
      </c>
      <c r="AC12" s="17">
        <v>7.2181779299207105E-2</v>
      </c>
      <c r="AD12" s="17">
        <v>0.13047251165854201</v>
      </c>
      <c r="AE12" s="17">
        <v>0.12502390344453501</v>
      </c>
      <c r="AF12" s="17"/>
      <c r="AG12" s="17">
        <v>0.149854158263657</v>
      </c>
      <c r="AH12" s="17">
        <v>0.13580090746506199</v>
      </c>
    </row>
    <row r="13" spans="2:34" x14ac:dyDescent="0.25">
      <c r="B13" s="18" t="s">
        <v>382</v>
      </c>
      <c r="C13" s="17">
        <v>7.0692553431290606E-2</v>
      </c>
      <c r="D13" s="17">
        <v>4.7139148807739902E-2</v>
      </c>
      <c r="E13" s="17">
        <v>7.3185137058841998E-2</v>
      </c>
      <c r="F13" s="17"/>
      <c r="G13" s="17">
        <v>5.3004526131927999E-2</v>
      </c>
      <c r="H13" s="17">
        <v>9.2875288694351493E-2</v>
      </c>
      <c r="I13" s="17">
        <v>7.0814993390945796E-2</v>
      </c>
      <c r="J13" s="17"/>
      <c r="K13" s="17" t="s">
        <v>172</v>
      </c>
      <c r="L13" s="17">
        <v>7.0692553431290606E-2</v>
      </c>
      <c r="M13" s="17"/>
      <c r="N13" s="17">
        <v>7.37776196967075E-2</v>
      </c>
      <c r="O13" s="17">
        <v>4.6642468835997403E-2</v>
      </c>
      <c r="P13" s="17">
        <v>8.8206682152894997E-2</v>
      </c>
      <c r="Q13" s="17">
        <v>9.3654054837709097E-2</v>
      </c>
      <c r="R13" s="17">
        <v>3.4702224674758399E-2</v>
      </c>
      <c r="S13" s="17"/>
      <c r="T13" s="17">
        <v>1.78933017526537E-2</v>
      </c>
      <c r="U13" s="17">
        <v>4.1719797863850397E-2</v>
      </c>
      <c r="V13" s="17">
        <v>7.1674272320555996E-2</v>
      </c>
      <c r="W13" s="17">
        <v>3.09890608801093E-2</v>
      </c>
      <c r="X13" s="17">
        <v>0.116002522328349</v>
      </c>
      <c r="Y13" s="17">
        <v>7.4778908414685805E-2</v>
      </c>
      <c r="Z13" s="17">
        <v>7.8053911732093501E-2</v>
      </c>
      <c r="AA13" s="17">
        <v>0.118344250594133</v>
      </c>
      <c r="AB13" s="17">
        <v>7.6508025520302003E-2</v>
      </c>
      <c r="AC13" s="17">
        <v>9.7109094578104904E-2</v>
      </c>
      <c r="AD13" s="17">
        <v>0.130878840302217</v>
      </c>
      <c r="AE13" s="17">
        <v>8.7690008839565306E-2</v>
      </c>
      <c r="AF13" s="17"/>
      <c r="AG13" s="17">
        <v>6.9072610440810298E-2</v>
      </c>
      <c r="AH13" s="17">
        <v>6.43937464648556E-2</v>
      </c>
    </row>
    <row r="14" spans="2:34" x14ac:dyDescent="0.25">
      <c r="B14" s="18" t="s">
        <v>80</v>
      </c>
      <c r="C14" s="19">
        <v>5.3274659167309099E-2</v>
      </c>
      <c r="D14" s="19">
        <v>6.3003301311489596E-2</v>
      </c>
      <c r="E14" s="19">
        <v>4.1656545653363797E-2</v>
      </c>
      <c r="F14" s="19"/>
      <c r="G14" s="19">
        <v>7.2709376795033795E-2</v>
      </c>
      <c r="H14" s="19">
        <v>2.3665637990015899E-2</v>
      </c>
      <c r="I14" s="19">
        <v>7.4030213237039094E-2</v>
      </c>
      <c r="J14" s="19"/>
      <c r="K14" s="19" t="s">
        <v>172</v>
      </c>
      <c r="L14" s="19">
        <v>5.3274659167309099E-2</v>
      </c>
      <c r="M14" s="19"/>
      <c r="N14" s="19">
        <v>0.121092513854092</v>
      </c>
      <c r="O14" s="19">
        <v>4.0753026498594601E-2</v>
      </c>
      <c r="P14" s="19">
        <v>4.2310010637213E-2</v>
      </c>
      <c r="Q14" s="19">
        <v>5.0617090764445503E-2</v>
      </c>
      <c r="R14" s="19">
        <v>0</v>
      </c>
      <c r="S14" s="19"/>
      <c r="T14" s="19">
        <v>4.7911015868600498E-2</v>
      </c>
      <c r="U14" s="19">
        <v>4.8172528945841397E-2</v>
      </c>
      <c r="V14" s="19">
        <v>3.8108757405121998E-2</v>
      </c>
      <c r="W14" s="19">
        <v>4.75376135920322E-2</v>
      </c>
      <c r="X14" s="19">
        <v>7.9432209880718002E-2</v>
      </c>
      <c r="Y14" s="19">
        <v>8.9427438679130403E-2</v>
      </c>
      <c r="Z14" s="19">
        <v>4.41954113325621E-2</v>
      </c>
      <c r="AA14" s="19">
        <v>6.6635388088460507E-2</v>
      </c>
      <c r="AB14" s="19">
        <v>4.7854854113654102E-2</v>
      </c>
      <c r="AC14" s="19">
        <v>5.1606314681314998E-2</v>
      </c>
      <c r="AD14" s="19">
        <v>5.8297539872297799E-2</v>
      </c>
      <c r="AE14" s="19">
        <v>0</v>
      </c>
      <c r="AF14" s="19"/>
      <c r="AG14" s="19">
        <v>5.3786778593063897E-2</v>
      </c>
      <c r="AH14" s="19">
        <v>4.9145952333363503E-2</v>
      </c>
    </row>
    <row r="15" spans="2:34" x14ac:dyDescent="0.25">
      <c r="B15" s="16" t="s">
        <v>169</v>
      </c>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K19"/>
  <sheetViews>
    <sheetView showGridLines="0" workbookViewId="0">
      <pane xSplit="2" topLeftCell="C1" activePane="topRight" state="frozen"/>
      <selection pane="topRight" activeCell="A13" sqref="A13:XFD13"/>
    </sheetView>
  </sheetViews>
  <sheetFormatPr defaultColWidth="11.42578125" defaultRowHeight="15" x14ac:dyDescent="0.25"/>
  <cols>
    <col min="2" max="2" width="25.7109375" customWidth="1"/>
    <col min="3" max="11" width="20.7109375" customWidth="1"/>
  </cols>
  <sheetData>
    <row r="2" spans="2:11" ht="39.950000000000003" customHeight="1" x14ac:dyDescent="0.25">
      <c r="D2" s="29" t="s">
        <v>402</v>
      </c>
      <c r="E2" s="25"/>
      <c r="F2" s="25"/>
      <c r="G2" s="25"/>
      <c r="H2" s="25"/>
      <c r="I2" s="25"/>
      <c r="J2" s="25"/>
      <c r="K2" s="25"/>
    </row>
    <row r="6" spans="2:11" ht="50.1" customHeight="1" x14ac:dyDescent="0.25">
      <c r="B6" s="20" t="s">
        <v>15</v>
      </c>
      <c r="C6" s="20" t="s">
        <v>393</v>
      </c>
      <c r="D6" s="20" t="s">
        <v>394</v>
      </c>
      <c r="E6" s="20" t="s">
        <v>395</v>
      </c>
      <c r="F6" s="20" t="s">
        <v>396</v>
      </c>
      <c r="G6" s="20" t="s">
        <v>397</v>
      </c>
      <c r="H6" s="20" t="s">
        <v>398</v>
      </c>
      <c r="I6" s="20" t="s">
        <v>399</v>
      </c>
      <c r="J6" s="20" t="s">
        <v>400</v>
      </c>
    </row>
    <row r="7" spans="2:11" x14ac:dyDescent="0.25">
      <c r="B7" s="18" t="s">
        <v>102</v>
      </c>
      <c r="C7" s="17">
        <v>0.161326307295275</v>
      </c>
      <c r="D7" s="17">
        <v>0.18578086618019299</v>
      </c>
      <c r="E7" s="17">
        <v>0.19086297854072601</v>
      </c>
      <c r="F7" s="17">
        <v>0.18786652867981199</v>
      </c>
      <c r="G7" s="17">
        <v>0.17606784407814599</v>
      </c>
      <c r="H7" s="17">
        <v>0.19805619356267501</v>
      </c>
      <c r="I7" s="17">
        <v>0.24312634476275199</v>
      </c>
      <c r="J7" s="17">
        <v>0.229950685574528</v>
      </c>
    </row>
    <row r="8" spans="2:11" x14ac:dyDescent="0.25">
      <c r="B8" s="18" t="s">
        <v>401</v>
      </c>
      <c r="C8" s="17">
        <v>0.34544586281155698</v>
      </c>
      <c r="D8" s="17">
        <v>0.349373923728868</v>
      </c>
      <c r="E8" s="17">
        <v>0.360161969739063</v>
      </c>
      <c r="F8" s="17">
        <v>0.37508274850877799</v>
      </c>
      <c r="G8" s="17">
        <v>0.391480310034381</v>
      </c>
      <c r="H8" s="17">
        <v>0.392494236844044</v>
      </c>
      <c r="I8" s="17">
        <v>0.38540281635742002</v>
      </c>
      <c r="J8" s="17">
        <v>0.41149029913711299</v>
      </c>
    </row>
    <row r="9" spans="2:11" x14ac:dyDescent="0.25">
      <c r="B9" s="18" t="s">
        <v>104</v>
      </c>
      <c r="C9" s="17">
        <v>0.27711195588654502</v>
      </c>
      <c r="D9" s="17">
        <v>0.27222265039971699</v>
      </c>
      <c r="E9" s="17">
        <v>0.264457882182009</v>
      </c>
      <c r="F9" s="17">
        <v>0.25652522503821001</v>
      </c>
      <c r="G9" s="17">
        <v>0.25620397754132501</v>
      </c>
      <c r="H9" s="17">
        <v>0.23935847740032101</v>
      </c>
      <c r="I9" s="17">
        <v>0.20937415268203899</v>
      </c>
      <c r="J9" s="17">
        <v>0.21266078163666799</v>
      </c>
    </row>
    <row r="10" spans="2:11" x14ac:dyDescent="0.25">
      <c r="B10" s="18" t="s">
        <v>105</v>
      </c>
      <c r="C10" s="17">
        <v>0.13561466544574199</v>
      </c>
      <c r="D10" s="17">
        <v>9.5236793682859394E-2</v>
      </c>
      <c r="E10" s="17">
        <v>0.105932047305349</v>
      </c>
      <c r="F10" s="17">
        <v>8.63497189467166E-2</v>
      </c>
      <c r="G10" s="17">
        <v>8.8729366179883806E-2</v>
      </c>
      <c r="H10" s="17">
        <v>9.0922443197042901E-2</v>
      </c>
      <c r="I10" s="17">
        <v>9.8446259505082401E-2</v>
      </c>
      <c r="J10" s="17">
        <v>8.0936027246028497E-2</v>
      </c>
    </row>
    <row r="11" spans="2:11" x14ac:dyDescent="0.25">
      <c r="B11" s="22" t="s">
        <v>80</v>
      </c>
      <c r="C11" s="21">
        <v>8.0501208560881499E-2</v>
      </c>
      <c r="D11" s="21">
        <v>9.7385766008362906E-2</v>
      </c>
      <c r="E11" s="21">
        <v>7.8585122232853202E-2</v>
      </c>
      <c r="F11" s="21">
        <v>9.4175778826482703E-2</v>
      </c>
      <c r="G11" s="21">
        <v>8.7518502166264195E-2</v>
      </c>
      <c r="H11" s="21">
        <v>7.9168648995917204E-2</v>
      </c>
      <c r="I11" s="21">
        <v>6.3650426692707304E-2</v>
      </c>
      <c r="J11" s="21">
        <v>6.4962206405662803E-2</v>
      </c>
    </row>
    <row r="12" spans="2:11" x14ac:dyDescent="0.25">
      <c r="B12" s="22" t="s">
        <v>106</v>
      </c>
      <c r="C12" s="21">
        <v>0.50677217010683095</v>
      </c>
      <c r="D12" s="21">
        <v>0.53515478990905996</v>
      </c>
      <c r="E12" s="21">
        <v>0.55102494827978898</v>
      </c>
      <c r="F12" s="21">
        <v>0.562949277188591</v>
      </c>
      <c r="G12" s="21">
        <v>0.56754815411252701</v>
      </c>
      <c r="H12" s="21">
        <v>0.59055043040671895</v>
      </c>
      <c r="I12" s="21">
        <v>0.62852916112017199</v>
      </c>
      <c r="J12" s="21">
        <v>0.64144098471164102</v>
      </c>
    </row>
    <row r="13" spans="2:11" x14ac:dyDescent="0.25">
      <c r="B13" s="16"/>
      <c r="C13" s="16"/>
      <c r="D13" s="16"/>
      <c r="E13" s="16"/>
      <c r="F13" s="16"/>
      <c r="G13" s="16"/>
      <c r="H13" s="16"/>
      <c r="I13" s="16"/>
      <c r="J13" s="16"/>
    </row>
    <row r="14" spans="2:11" x14ac:dyDescent="0.25">
      <c r="B14" t="s">
        <v>63</v>
      </c>
    </row>
    <row r="15" spans="2:11" x14ac:dyDescent="0.25">
      <c r="B15" t="s">
        <v>64</v>
      </c>
    </row>
    <row r="19" spans="2:2" x14ac:dyDescent="0.25">
      <c r="B19"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403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0.18786652867981199</v>
      </c>
      <c r="D9" s="17">
        <v>0.204201779171062</v>
      </c>
      <c r="E9" s="17">
        <v>0.17155427795719499</v>
      </c>
      <c r="F9" s="17"/>
      <c r="G9" s="17">
        <v>0.160287662279197</v>
      </c>
      <c r="H9" s="17">
        <v>0.17520880932485</v>
      </c>
      <c r="I9" s="17">
        <v>0.229328599432543</v>
      </c>
      <c r="J9" s="17"/>
      <c r="K9" s="17">
        <v>0.136717449313143</v>
      </c>
      <c r="L9" s="17">
        <v>0.200583208595008</v>
      </c>
      <c r="M9" s="17"/>
      <c r="N9" s="17">
        <v>0.117516852840941</v>
      </c>
      <c r="O9" s="17">
        <v>0.17252816780189101</v>
      </c>
      <c r="P9" s="17">
        <v>0.184784666180422</v>
      </c>
      <c r="Q9" s="17">
        <v>0.151118823455416</v>
      </c>
      <c r="R9" s="17">
        <v>0.28203501433699302</v>
      </c>
      <c r="S9" s="17"/>
      <c r="T9" s="17">
        <v>0.28695382023769</v>
      </c>
      <c r="U9" s="17">
        <v>0.14359521358699301</v>
      </c>
      <c r="V9" s="17">
        <v>0.15624818224630099</v>
      </c>
      <c r="W9" s="17">
        <v>0.14813957249909501</v>
      </c>
      <c r="X9" s="17">
        <v>0.14226421235546899</v>
      </c>
      <c r="Y9" s="17">
        <v>0.175315186174135</v>
      </c>
      <c r="Z9" s="17">
        <v>0.206380856318158</v>
      </c>
      <c r="AA9" s="17">
        <v>0.16389804278772299</v>
      </c>
      <c r="AB9" s="17">
        <v>0.18988400941345401</v>
      </c>
      <c r="AC9" s="17">
        <v>0.230301008867665</v>
      </c>
      <c r="AD9" s="17">
        <v>0.14865273771957199</v>
      </c>
      <c r="AE9" s="17">
        <v>0.20639390810169</v>
      </c>
      <c r="AF9" s="17"/>
      <c r="AG9" s="17">
        <v>0.19976230528919101</v>
      </c>
      <c r="AH9" s="17">
        <v>0.18579145277551001</v>
      </c>
    </row>
    <row r="10" spans="2:34" x14ac:dyDescent="0.25">
      <c r="B10" s="18" t="s">
        <v>401</v>
      </c>
      <c r="C10" s="17">
        <v>0.37508274850877799</v>
      </c>
      <c r="D10" s="17">
        <v>0.41145558696724099</v>
      </c>
      <c r="E10" s="17">
        <v>0.34162042193193498</v>
      </c>
      <c r="F10" s="17"/>
      <c r="G10" s="17">
        <v>0.33920163360019701</v>
      </c>
      <c r="H10" s="17">
        <v>0.37946043647299499</v>
      </c>
      <c r="I10" s="17">
        <v>0.40292979570670501</v>
      </c>
      <c r="J10" s="17"/>
      <c r="K10" s="17">
        <v>0.37518187786545998</v>
      </c>
      <c r="L10" s="17">
        <v>0.37781763840856802</v>
      </c>
      <c r="M10" s="17"/>
      <c r="N10" s="17">
        <v>0.33192624970787998</v>
      </c>
      <c r="O10" s="17">
        <v>0.32701007387421299</v>
      </c>
      <c r="P10" s="17">
        <v>0.36532272177413899</v>
      </c>
      <c r="Q10" s="17">
        <v>0.46639013727601802</v>
      </c>
      <c r="R10" s="17">
        <v>0.44760079306002498</v>
      </c>
      <c r="S10" s="17"/>
      <c r="T10" s="17">
        <v>0.39392052344258099</v>
      </c>
      <c r="U10" s="17">
        <v>0.38484753343101402</v>
      </c>
      <c r="V10" s="17">
        <v>0.387451823874082</v>
      </c>
      <c r="W10" s="17">
        <v>0.37138083523065002</v>
      </c>
      <c r="X10" s="17">
        <v>0.43661448599792402</v>
      </c>
      <c r="Y10" s="17">
        <v>0.37348323413503998</v>
      </c>
      <c r="Z10" s="17">
        <v>0.35707709529017001</v>
      </c>
      <c r="AA10" s="17">
        <v>0.38901422061492702</v>
      </c>
      <c r="AB10" s="17">
        <v>0.32207208758019601</v>
      </c>
      <c r="AC10" s="17">
        <v>0.34332295736685903</v>
      </c>
      <c r="AD10" s="17">
        <v>0.40974829288224401</v>
      </c>
      <c r="AE10" s="17">
        <v>0.333142833381537</v>
      </c>
      <c r="AF10" s="17"/>
      <c r="AG10" s="17">
        <v>0.38587093577234299</v>
      </c>
      <c r="AH10" s="17">
        <v>0.37990256887839202</v>
      </c>
    </row>
    <row r="11" spans="2:34" x14ac:dyDescent="0.25">
      <c r="B11" s="18" t="s">
        <v>104</v>
      </c>
      <c r="C11" s="17">
        <v>0.25652522503821001</v>
      </c>
      <c r="D11" s="17">
        <v>0.238327723989189</v>
      </c>
      <c r="E11" s="17">
        <v>0.27480251066999001</v>
      </c>
      <c r="F11" s="17"/>
      <c r="G11" s="17">
        <v>0.28429518021948802</v>
      </c>
      <c r="H11" s="17">
        <v>0.26352968519662101</v>
      </c>
      <c r="I11" s="17">
        <v>0.221962902714083</v>
      </c>
      <c r="J11" s="17"/>
      <c r="K11" s="17">
        <v>0.26005973397422899</v>
      </c>
      <c r="L11" s="17">
        <v>0.25558537051257202</v>
      </c>
      <c r="M11" s="17"/>
      <c r="N11" s="17">
        <v>0.27972322167720398</v>
      </c>
      <c r="O11" s="17">
        <v>0.31262001786050903</v>
      </c>
      <c r="P11" s="17">
        <v>0.26501788628675199</v>
      </c>
      <c r="Q11" s="17">
        <v>0.197004613950995</v>
      </c>
      <c r="R11" s="17">
        <v>0.18302608440905899</v>
      </c>
      <c r="S11" s="17"/>
      <c r="T11" s="17">
        <v>0.23402877188200399</v>
      </c>
      <c r="U11" s="17">
        <v>0.268384868314962</v>
      </c>
      <c r="V11" s="17">
        <v>0.21276613622267301</v>
      </c>
      <c r="W11" s="17">
        <v>0.30162334939252</v>
      </c>
      <c r="X11" s="17">
        <v>0.26026855361886397</v>
      </c>
      <c r="Y11" s="17">
        <v>0.24336974875444101</v>
      </c>
      <c r="Z11" s="17">
        <v>0.26798882893493597</v>
      </c>
      <c r="AA11" s="17">
        <v>0.24335916799599799</v>
      </c>
      <c r="AB11" s="17">
        <v>0.30188346794412402</v>
      </c>
      <c r="AC11" s="17">
        <v>0.242969116955491</v>
      </c>
      <c r="AD11" s="17">
        <v>0.22362940996630101</v>
      </c>
      <c r="AE11" s="17">
        <v>0.23349736036629401</v>
      </c>
      <c r="AF11" s="17"/>
      <c r="AG11" s="17">
        <v>0.244670760068842</v>
      </c>
      <c r="AH11" s="17">
        <v>0.26022795600519499</v>
      </c>
    </row>
    <row r="12" spans="2:34" x14ac:dyDescent="0.25">
      <c r="B12" s="18" t="s">
        <v>105</v>
      </c>
      <c r="C12" s="17">
        <v>8.63497189467166E-2</v>
      </c>
      <c r="D12" s="17">
        <v>6.6146148342414404E-2</v>
      </c>
      <c r="E12" s="17">
        <v>0.10361399120285</v>
      </c>
      <c r="F12" s="17"/>
      <c r="G12" s="17">
        <v>8.4483057671354597E-2</v>
      </c>
      <c r="H12" s="17">
        <v>0.107242328621238</v>
      </c>
      <c r="I12" s="17">
        <v>6.1928357945517203E-2</v>
      </c>
      <c r="J12" s="17"/>
      <c r="K12" s="17">
        <v>0.11781782833634501</v>
      </c>
      <c r="L12" s="17">
        <v>8.1961074195443503E-2</v>
      </c>
      <c r="M12" s="17"/>
      <c r="N12" s="17">
        <v>0.10095409583989599</v>
      </c>
      <c r="O12" s="17">
        <v>9.2192183605837294E-2</v>
      </c>
      <c r="P12" s="17">
        <v>9.5157215180832602E-2</v>
      </c>
      <c r="Q12" s="17">
        <v>9.5161326179279401E-2</v>
      </c>
      <c r="R12" s="17">
        <v>4.8189146459451201E-2</v>
      </c>
      <c r="S12" s="17"/>
      <c r="T12" s="17">
        <v>3.1958556483732803E-2</v>
      </c>
      <c r="U12" s="17">
        <v>0.104620251217884</v>
      </c>
      <c r="V12" s="17">
        <v>9.6104683520950002E-2</v>
      </c>
      <c r="W12" s="17">
        <v>8.3763325525507207E-2</v>
      </c>
      <c r="X12" s="17">
        <v>8.3135870118680302E-2</v>
      </c>
      <c r="Y12" s="17">
        <v>9.2150772507310505E-2</v>
      </c>
      <c r="Z12" s="17">
        <v>7.28638559870875E-2</v>
      </c>
      <c r="AA12" s="17">
        <v>0.113300679772012</v>
      </c>
      <c r="AB12" s="17">
        <v>9.1877385404494E-2</v>
      </c>
      <c r="AC12" s="17">
        <v>8.7897196626923996E-2</v>
      </c>
      <c r="AD12" s="17">
        <v>0.116565470082981</v>
      </c>
      <c r="AE12" s="17">
        <v>0.15390861461959701</v>
      </c>
      <c r="AF12" s="17"/>
      <c r="AG12" s="17">
        <v>8.4049828391170006E-2</v>
      </c>
      <c r="AH12" s="17">
        <v>8.6216389705686194E-2</v>
      </c>
    </row>
    <row r="13" spans="2:34" x14ac:dyDescent="0.25">
      <c r="B13" s="18" t="s">
        <v>80</v>
      </c>
      <c r="C13" s="21">
        <v>9.4175778826482703E-2</v>
      </c>
      <c r="D13" s="21">
        <v>7.9868761530092994E-2</v>
      </c>
      <c r="E13" s="21">
        <v>0.10840879823803</v>
      </c>
      <c r="F13" s="21"/>
      <c r="G13" s="21">
        <v>0.13173246622976201</v>
      </c>
      <c r="H13" s="21">
        <v>7.4558740384295094E-2</v>
      </c>
      <c r="I13" s="21">
        <v>8.3850344201151394E-2</v>
      </c>
      <c r="J13" s="21"/>
      <c r="K13" s="21">
        <v>0.11022311051082299</v>
      </c>
      <c r="L13" s="21">
        <v>8.4052708288409106E-2</v>
      </c>
      <c r="M13" s="21"/>
      <c r="N13" s="21">
        <v>0.16987957993407901</v>
      </c>
      <c r="O13" s="21">
        <v>9.5649556857549098E-2</v>
      </c>
      <c r="P13" s="21">
        <v>8.9717510577854306E-2</v>
      </c>
      <c r="Q13" s="21">
        <v>9.0325099138291995E-2</v>
      </c>
      <c r="R13" s="21">
        <v>3.9148961734471403E-2</v>
      </c>
      <c r="S13" s="21"/>
      <c r="T13" s="21">
        <v>5.3138327953991399E-2</v>
      </c>
      <c r="U13" s="21">
        <v>9.8552133449147095E-2</v>
      </c>
      <c r="V13" s="21">
        <v>0.14742917413599399</v>
      </c>
      <c r="W13" s="21">
        <v>9.5092917352228107E-2</v>
      </c>
      <c r="X13" s="21">
        <v>7.7716877909062801E-2</v>
      </c>
      <c r="Y13" s="21">
        <v>0.115681058429073</v>
      </c>
      <c r="Z13" s="21">
        <v>9.5689363469648805E-2</v>
      </c>
      <c r="AA13" s="21">
        <v>9.04278888293399E-2</v>
      </c>
      <c r="AB13" s="21">
        <v>9.4283049657731793E-2</v>
      </c>
      <c r="AC13" s="21">
        <v>9.55097201830611E-2</v>
      </c>
      <c r="AD13" s="21">
        <v>0.10140408934890199</v>
      </c>
      <c r="AE13" s="21">
        <v>7.3057283530882394E-2</v>
      </c>
      <c r="AF13" s="21"/>
      <c r="AG13" s="21">
        <v>8.5646170478454506E-2</v>
      </c>
      <c r="AH13" s="21">
        <v>8.7861632635216097E-2</v>
      </c>
    </row>
    <row r="14" spans="2:34" x14ac:dyDescent="0.25">
      <c r="B14" s="18" t="s">
        <v>106</v>
      </c>
      <c r="C14" s="21">
        <v>0.562949277188591</v>
      </c>
      <c r="D14" s="21">
        <v>0.61565736613830402</v>
      </c>
      <c r="E14" s="21">
        <v>0.513174699889131</v>
      </c>
      <c r="F14" s="21"/>
      <c r="G14" s="21">
        <v>0.499489295879395</v>
      </c>
      <c r="H14" s="21">
        <v>0.55466924579784505</v>
      </c>
      <c r="I14" s="21">
        <v>0.63225839513924897</v>
      </c>
      <c r="J14" s="21"/>
      <c r="K14" s="21">
        <v>0.51189932717860198</v>
      </c>
      <c r="L14" s="21">
        <v>0.57840084700357597</v>
      </c>
      <c r="M14" s="21"/>
      <c r="N14" s="21">
        <v>0.44944310254882103</v>
      </c>
      <c r="O14" s="21">
        <v>0.499538241676104</v>
      </c>
      <c r="P14" s="21">
        <v>0.55010738795456104</v>
      </c>
      <c r="Q14" s="21">
        <v>0.61750896073143402</v>
      </c>
      <c r="R14" s="21">
        <v>0.72963580739701905</v>
      </c>
      <c r="S14" s="21"/>
      <c r="T14" s="21">
        <v>0.680874343680272</v>
      </c>
      <c r="U14" s="21">
        <v>0.52844274701800698</v>
      </c>
      <c r="V14" s="21">
        <v>0.54370000612038205</v>
      </c>
      <c r="W14" s="21">
        <v>0.51952040772974495</v>
      </c>
      <c r="X14" s="21">
        <v>0.57887869835339301</v>
      </c>
      <c r="Y14" s="21">
        <v>0.54879842030917503</v>
      </c>
      <c r="Z14" s="21">
        <v>0.56345795160832801</v>
      </c>
      <c r="AA14" s="21">
        <v>0.55291226340265098</v>
      </c>
      <c r="AB14" s="21">
        <v>0.51195609699365097</v>
      </c>
      <c r="AC14" s="21">
        <v>0.57362396623452405</v>
      </c>
      <c r="AD14" s="21">
        <v>0.55840103060181601</v>
      </c>
      <c r="AE14" s="21">
        <v>0.53953674148322694</v>
      </c>
      <c r="AF14" s="21"/>
      <c r="AG14" s="21">
        <v>0.58563324106153403</v>
      </c>
      <c r="AH14" s="21">
        <v>0.56569402165390203</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404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0.161326307295275</v>
      </c>
      <c r="D9" s="17">
        <v>0.18790344125063399</v>
      </c>
      <c r="E9" s="17">
        <v>0.136812020766759</v>
      </c>
      <c r="F9" s="17"/>
      <c r="G9" s="17">
        <v>0.11547062743390001</v>
      </c>
      <c r="H9" s="17">
        <v>0.146161109008246</v>
      </c>
      <c r="I9" s="17">
        <v>0.22290348779232999</v>
      </c>
      <c r="J9" s="17"/>
      <c r="K9" s="17">
        <v>0.13201527082461401</v>
      </c>
      <c r="L9" s="17">
        <v>0.16852542732702799</v>
      </c>
      <c r="M9" s="17"/>
      <c r="N9" s="17">
        <v>0.12492712917330499</v>
      </c>
      <c r="O9" s="17">
        <v>0.13599218521863099</v>
      </c>
      <c r="P9" s="17">
        <v>0.12238495561330399</v>
      </c>
      <c r="Q9" s="17">
        <v>0.17527984031669799</v>
      </c>
      <c r="R9" s="17">
        <v>0.28684719198407199</v>
      </c>
      <c r="S9" s="17"/>
      <c r="T9" s="17">
        <v>0.22278804825041601</v>
      </c>
      <c r="U9" s="17">
        <v>0.123874396231109</v>
      </c>
      <c r="V9" s="17">
        <v>0.150878868781818</v>
      </c>
      <c r="W9" s="17">
        <v>0.13591484489085401</v>
      </c>
      <c r="X9" s="17">
        <v>0.123498271212762</v>
      </c>
      <c r="Y9" s="17">
        <v>0.15798497825405</v>
      </c>
      <c r="Z9" s="17">
        <v>0.17178919533075601</v>
      </c>
      <c r="AA9" s="17">
        <v>0.120151466572606</v>
      </c>
      <c r="AB9" s="17">
        <v>0.179626317674865</v>
      </c>
      <c r="AC9" s="17">
        <v>0.17194570399994399</v>
      </c>
      <c r="AD9" s="17">
        <v>0.18922949510940401</v>
      </c>
      <c r="AE9" s="17">
        <v>0.137424417354928</v>
      </c>
      <c r="AF9" s="17"/>
      <c r="AG9" s="17">
        <v>0.19339915119524001</v>
      </c>
      <c r="AH9" s="17">
        <v>0.14847949582806899</v>
      </c>
    </row>
    <row r="10" spans="2:34" x14ac:dyDescent="0.25">
      <c r="B10" s="18" t="s">
        <v>401</v>
      </c>
      <c r="C10" s="17">
        <v>0.34544586281155698</v>
      </c>
      <c r="D10" s="17">
        <v>0.36153094986350298</v>
      </c>
      <c r="E10" s="17">
        <v>0.33596568225456402</v>
      </c>
      <c r="F10" s="17"/>
      <c r="G10" s="17">
        <v>0.30480320869784999</v>
      </c>
      <c r="H10" s="17">
        <v>0.37568694289244697</v>
      </c>
      <c r="I10" s="17">
        <v>0.345337541154701</v>
      </c>
      <c r="J10" s="17"/>
      <c r="K10" s="17">
        <v>0.31729642108783102</v>
      </c>
      <c r="L10" s="17">
        <v>0.35586268845621399</v>
      </c>
      <c r="M10" s="17"/>
      <c r="N10" s="17">
        <v>0.25147746047483199</v>
      </c>
      <c r="O10" s="17">
        <v>0.32580590266846199</v>
      </c>
      <c r="P10" s="17">
        <v>0.362775709979265</v>
      </c>
      <c r="Q10" s="17">
        <v>0.33130990618324502</v>
      </c>
      <c r="R10" s="17">
        <v>0.41736646752095102</v>
      </c>
      <c r="S10" s="17"/>
      <c r="T10" s="17">
        <v>0.404041383698303</v>
      </c>
      <c r="U10" s="17">
        <v>0.34824437929611801</v>
      </c>
      <c r="V10" s="17">
        <v>0.31578195741946402</v>
      </c>
      <c r="W10" s="17">
        <v>0.32480428750335799</v>
      </c>
      <c r="X10" s="17">
        <v>0.29830634832714498</v>
      </c>
      <c r="Y10" s="17">
        <v>0.34433979409052001</v>
      </c>
      <c r="Z10" s="17">
        <v>0.34773787185505001</v>
      </c>
      <c r="AA10" s="17">
        <v>0.39019895788238002</v>
      </c>
      <c r="AB10" s="17">
        <v>0.31960616768958</v>
      </c>
      <c r="AC10" s="17">
        <v>0.34742845217484197</v>
      </c>
      <c r="AD10" s="17">
        <v>0.34715478065821398</v>
      </c>
      <c r="AE10" s="17">
        <v>0.34793627572518299</v>
      </c>
      <c r="AF10" s="17"/>
      <c r="AG10" s="17">
        <v>0.348783510944222</v>
      </c>
      <c r="AH10" s="17">
        <v>0.353939875093713</v>
      </c>
    </row>
    <row r="11" spans="2:34" x14ac:dyDescent="0.25">
      <c r="B11" s="18" t="s">
        <v>104</v>
      </c>
      <c r="C11" s="17">
        <v>0.27711195588654502</v>
      </c>
      <c r="D11" s="17">
        <v>0.26089989837829602</v>
      </c>
      <c r="E11" s="17">
        <v>0.29418530701522999</v>
      </c>
      <c r="F11" s="17"/>
      <c r="G11" s="17">
        <v>0.33307076161452698</v>
      </c>
      <c r="H11" s="17">
        <v>0.26686685613492001</v>
      </c>
      <c r="I11" s="17">
        <v>0.23796150227160401</v>
      </c>
      <c r="J11" s="17"/>
      <c r="K11" s="17">
        <v>0.27800685015268101</v>
      </c>
      <c r="L11" s="17">
        <v>0.27670946763484799</v>
      </c>
      <c r="M11" s="17"/>
      <c r="N11" s="17">
        <v>0.3015792897356</v>
      </c>
      <c r="O11" s="17">
        <v>0.33247592907503298</v>
      </c>
      <c r="P11" s="17">
        <v>0.28566121146967099</v>
      </c>
      <c r="Q11" s="17">
        <v>0.288279681912332</v>
      </c>
      <c r="R11" s="17">
        <v>0.177653116844319</v>
      </c>
      <c r="S11" s="17"/>
      <c r="T11" s="17">
        <v>0.23959590572480299</v>
      </c>
      <c r="U11" s="17">
        <v>0.30392591103398098</v>
      </c>
      <c r="V11" s="17">
        <v>0.23431717461745499</v>
      </c>
      <c r="W11" s="17">
        <v>0.352646198464239</v>
      </c>
      <c r="X11" s="17">
        <v>0.31503047440635501</v>
      </c>
      <c r="Y11" s="17">
        <v>0.23452094810167101</v>
      </c>
      <c r="Z11" s="17">
        <v>0.29815321377098702</v>
      </c>
      <c r="AA11" s="17">
        <v>0.26517691383659298</v>
      </c>
      <c r="AB11" s="17">
        <v>0.29888561232691302</v>
      </c>
      <c r="AC11" s="17">
        <v>0.249854053539354</v>
      </c>
      <c r="AD11" s="17">
        <v>0.20501046643519899</v>
      </c>
      <c r="AE11" s="17">
        <v>0.33447463332997701</v>
      </c>
      <c r="AF11" s="17"/>
      <c r="AG11" s="17">
        <v>0.25119082662485798</v>
      </c>
      <c r="AH11" s="17">
        <v>0.28999450940985599</v>
      </c>
    </row>
    <row r="12" spans="2:34" x14ac:dyDescent="0.25">
      <c r="B12" s="18" t="s">
        <v>105</v>
      </c>
      <c r="C12" s="17">
        <v>0.13561466544574199</v>
      </c>
      <c r="D12" s="17">
        <v>0.105692279560931</v>
      </c>
      <c r="E12" s="17">
        <v>0.15858134779445901</v>
      </c>
      <c r="F12" s="17"/>
      <c r="G12" s="17">
        <v>0.14226707574086001</v>
      </c>
      <c r="H12" s="17">
        <v>0.14219509072136899</v>
      </c>
      <c r="I12" s="17">
        <v>0.12119777127954499</v>
      </c>
      <c r="J12" s="17"/>
      <c r="K12" s="17">
        <v>0.17508411800343401</v>
      </c>
      <c r="L12" s="17">
        <v>0.12829345655754501</v>
      </c>
      <c r="M12" s="17"/>
      <c r="N12" s="17">
        <v>0.16377115097254299</v>
      </c>
      <c r="O12" s="17">
        <v>0.122079942697169</v>
      </c>
      <c r="P12" s="17">
        <v>0.15388611639466901</v>
      </c>
      <c r="Q12" s="17">
        <v>0.146369277080274</v>
      </c>
      <c r="R12" s="17">
        <v>8.8257868632463099E-2</v>
      </c>
      <c r="S12" s="17"/>
      <c r="T12" s="17">
        <v>8.5531524903300099E-2</v>
      </c>
      <c r="U12" s="17">
        <v>0.15138114714856199</v>
      </c>
      <c r="V12" s="17">
        <v>0.16143528553664999</v>
      </c>
      <c r="W12" s="17">
        <v>0.12461380155654</v>
      </c>
      <c r="X12" s="17">
        <v>0.18745205609804799</v>
      </c>
      <c r="Y12" s="17">
        <v>0.14222012245955501</v>
      </c>
      <c r="Z12" s="17">
        <v>0.118491840024616</v>
      </c>
      <c r="AA12" s="17">
        <v>0.14041811765214299</v>
      </c>
      <c r="AB12" s="17">
        <v>0.137911744978058</v>
      </c>
      <c r="AC12" s="17">
        <v>0.13900980823862</v>
      </c>
      <c r="AD12" s="17">
        <v>0.12591879320893801</v>
      </c>
      <c r="AE12" s="17">
        <v>0.14487916737589801</v>
      </c>
      <c r="AF12" s="17"/>
      <c r="AG12" s="17">
        <v>0.14574765101074</v>
      </c>
      <c r="AH12" s="17">
        <v>0.12987169850718899</v>
      </c>
    </row>
    <row r="13" spans="2:34" x14ac:dyDescent="0.25">
      <c r="B13" s="18" t="s">
        <v>80</v>
      </c>
      <c r="C13" s="21">
        <v>8.0501208560881499E-2</v>
      </c>
      <c r="D13" s="21">
        <v>8.3973430946636299E-2</v>
      </c>
      <c r="E13" s="21">
        <v>7.4455642168989297E-2</v>
      </c>
      <c r="F13" s="21"/>
      <c r="G13" s="21">
        <v>0.10438832651286301</v>
      </c>
      <c r="H13" s="21">
        <v>6.9090001243017798E-2</v>
      </c>
      <c r="I13" s="21">
        <v>7.2599697501819493E-2</v>
      </c>
      <c r="J13" s="21"/>
      <c r="K13" s="21">
        <v>9.7597339931439001E-2</v>
      </c>
      <c r="L13" s="21">
        <v>7.0608960024365106E-2</v>
      </c>
      <c r="M13" s="21"/>
      <c r="N13" s="21">
        <v>0.15824496964372001</v>
      </c>
      <c r="O13" s="21">
        <v>8.3646040340706301E-2</v>
      </c>
      <c r="P13" s="21">
        <v>7.5292006543091497E-2</v>
      </c>
      <c r="Q13" s="21">
        <v>5.8761294507450199E-2</v>
      </c>
      <c r="R13" s="21">
        <v>2.9875355018195E-2</v>
      </c>
      <c r="S13" s="21"/>
      <c r="T13" s="21">
        <v>4.8043137423178998E-2</v>
      </c>
      <c r="U13" s="21">
        <v>7.2574166290230793E-2</v>
      </c>
      <c r="V13" s="21">
        <v>0.137586713644613</v>
      </c>
      <c r="W13" s="21">
        <v>6.2020867585009402E-2</v>
      </c>
      <c r="X13" s="21">
        <v>7.5712849955689193E-2</v>
      </c>
      <c r="Y13" s="21">
        <v>0.12093415709420401</v>
      </c>
      <c r="Z13" s="21">
        <v>6.3827879018590994E-2</v>
      </c>
      <c r="AA13" s="21">
        <v>8.4054544056277797E-2</v>
      </c>
      <c r="AB13" s="21">
        <v>6.3970157330584407E-2</v>
      </c>
      <c r="AC13" s="21">
        <v>9.1761982047240204E-2</v>
      </c>
      <c r="AD13" s="21">
        <v>0.13268646458824601</v>
      </c>
      <c r="AE13" s="21">
        <v>3.5285506214014002E-2</v>
      </c>
      <c r="AF13" s="21"/>
      <c r="AG13" s="21">
        <v>6.0878860224939102E-2</v>
      </c>
      <c r="AH13" s="21">
        <v>7.7714421161172303E-2</v>
      </c>
    </row>
    <row r="14" spans="2:34" x14ac:dyDescent="0.25">
      <c r="B14" s="18" t="s">
        <v>106</v>
      </c>
      <c r="C14" s="21">
        <v>0.50677217010683095</v>
      </c>
      <c r="D14" s="21">
        <v>0.54943439111413706</v>
      </c>
      <c r="E14" s="21">
        <v>0.47277770302132199</v>
      </c>
      <c r="F14" s="21"/>
      <c r="G14" s="21">
        <v>0.42027383613174901</v>
      </c>
      <c r="H14" s="21">
        <v>0.52184805190069306</v>
      </c>
      <c r="I14" s="21">
        <v>0.56824102894703099</v>
      </c>
      <c r="J14" s="21"/>
      <c r="K14" s="21">
        <v>0.44931169191244602</v>
      </c>
      <c r="L14" s="21">
        <v>0.52438811578324196</v>
      </c>
      <c r="M14" s="21"/>
      <c r="N14" s="21">
        <v>0.376404589648137</v>
      </c>
      <c r="O14" s="21">
        <v>0.46179808788709198</v>
      </c>
      <c r="P14" s="21">
        <v>0.48516066559256898</v>
      </c>
      <c r="Q14" s="21">
        <v>0.50658974649994404</v>
      </c>
      <c r="R14" s="21">
        <v>0.70421365950502302</v>
      </c>
      <c r="S14" s="21"/>
      <c r="T14" s="21">
        <v>0.62682943194871799</v>
      </c>
      <c r="U14" s="21">
        <v>0.47211877552722598</v>
      </c>
      <c r="V14" s="21">
        <v>0.46666082620128202</v>
      </c>
      <c r="W14" s="21">
        <v>0.46071913239421203</v>
      </c>
      <c r="X14" s="21">
        <v>0.421804619539907</v>
      </c>
      <c r="Y14" s="21">
        <v>0.50232477234456996</v>
      </c>
      <c r="Z14" s="21">
        <v>0.51952706718580599</v>
      </c>
      <c r="AA14" s="21">
        <v>0.51035042445498602</v>
      </c>
      <c r="AB14" s="21">
        <v>0.49923248536444498</v>
      </c>
      <c r="AC14" s="21">
        <v>0.51937415617478599</v>
      </c>
      <c r="AD14" s="21">
        <v>0.53638427576761805</v>
      </c>
      <c r="AE14" s="21">
        <v>0.48536069308011098</v>
      </c>
      <c r="AF14" s="21"/>
      <c r="AG14" s="21">
        <v>0.54218266213946198</v>
      </c>
      <c r="AH14" s="21">
        <v>0.50241937092178202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405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0.17606784407814599</v>
      </c>
      <c r="D9" s="17">
        <v>0.20883536704823399</v>
      </c>
      <c r="E9" s="17">
        <v>0.14356128620569</v>
      </c>
      <c r="F9" s="17"/>
      <c r="G9" s="17">
        <v>0.158943815561812</v>
      </c>
      <c r="H9" s="17">
        <v>0.171690920544075</v>
      </c>
      <c r="I9" s="17">
        <v>0.197452545826339</v>
      </c>
      <c r="J9" s="17"/>
      <c r="K9" s="17">
        <v>0.151174285129551</v>
      </c>
      <c r="L9" s="17">
        <v>0.18190098586298101</v>
      </c>
      <c r="M9" s="17"/>
      <c r="N9" s="17">
        <v>0.14457322340390899</v>
      </c>
      <c r="O9" s="17">
        <v>0.15134233785627099</v>
      </c>
      <c r="P9" s="17">
        <v>0.165301026761148</v>
      </c>
      <c r="Q9" s="17">
        <v>0.17680129359262101</v>
      </c>
      <c r="R9" s="17">
        <v>0.24865941067648201</v>
      </c>
      <c r="S9" s="17"/>
      <c r="T9" s="17">
        <v>0.26033947976016197</v>
      </c>
      <c r="U9" s="17">
        <v>0.13257231203904599</v>
      </c>
      <c r="V9" s="17">
        <v>0.12509749127291001</v>
      </c>
      <c r="W9" s="17">
        <v>0.14491324760344201</v>
      </c>
      <c r="X9" s="17">
        <v>0.14978079351253901</v>
      </c>
      <c r="Y9" s="17">
        <v>0.15180271567402301</v>
      </c>
      <c r="Z9" s="17">
        <v>0.17895050461234099</v>
      </c>
      <c r="AA9" s="17">
        <v>0.16670205903801</v>
      </c>
      <c r="AB9" s="17">
        <v>0.18550207828840601</v>
      </c>
      <c r="AC9" s="17">
        <v>0.22056171447067199</v>
      </c>
      <c r="AD9" s="17">
        <v>0.14367017896385501</v>
      </c>
      <c r="AE9" s="17">
        <v>0.25743790376939102</v>
      </c>
      <c r="AF9" s="17"/>
      <c r="AG9" s="17">
        <v>0.19401971562819101</v>
      </c>
      <c r="AH9" s="17">
        <v>0.16701143702610599</v>
      </c>
    </row>
    <row r="10" spans="2:34" x14ac:dyDescent="0.25">
      <c r="B10" s="18" t="s">
        <v>401</v>
      </c>
      <c r="C10" s="17">
        <v>0.391480310034381</v>
      </c>
      <c r="D10" s="17">
        <v>0.39176049061687801</v>
      </c>
      <c r="E10" s="17">
        <v>0.39311787376722401</v>
      </c>
      <c r="F10" s="17"/>
      <c r="G10" s="17">
        <v>0.35572267128676199</v>
      </c>
      <c r="H10" s="17">
        <v>0.40197032223349399</v>
      </c>
      <c r="I10" s="17">
        <v>0.41156073462508302</v>
      </c>
      <c r="J10" s="17"/>
      <c r="K10" s="17">
        <v>0.36477535196001398</v>
      </c>
      <c r="L10" s="17">
        <v>0.40167655048117901</v>
      </c>
      <c r="M10" s="17"/>
      <c r="N10" s="17">
        <v>0.26331347889849299</v>
      </c>
      <c r="O10" s="17">
        <v>0.38415783661709801</v>
      </c>
      <c r="P10" s="17">
        <v>0.41845847871840802</v>
      </c>
      <c r="Q10" s="17">
        <v>0.37594607459809898</v>
      </c>
      <c r="R10" s="17">
        <v>0.46122664036792499</v>
      </c>
      <c r="S10" s="17"/>
      <c r="T10" s="17">
        <v>0.39366047779340602</v>
      </c>
      <c r="U10" s="17">
        <v>0.40714352390303199</v>
      </c>
      <c r="V10" s="17">
        <v>0.38613459702173802</v>
      </c>
      <c r="W10" s="17">
        <v>0.37338455534246101</v>
      </c>
      <c r="X10" s="17">
        <v>0.41358824053202298</v>
      </c>
      <c r="Y10" s="17">
        <v>0.40753128741723699</v>
      </c>
      <c r="Z10" s="17">
        <v>0.39388339974764602</v>
      </c>
      <c r="AA10" s="17">
        <v>0.39327438101991202</v>
      </c>
      <c r="AB10" s="17">
        <v>0.38993139362015899</v>
      </c>
      <c r="AC10" s="17">
        <v>0.37560584973342098</v>
      </c>
      <c r="AD10" s="17">
        <v>0.40166520293270103</v>
      </c>
      <c r="AE10" s="17">
        <v>0.29228909775716599</v>
      </c>
      <c r="AF10" s="17"/>
      <c r="AG10" s="17">
        <v>0.40051819945247102</v>
      </c>
      <c r="AH10" s="17">
        <v>0.40660463116918499</v>
      </c>
    </row>
    <row r="11" spans="2:34" x14ac:dyDescent="0.25">
      <c r="B11" s="18" t="s">
        <v>104</v>
      </c>
      <c r="C11" s="17">
        <v>0.25620397754132501</v>
      </c>
      <c r="D11" s="17">
        <v>0.241152675217712</v>
      </c>
      <c r="E11" s="17">
        <v>0.26956743721586801</v>
      </c>
      <c r="F11" s="17"/>
      <c r="G11" s="17">
        <v>0.27176273712092902</v>
      </c>
      <c r="H11" s="17">
        <v>0.26088195023115501</v>
      </c>
      <c r="I11" s="17">
        <v>0.23589626344022799</v>
      </c>
      <c r="J11" s="17"/>
      <c r="K11" s="17">
        <v>0.247883574780147</v>
      </c>
      <c r="L11" s="17">
        <v>0.25593162809600201</v>
      </c>
      <c r="M11" s="17"/>
      <c r="N11" s="17">
        <v>0.28325713336411301</v>
      </c>
      <c r="O11" s="17">
        <v>0.27505055590856498</v>
      </c>
      <c r="P11" s="17">
        <v>0.25305922164776201</v>
      </c>
      <c r="Q11" s="17">
        <v>0.30770987066359601</v>
      </c>
      <c r="R11" s="17">
        <v>0.200834060877466</v>
      </c>
      <c r="S11" s="17"/>
      <c r="T11" s="17">
        <v>0.24471222193011899</v>
      </c>
      <c r="U11" s="17">
        <v>0.27098248303630801</v>
      </c>
      <c r="V11" s="17">
        <v>0.23842768631897199</v>
      </c>
      <c r="W11" s="17">
        <v>0.32814400574173103</v>
      </c>
      <c r="X11" s="17">
        <v>0.22976959036622899</v>
      </c>
      <c r="Y11" s="17">
        <v>0.25177794755220601</v>
      </c>
      <c r="Z11" s="17">
        <v>0.221671529387342</v>
      </c>
      <c r="AA11" s="17">
        <v>0.25051362856693699</v>
      </c>
      <c r="AB11" s="17">
        <v>0.247791740592363</v>
      </c>
      <c r="AC11" s="17">
        <v>0.244669619563885</v>
      </c>
      <c r="AD11" s="17">
        <v>0.27670376695068399</v>
      </c>
      <c r="AE11" s="17">
        <v>0.30743792286885901</v>
      </c>
      <c r="AF11" s="17"/>
      <c r="AG11" s="17">
        <v>0.236818391735443</v>
      </c>
      <c r="AH11" s="17">
        <v>0.26945063398772801</v>
      </c>
    </row>
    <row r="12" spans="2:34" x14ac:dyDescent="0.25">
      <c r="B12" s="18" t="s">
        <v>105</v>
      </c>
      <c r="C12" s="17">
        <v>8.8729366179883806E-2</v>
      </c>
      <c r="D12" s="17">
        <v>6.9921233276741102E-2</v>
      </c>
      <c r="E12" s="17">
        <v>0.10537301034817501</v>
      </c>
      <c r="F12" s="17"/>
      <c r="G12" s="17">
        <v>9.5378068185264994E-2</v>
      </c>
      <c r="H12" s="17">
        <v>9.5316324497292701E-2</v>
      </c>
      <c r="I12" s="17">
        <v>7.4307737755263698E-2</v>
      </c>
      <c r="J12" s="17"/>
      <c r="K12" s="17">
        <v>0.13117073576965499</v>
      </c>
      <c r="L12" s="17">
        <v>8.12154323872437E-2</v>
      </c>
      <c r="M12" s="17"/>
      <c r="N12" s="17">
        <v>0.12781595215449601</v>
      </c>
      <c r="O12" s="17">
        <v>9.9326395335633894E-2</v>
      </c>
      <c r="P12" s="17">
        <v>8.9010273427769807E-2</v>
      </c>
      <c r="Q12" s="17">
        <v>5.4685599620557301E-2</v>
      </c>
      <c r="R12" s="17">
        <v>5.6592672355332899E-2</v>
      </c>
      <c r="S12" s="17"/>
      <c r="T12" s="17">
        <v>5.3468923886587597E-2</v>
      </c>
      <c r="U12" s="17">
        <v>0.112662863393033</v>
      </c>
      <c r="V12" s="17">
        <v>0.113263091110438</v>
      </c>
      <c r="W12" s="17">
        <v>6.2298432432864599E-2</v>
      </c>
      <c r="X12" s="17">
        <v>0.115621179249271</v>
      </c>
      <c r="Y12" s="17">
        <v>7.0393896544472298E-2</v>
      </c>
      <c r="Z12" s="17">
        <v>0.117586181001385</v>
      </c>
      <c r="AA12" s="17">
        <v>0.10755115502306099</v>
      </c>
      <c r="AB12" s="17">
        <v>8.8152282148044103E-2</v>
      </c>
      <c r="AC12" s="17">
        <v>6.3760839061213603E-2</v>
      </c>
      <c r="AD12" s="17">
        <v>8.0599938674468199E-2</v>
      </c>
      <c r="AE12" s="17">
        <v>0.114929553820009</v>
      </c>
      <c r="AF12" s="17"/>
      <c r="AG12" s="17">
        <v>8.6190023227757706E-2</v>
      </c>
      <c r="AH12" s="17">
        <v>8.4649740471572005E-2</v>
      </c>
    </row>
    <row r="13" spans="2:34" x14ac:dyDescent="0.25">
      <c r="B13" s="18" t="s">
        <v>80</v>
      </c>
      <c r="C13" s="21">
        <v>8.7518502166264195E-2</v>
      </c>
      <c r="D13" s="21">
        <v>8.8330233840435202E-2</v>
      </c>
      <c r="E13" s="21">
        <v>8.8380392463042204E-2</v>
      </c>
      <c r="F13" s="21"/>
      <c r="G13" s="21">
        <v>0.118192707845232</v>
      </c>
      <c r="H13" s="21">
        <v>7.0140482493983497E-2</v>
      </c>
      <c r="I13" s="21">
        <v>8.0782718353086896E-2</v>
      </c>
      <c r="J13" s="21"/>
      <c r="K13" s="21">
        <v>0.104996052360634</v>
      </c>
      <c r="L13" s="21">
        <v>7.9275403172594502E-2</v>
      </c>
      <c r="M13" s="21"/>
      <c r="N13" s="21">
        <v>0.18104021217899</v>
      </c>
      <c r="O13" s="21">
        <v>9.0122874282432597E-2</v>
      </c>
      <c r="P13" s="21">
        <v>7.41709994449129E-2</v>
      </c>
      <c r="Q13" s="21">
        <v>8.4857161525126901E-2</v>
      </c>
      <c r="R13" s="21">
        <v>3.2687215722792901E-2</v>
      </c>
      <c r="S13" s="21"/>
      <c r="T13" s="21">
        <v>4.7818896629726299E-2</v>
      </c>
      <c r="U13" s="21">
        <v>7.6638817628582101E-2</v>
      </c>
      <c r="V13" s="21">
        <v>0.13707713427594201</v>
      </c>
      <c r="W13" s="21">
        <v>9.1259758879501496E-2</v>
      </c>
      <c r="X13" s="21">
        <v>9.1240196339938101E-2</v>
      </c>
      <c r="Y13" s="21">
        <v>0.11849415281206099</v>
      </c>
      <c r="Z13" s="21">
        <v>8.7908385251285304E-2</v>
      </c>
      <c r="AA13" s="21">
        <v>8.1958776352080195E-2</v>
      </c>
      <c r="AB13" s="21">
        <v>8.86225053510276E-2</v>
      </c>
      <c r="AC13" s="21">
        <v>9.5401977170808394E-2</v>
      </c>
      <c r="AD13" s="21">
        <v>9.7360912478292205E-2</v>
      </c>
      <c r="AE13" s="21">
        <v>2.79055217845748E-2</v>
      </c>
      <c r="AF13" s="21"/>
      <c r="AG13" s="21">
        <v>8.2453669956137801E-2</v>
      </c>
      <c r="AH13" s="21">
        <v>7.2283557345409102E-2</v>
      </c>
    </row>
    <row r="14" spans="2:34" x14ac:dyDescent="0.25">
      <c r="B14" s="18" t="s">
        <v>106</v>
      </c>
      <c r="C14" s="21">
        <v>0.56754815411252701</v>
      </c>
      <c r="D14" s="21">
        <v>0.60059585766511203</v>
      </c>
      <c r="E14" s="21">
        <v>0.53667915997291504</v>
      </c>
      <c r="F14" s="21"/>
      <c r="G14" s="21">
        <v>0.51466648684857397</v>
      </c>
      <c r="H14" s="21">
        <v>0.57366124277756902</v>
      </c>
      <c r="I14" s="21">
        <v>0.609013280451421</v>
      </c>
      <c r="J14" s="21"/>
      <c r="K14" s="21">
        <v>0.51594963708956398</v>
      </c>
      <c r="L14" s="21">
        <v>0.58357753634415999</v>
      </c>
      <c r="M14" s="21"/>
      <c r="N14" s="21">
        <v>0.40788670230240198</v>
      </c>
      <c r="O14" s="21">
        <v>0.53550017447336895</v>
      </c>
      <c r="P14" s="21">
        <v>0.58375950547955502</v>
      </c>
      <c r="Q14" s="21">
        <v>0.55274736819072001</v>
      </c>
      <c r="R14" s="21">
        <v>0.70988605104440805</v>
      </c>
      <c r="S14" s="21"/>
      <c r="T14" s="21">
        <v>0.65399995755356699</v>
      </c>
      <c r="U14" s="21">
        <v>0.53971583594207695</v>
      </c>
      <c r="V14" s="21">
        <v>0.51123208829464795</v>
      </c>
      <c r="W14" s="21">
        <v>0.518297802945903</v>
      </c>
      <c r="X14" s="21">
        <v>0.56336903404456196</v>
      </c>
      <c r="Y14" s="21">
        <v>0.55933400309126002</v>
      </c>
      <c r="Z14" s="21">
        <v>0.57283390435998705</v>
      </c>
      <c r="AA14" s="21">
        <v>0.55997644005792202</v>
      </c>
      <c r="AB14" s="21">
        <v>0.57543347190856498</v>
      </c>
      <c r="AC14" s="21">
        <v>0.596167564204093</v>
      </c>
      <c r="AD14" s="21">
        <v>0.54533538189655595</v>
      </c>
      <c r="AE14" s="21">
        <v>0.54972700152655796</v>
      </c>
      <c r="AF14" s="21"/>
      <c r="AG14" s="21">
        <v>0.59453791508066101</v>
      </c>
      <c r="AH14" s="21">
        <v>0.57361606819529098</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406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0.19805619356267501</v>
      </c>
      <c r="D9" s="17">
        <v>0.23326031869830199</v>
      </c>
      <c r="E9" s="17">
        <v>0.16469826312767999</v>
      </c>
      <c r="F9" s="17"/>
      <c r="G9" s="17">
        <v>0.13891043338155001</v>
      </c>
      <c r="H9" s="17">
        <v>0.20053110431031801</v>
      </c>
      <c r="I9" s="17">
        <v>0.249894174809417</v>
      </c>
      <c r="J9" s="17"/>
      <c r="K9" s="17">
        <v>0.139348477632804</v>
      </c>
      <c r="L9" s="17">
        <v>0.21282254900799499</v>
      </c>
      <c r="M9" s="17"/>
      <c r="N9" s="17">
        <v>0.10258636630868399</v>
      </c>
      <c r="O9" s="17">
        <v>0.16662029733447201</v>
      </c>
      <c r="P9" s="17">
        <v>0.181013277469877</v>
      </c>
      <c r="Q9" s="17">
        <v>0.234847832481415</v>
      </c>
      <c r="R9" s="17">
        <v>0.32997965985635103</v>
      </c>
      <c r="S9" s="17"/>
      <c r="T9" s="17">
        <v>0.29865309097778397</v>
      </c>
      <c r="U9" s="17">
        <v>0.146365625459877</v>
      </c>
      <c r="V9" s="17">
        <v>0.159842767626279</v>
      </c>
      <c r="W9" s="17">
        <v>0.133312078386503</v>
      </c>
      <c r="X9" s="17">
        <v>0.18553381016553699</v>
      </c>
      <c r="Y9" s="17">
        <v>0.23616998102820999</v>
      </c>
      <c r="Z9" s="17">
        <v>0.167982337223646</v>
      </c>
      <c r="AA9" s="17">
        <v>0.26873343371184799</v>
      </c>
      <c r="AB9" s="17">
        <v>0.194153998690311</v>
      </c>
      <c r="AC9" s="17">
        <v>0.17258575742836799</v>
      </c>
      <c r="AD9" s="17">
        <v>0.214939331110028</v>
      </c>
      <c r="AE9" s="17">
        <v>0.21648088959063999</v>
      </c>
      <c r="AF9" s="17"/>
      <c r="AG9" s="17">
        <v>0.219140541130521</v>
      </c>
      <c r="AH9" s="17">
        <v>0.192203209896425</v>
      </c>
    </row>
    <row r="10" spans="2:34" x14ac:dyDescent="0.25">
      <c r="B10" s="18" t="s">
        <v>401</v>
      </c>
      <c r="C10" s="17">
        <v>0.392494236844044</v>
      </c>
      <c r="D10" s="17">
        <v>0.39754984891503897</v>
      </c>
      <c r="E10" s="17">
        <v>0.38854617700288602</v>
      </c>
      <c r="F10" s="17"/>
      <c r="G10" s="17">
        <v>0.40567115559393802</v>
      </c>
      <c r="H10" s="17">
        <v>0.38825834606579201</v>
      </c>
      <c r="I10" s="17">
        <v>0.38555798790532703</v>
      </c>
      <c r="J10" s="17"/>
      <c r="K10" s="17">
        <v>0.35215670606333299</v>
      </c>
      <c r="L10" s="17">
        <v>0.40194862958362598</v>
      </c>
      <c r="M10" s="17"/>
      <c r="N10" s="17">
        <v>0.37086126911232298</v>
      </c>
      <c r="O10" s="17">
        <v>0.386349433229774</v>
      </c>
      <c r="P10" s="17">
        <v>0.39968895910581498</v>
      </c>
      <c r="Q10" s="17">
        <v>0.40975940918138598</v>
      </c>
      <c r="R10" s="17">
        <v>0.39733058874717703</v>
      </c>
      <c r="S10" s="17"/>
      <c r="T10" s="17">
        <v>0.38307934172084801</v>
      </c>
      <c r="U10" s="17">
        <v>0.41982083913899199</v>
      </c>
      <c r="V10" s="17">
        <v>0.39590246673399598</v>
      </c>
      <c r="W10" s="17">
        <v>0.34908016501167599</v>
      </c>
      <c r="X10" s="17">
        <v>0.38807079575660097</v>
      </c>
      <c r="Y10" s="17">
        <v>0.35380289535590997</v>
      </c>
      <c r="Z10" s="17">
        <v>0.38190502307615298</v>
      </c>
      <c r="AA10" s="17">
        <v>0.42637331998884098</v>
      </c>
      <c r="AB10" s="17">
        <v>0.41218860328145601</v>
      </c>
      <c r="AC10" s="17">
        <v>0.47348174703472101</v>
      </c>
      <c r="AD10" s="17">
        <v>0.32735988272584199</v>
      </c>
      <c r="AE10" s="17">
        <v>0.35526839276392702</v>
      </c>
      <c r="AF10" s="17"/>
      <c r="AG10" s="17">
        <v>0.38993375443419298</v>
      </c>
      <c r="AH10" s="17">
        <v>0.40982818172947399</v>
      </c>
    </row>
    <row r="11" spans="2:34" x14ac:dyDescent="0.25">
      <c r="B11" s="18" t="s">
        <v>104</v>
      </c>
      <c r="C11" s="17">
        <v>0.23935847740032101</v>
      </c>
      <c r="D11" s="17">
        <v>0.22177174256167001</v>
      </c>
      <c r="E11" s="17">
        <v>0.25756189220797598</v>
      </c>
      <c r="F11" s="17"/>
      <c r="G11" s="17">
        <v>0.25886019389696202</v>
      </c>
      <c r="H11" s="17">
        <v>0.25247538203292302</v>
      </c>
      <c r="I11" s="17">
        <v>0.20482384871571199</v>
      </c>
      <c r="J11" s="17"/>
      <c r="K11" s="17">
        <v>0.27376556687499898</v>
      </c>
      <c r="L11" s="17">
        <v>0.235400428998744</v>
      </c>
      <c r="M11" s="17"/>
      <c r="N11" s="17">
        <v>0.23165165617175101</v>
      </c>
      <c r="O11" s="17">
        <v>0.285840245944815</v>
      </c>
      <c r="P11" s="17">
        <v>0.26212041741842201</v>
      </c>
      <c r="Q11" s="17">
        <v>0.18695342095572201</v>
      </c>
      <c r="R11" s="17">
        <v>0.17250206965091999</v>
      </c>
      <c r="S11" s="17"/>
      <c r="T11" s="17">
        <v>0.22866867832567001</v>
      </c>
      <c r="U11" s="17">
        <v>0.23174230263961201</v>
      </c>
      <c r="V11" s="17">
        <v>0.24445285030654701</v>
      </c>
      <c r="W11" s="17">
        <v>0.31545106999467698</v>
      </c>
      <c r="X11" s="17">
        <v>0.256851448332309</v>
      </c>
      <c r="Y11" s="17">
        <v>0.221651115483642</v>
      </c>
      <c r="Z11" s="17">
        <v>0.27195261951050298</v>
      </c>
      <c r="AA11" s="17">
        <v>0.15320891531257</v>
      </c>
      <c r="AB11" s="17">
        <v>0.215626802217111</v>
      </c>
      <c r="AC11" s="17">
        <v>0.214905817971281</v>
      </c>
      <c r="AD11" s="17">
        <v>0.22850262769825599</v>
      </c>
      <c r="AE11" s="17">
        <v>0.30143132287423002</v>
      </c>
      <c r="AF11" s="17"/>
      <c r="AG11" s="17">
        <v>0.23955777150541899</v>
      </c>
      <c r="AH11" s="17">
        <v>0.237425169346346</v>
      </c>
    </row>
    <row r="12" spans="2:34" x14ac:dyDescent="0.25">
      <c r="B12" s="18" t="s">
        <v>105</v>
      </c>
      <c r="C12" s="17">
        <v>9.0922443197042901E-2</v>
      </c>
      <c r="D12" s="17">
        <v>7.4312489704183096E-2</v>
      </c>
      <c r="E12" s="17">
        <v>0.103002587588459</v>
      </c>
      <c r="F12" s="17"/>
      <c r="G12" s="17">
        <v>9.0144111169656399E-2</v>
      </c>
      <c r="H12" s="17">
        <v>9.3212701071967496E-2</v>
      </c>
      <c r="I12" s="17">
        <v>8.8778238193208694E-2</v>
      </c>
      <c r="J12" s="17"/>
      <c r="K12" s="17">
        <v>0.137457809680718</v>
      </c>
      <c r="L12" s="17">
        <v>8.3276085658210097E-2</v>
      </c>
      <c r="M12" s="17"/>
      <c r="N12" s="17">
        <v>0.126023555112072</v>
      </c>
      <c r="O12" s="17">
        <v>9.9320035076899293E-2</v>
      </c>
      <c r="P12" s="17">
        <v>8.96887263401661E-2</v>
      </c>
      <c r="Q12" s="17">
        <v>7.9386760108909604E-2</v>
      </c>
      <c r="R12" s="17">
        <v>5.9160405662954899E-2</v>
      </c>
      <c r="S12" s="17"/>
      <c r="T12" s="17">
        <v>4.1148118219671598E-2</v>
      </c>
      <c r="U12" s="17">
        <v>0.112621230901237</v>
      </c>
      <c r="V12" s="17">
        <v>9.7906412424190098E-2</v>
      </c>
      <c r="W12" s="17">
        <v>0.121134252212602</v>
      </c>
      <c r="X12" s="17">
        <v>8.4692779837883106E-2</v>
      </c>
      <c r="Y12" s="17">
        <v>8.2697423894674493E-2</v>
      </c>
      <c r="Z12" s="17">
        <v>7.1848060857537296E-2</v>
      </c>
      <c r="AA12" s="17">
        <v>8.6790005482741295E-2</v>
      </c>
      <c r="AB12" s="17">
        <v>0.112045217307564</v>
      </c>
      <c r="AC12" s="17">
        <v>6.9110501760612494E-2</v>
      </c>
      <c r="AD12" s="17">
        <v>0.171148676391461</v>
      </c>
      <c r="AE12" s="17">
        <v>6.9265651664354805E-2</v>
      </c>
      <c r="AF12" s="17"/>
      <c r="AG12" s="17">
        <v>8.6053520530234906E-2</v>
      </c>
      <c r="AH12" s="17">
        <v>9.4888635461258794E-2</v>
      </c>
    </row>
    <row r="13" spans="2:34" x14ac:dyDescent="0.25">
      <c r="B13" s="18" t="s">
        <v>80</v>
      </c>
      <c r="C13" s="21">
        <v>7.9168648995917204E-2</v>
      </c>
      <c r="D13" s="21">
        <v>7.3105600120804998E-2</v>
      </c>
      <c r="E13" s="21">
        <v>8.6191080072998499E-2</v>
      </c>
      <c r="F13" s="21"/>
      <c r="G13" s="21">
        <v>0.106414105957894</v>
      </c>
      <c r="H13" s="21">
        <v>6.5522466518999095E-2</v>
      </c>
      <c r="I13" s="21">
        <v>7.0945750376335506E-2</v>
      </c>
      <c r="J13" s="21"/>
      <c r="K13" s="21">
        <v>9.7271439748145005E-2</v>
      </c>
      <c r="L13" s="21">
        <v>6.6552306751425497E-2</v>
      </c>
      <c r="M13" s="21"/>
      <c r="N13" s="21">
        <v>0.16887715329517</v>
      </c>
      <c r="O13" s="21">
        <v>6.1869988414039602E-2</v>
      </c>
      <c r="P13" s="21">
        <v>6.7488619665719299E-2</v>
      </c>
      <c r="Q13" s="21">
        <v>8.9052577272567393E-2</v>
      </c>
      <c r="R13" s="21">
        <v>4.1027276082597701E-2</v>
      </c>
      <c r="S13" s="21"/>
      <c r="T13" s="21">
        <v>4.8450770756026801E-2</v>
      </c>
      <c r="U13" s="21">
        <v>8.9450001860281902E-2</v>
      </c>
      <c r="V13" s="21">
        <v>0.10189550290898799</v>
      </c>
      <c r="W13" s="21">
        <v>8.1022434394541903E-2</v>
      </c>
      <c r="X13" s="21">
        <v>8.4851165907670098E-2</v>
      </c>
      <c r="Y13" s="21">
        <v>0.105678584237562</v>
      </c>
      <c r="Z13" s="21">
        <v>0.106311959332161</v>
      </c>
      <c r="AA13" s="21">
        <v>6.4894325503999997E-2</v>
      </c>
      <c r="AB13" s="21">
        <v>6.5985378503557901E-2</v>
      </c>
      <c r="AC13" s="21">
        <v>6.9916175805017494E-2</v>
      </c>
      <c r="AD13" s="21">
        <v>5.8049482074414301E-2</v>
      </c>
      <c r="AE13" s="21">
        <v>5.7553743106848201E-2</v>
      </c>
      <c r="AF13" s="21"/>
      <c r="AG13" s="21">
        <v>6.5314412399631303E-2</v>
      </c>
      <c r="AH13" s="21">
        <v>6.5654803566494793E-2</v>
      </c>
    </row>
    <row r="14" spans="2:34" x14ac:dyDescent="0.25">
      <c r="B14" s="18" t="s">
        <v>106</v>
      </c>
      <c r="C14" s="21">
        <v>0.59055043040671895</v>
      </c>
      <c r="D14" s="21">
        <v>0.63081016761334197</v>
      </c>
      <c r="E14" s="21">
        <v>0.55324444013056595</v>
      </c>
      <c r="F14" s="21"/>
      <c r="G14" s="21">
        <v>0.54458158897548803</v>
      </c>
      <c r="H14" s="21">
        <v>0.58878945037610997</v>
      </c>
      <c r="I14" s="21">
        <v>0.63545216271474303</v>
      </c>
      <c r="J14" s="21"/>
      <c r="K14" s="21">
        <v>0.49150518369613699</v>
      </c>
      <c r="L14" s="21">
        <v>0.61477117859162</v>
      </c>
      <c r="M14" s="21"/>
      <c r="N14" s="21">
        <v>0.47344763542100698</v>
      </c>
      <c r="O14" s="21">
        <v>0.55296973056424603</v>
      </c>
      <c r="P14" s="21">
        <v>0.58070223657569198</v>
      </c>
      <c r="Q14" s="21">
        <v>0.64460724166280103</v>
      </c>
      <c r="R14" s="21">
        <v>0.727310248603527</v>
      </c>
      <c r="S14" s="21"/>
      <c r="T14" s="21">
        <v>0.68173243269863204</v>
      </c>
      <c r="U14" s="21">
        <v>0.56618646459886901</v>
      </c>
      <c r="V14" s="21">
        <v>0.55574523436027501</v>
      </c>
      <c r="W14" s="21">
        <v>0.48239224339817899</v>
      </c>
      <c r="X14" s="21">
        <v>0.57360460592213802</v>
      </c>
      <c r="Y14" s="21">
        <v>0.58997287638412099</v>
      </c>
      <c r="Z14" s="21">
        <v>0.54988736029979901</v>
      </c>
      <c r="AA14" s="21">
        <v>0.69510675370068897</v>
      </c>
      <c r="AB14" s="21">
        <v>0.60634260197176704</v>
      </c>
      <c r="AC14" s="21">
        <v>0.64606750446308903</v>
      </c>
      <c r="AD14" s="21">
        <v>0.54229921383586899</v>
      </c>
      <c r="AE14" s="21">
        <v>0.57174928235456701</v>
      </c>
      <c r="AF14" s="21"/>
      <c r="AG14" s="21">
        <v>0.60907429556471504</v>
      </c>
      <c r="AH14" s="21">
        <v>0.60203139162590003</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407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0.18578086618019299</v>
      </c>
      <c r="D9" s="17">
        <v>0.226674224828191</v>
      </c>
      <c r="E9" s="17">
        <v>0.14533354346703201</v>
      </c>
      <c r="F9" s="17"/>
      <c r="G9" s="17">
        <v>0.128793169169512</v>
      </c>
      <c r="H9" s="17">
        <v>0.18270907922035701</v>
      </c>
      <c r="I9" s="17">
        <v>0.242558210455013</v>
      </c>
      <c r="J9" s="17"/>
      <c r="K9" s="17">
        <v>0.112195023562648</v>
      </c>
      <c r="L9" s="17">
        <v>0.201278579448224</v>
      </c>
      <c r="M9" s="17"/>
      <c r="N9" s="17">
        <v>0.10632679575307501</v>
      </c>
      <c r="O9" s="17">
        <v>0.154989466696384</v>
      </c>
      <c r="P9" s="17">
        <v>0.17370951984043601</v>
      </c>
      <c r="Q9" s="17">
        <v>0.20232754848821799</v>
      </c>
      <c r="R9" s="17">
        <v>0.30161807192171602</v>
      </c>
      <c r="S9" s="17"/>
      <c r="T9" s="17">
        <v>0.302873462690605</v>
      </c>
      <c r="U9" s="17">
        <v>0.127287225404876</v>
      </c>
      <c r="V9" s="17">
        <v>0.135078138565181</v>
      </c>
      <c r="W9" s="17">
        <v>0.17373734450002701</v>
      </c>
      <c r="X9" s="17">
        <v>0.16100228659174501</v>
      </c>
      <c r="Y9" s="17">
        <v>0.15249421083714801</v>
      </c>
      <c r="Z9" s="17">
        <v>0.206896031627678</v>
      </c>
      <c r="AA9" s="17">
        <v>0.20803941211096899</v>
      </c>
      <c r="AB9" s="17">
        <v>0.17749373481548</v>
      </c>
      <c r="AC9" s="17">
        <v>0.208169170824862</v>
      </c>
      <c r="AD9" s="17">
        <v>0.15807681652494701</v>
      </c>
      <c r="AE9" s="17">
        <v>0.17219942799028501</v>
      </c>
      <c r="AF9" s="17"/>
      <c r="AG9" s="17">
        <v>0.21594063935172</v>
      </c>
      <c r="AH9" s="17">
        <v>0.172798602444412</v>
      </c>
    </row>
    <row r="10" spans="2:34" x14ac:dyDescent="0.25">
      <c r="B10" s="18" t="s">
        <v>401</v>
      </c>
      <c r="C10" s="17">
        <v>0.349373923728868</v>
      </c>
      <c r="D10" s="17">
        <v>0.37153791057805602</v>
      </c>
      <c r="E10" s="17">
        <v>0.32944483140911501</v>
      </c>
      <c r="F10" s="17"/>
      <c r="G10" s="17">
        <v>0.32631020550179601</v>
      </c>
      <c r="H10" s="17">
        <v>0.35992135232825201</v>
      </c>
      <c r="I10" s="17">
        <v>0.357591990037398</v>
      </c>
      <c r="J10" s="17"/>
      <c r="K10" s="17">
        <v>0.31557804524279698</v>
      </c>
      <c r="L10" s="17">
        <v>0.35813369116584598</v>
      </c>
      <c r="M10" s="17"/>
      <c r="N10" s="17">
        <v>0.31239961352071699</v>
      </c>
      <c r="O10" s="17">
        <v>0.31937426024766002</v>
      </c>
      <c r="P10" s="17">
        <v>0.34982495972274003</v>
      </c>
      <c r="Q10" s="17">
        <v>0.37591363599891903</v>
      </c>
      <c r="R10" s="17">
        <v>0.40173009683997202</v>
      </c>
      <c r="S10" s="17"/>
      <c r="T10" s="17">
        <v>0.37714700669944501</v>
      </c>
      <c r="U10" s="17">
        <v>0.36329336716211602</v>
      </c>
      <c r="V10" s="17">
        <v>0.342155774544872</v>
      </c>
      <c r="W10" s="17">
        <v>0.36069479807090699</v>
      </c>
      <c r="X10" s="17">
        <v>0.31748651302187803</v>
      </c>
      <c r="Y10" s="17">
        <v>0.35794319078883902</v>
      </c>
      <c r="Z10" s="17">
        <v>0.31845415463851001</v>
      </c>
      <c r="AA10" s="17">
        <v>0.331259296961953</v>
      </c>
      <c r="AB10" s="17">
        <v>0.35805618724594401</v>
      </c>
      <c r="AC10" s="17">
        <v>0.33030793724370899</v>
      </c>
      <c r="AD10" s="17">
        <v>0.38278082729610402</v>
      </c>
      <c r="AE10" s="17">
        <v>0.28183044012712</v>
      </c>
      <c r="AF10" s="17"/>
      <c r="AG10" s="17">
        <v>0.35879056379671498</v>
      </c>
      <c r="AH10" s="17">
        <v>0.352735246549227</v>
      </c>
    </row>
    <row r="11" spans="2:34" x14ac:dyDescent="0.25">
      <c r="B11" s="18" t="s">
        <v>104</v>
      </c>
      <c r="C11" s="17">
        <v>0.27222265039971699</v>
      </c>
      <c r="D11" s="17">
        <v>0.23194764108770199</v>
      </c>
      <c r="E11" s="17">
        <v>0.31240696488101299</v>
      </c>
      <c r="F11" s="17"/>
      <c r="G11" s="17">
        <v>0.30477981025287099</v>
      </c>
      <c r="H11" s="17">
        <v>0.28138410597525398</v>
      </c>
      <c r="I11" s="17">
        <v>0.23051352150326501</v>
      </c>
      <c r="J11" s="17"/>
      <c r="K11" s="17">
        <v>0.31499399047500398</v>
      </c>
      <c r="L11" s="17">
        <v>0.26747775604468998</v>
      </c>
      <c r="M11" s="17"/>
      <c r="N11" s="17">
        <v>0.270381036105943</v>
      </c>
      <c r="O11" s="17">
        <v>0.32413763314843203</v>
      </c>
      <c r="P11" s="17">
        <v>0.28948881520783498</v>
      </c>
      <c r="Q11" s="17">
        <v>0.22295146651175199</v>
      </c>
      <c r="R11" s="17">
        <v>0.20388427882423801</v>
      </c>
      <c r="S11" s="17"/>
      <c r="T11" s="17">
        <v>0.208918713179466</v>
      </c>
      <c r="U11" s="17">
        <v>0.31965995466477898</v>
      </c>
      <c r="V11" s="17">
        <v>0.22975709404581601</v>
      </c>
      <c r="W11" s="17">
        <v>0.26823664850292001</v>
      </c>
      <c r="X11" s="17">
        <v>0.286766780205712</v>
      </c>
      <c r="Y11" s="17">
        <v>0.29069312437615402</v>
      </c>
      <c r="Z11" s="17">
        <v>0.322173561118829</v>
      </c>
      <c r="AA11" s="17">
        <v>0.30654570782810597</v>
      </c>
      <c r="AB11" s="17">
        <v>0.26021381258713899</v>
      </c>
      <c r="AC11" s="17">
        <v>0.24062242149681301</v>
      </c>
      <c r="AD11" s="17">
        <v>0.26990173738107498</v>
      </c>
      <c r="AE11" s="17">
        <v>0.32461153464360398</v>
      </c>
      <c r="AF11" s="17"/>
      <c r="AG11" s="17">
        <v>0.24397513986428199</v>
      </c>
      <c r="AH11" s="17">
        <v>0.28937659617528699</v>
      </c>
    </row>
    <row r="12" spans="2:34" x14ac:dyDescent="0.25">
      <c r="B12" s="18" t="s">
        <v>105</v>
      </c>
      <c r="C12" s="17">
        <v>9.5236793682859394E-2</v>
      </c>
      <c r="D12" s="17">
        <v>8.3397016884806802E-2</v>
      </c>
      <c r="E12" s="17">
        <v>0.103499105877433</v>
      </c>
      <c r="F12" s="17"/>
      <c r="G12" s="17">
        <v>0.102891141463112</v>
      </c>
      <c r="H12" s="17">
        <v>0.109096749380922</v>
      </c>
      <c r="I12" s="17">
        <v>7.0776127371872305E-2</v>
      </c>
      <c r="J12" s="17"/>
      <c r="K12" s="17">
        <v>0.120123055500246</v>
      </c>
      <c r="L12" s="17">
        <v>8.7683876205230896E-2</v>
      </c>
      <c r="M12" s="17"/>
      <c r="N12" s="17">
        <v>0.132326352437177</v>
      </c>
      <c r="O12" s="17">
        <v>8.8116388312834804E-2</v>
      </c>
      <c r="P12" s="17">
        <v>9.7751369958061995E-2</v>
      </c>
      <c r="Q12" s="17">
        <v>0.131907973201628</v>
      </c>
      <c r="R12" s="17">
        <v>5.3840794056754598E-2</v>
      </c>
      <c r="S12" s="17"/>
      <c r="T12" s="17">
        <v>5.8441895458028699E-2</v>
      </c>
      <c r="U12" s="17">
        <v>0.10327085346760601</v>
      </c>
      <c r="V12" s="17">
        <v>0.14478980454162799</v>
      </c>
      <c r="W12" s="17">
        <v>0.106149116737538</v>
      </c>
      <c r="X12" s="17">
        <v>0.133037625452264</v>
      </c>
      <c r="Y12" s="17">
        <v>6.2804918937079596E-2</v>
      </c>
      <c r="Z12" s="17">
        <v>7.0642716559938395E-2</v>
      </c>
      <c r="AA12" s="17">
        <v>7.9269609416481507E-2</v>
      </c>
      <c r="AB12" s="17">
        <v>0.10510553857008199</v>
      </c>
      <c r="AC12" s="17">
        <v>0.11214314357695999</v>
      </c>
      <c r="AD12" s="17">
        <v>6.2431306037460298E-2</v>
      </c>
      <c r="AE12" s="17">
        <v>0.133214865563554</v>
      </c>
      <c r="AF12" s="17"/>
      <c r="AG12" s="17">
        <v>8.8936135922548204E-2</v>
      </c>
      <c r="AH12" s="17">
        <v>9.9403410777131093E-2</v>
      </c>
    </row>
    <row r="13" spans="2:34" x14ac:dyDescent="0.25">
      <c r="B13" s="18" t="s">
        <v>80</v>
      </c>
      <c r="C13" s="21">
        <v>9.7385766008362906E-2</v>
      </c>
      <c r="D13" s="21">
        <v>8.6443206621243995E-2</v>
      </c>
      <c r="E13" s="21">
        <v>0.10931555436540701</v>
      </c>
      <c r="F13" s="21"/>
      <c r="G13" s="21">
        <v>0.13722567361270899</v>
      </c>
      <c r="H13" s="21">
        <v>6.6888713095214894E-2</v>
      </c>
      <c r="I13" s="21">
        <v>9.8560150632451105E-2</v>
      </c>
      <c r="J13" s="21"/>
      <c r="K13" s="21">
        <v>0.13710988521930501</v>
      </c>
      <c r="L13" s="21">
        <v>8.5426097136008905E-2</v>
      </c>
      <c r="M13" s="21"/>
      <c r="N13" s="21">
        <v>0.178566202183088</v>
      </c>
      <c r="O13" s="21">
        <v>0.113382251594689</v>
      </c>
      <c r="P13" s="21">
        <v>8.9225335270927894E-2</v>
      </c>
      <c r="Q13" s="21">
        <v>6.6899375799483504E-2</v>
      </c>
      <c r="R13" s="21">
        <v>3.8926758357318902E-2</v>
      </c>
      <c r="S13" s="21"/>
      <c r="T13" s="21">
        <v>5.2618921972456198E-2</v>
      </c>
      <c r="U13" s="21">
        <v>8.6488599300623206E-2</v>
      </c>
      <c r="V13" s="21">
        <v>0.148219188302504</v>
      </c>
      <c r="W13" s="21">
        <v>9.1182092188607802E-2</v>
      </c>
      <c r="X13" s="21">
        <v>0.101706794728401</v>
      </c>
      <c r="Y13" s="21">
        <v>0.136064555060779</v>
      </c>
      <c r="Z13" s="21">
        <v>8.1833536055044495E-2</v>
      </c>
      <c r="AA13" s="21">
        <v>7.4885973682491294E-2</v>
      </c>
      <c r="AB13" s="21">
        <v>9.9130726781354803E-2</v>
      </c>
      <c r="AC13" s="21">
        <v>0.108757326857657</v>
      </c>
      <c r="AD13" s="21">
        <v>0.12680931276041299</v>
      </c>
      <c r="AE13" s="21">
        <v>8.8143731675436807E-2</v>
      </c>
      <c r="AF13" s="21"/>
      <c r="AG13" s="21">
        <v>9.2357521064734896E-2</v>
      </c>
      <c r="AH13" s="21">
        <v>8.5686144053942204E-2</v>
      </c>
    </row>
    <row r="14" spans="2:34" x14ac:dyDescent="0.25">
      <c r="B14" s="18" t="s">
        <v>106</v>
      </c>
      <c r="C14" s="21">
        <v>0.53515478990905996</v>
      </c>
      <c r="D14" s="21">
        <v>0.59821213540624796</v>
      </c>
      <c r="E14" s="21">
        <v>0.47477837487614599</v>
      </c>
      <c r="F14" s="21"/>
      <c r="G14" s="21">
        <v>0.45510337467130801</v>
      </c>
      <c r="H14" s="21">
        <v>0.54263043154860902</v>
      </c>
      <c r="I14" s="21">
        <v>0.60015020049241097</v>
      </c>
      <c r="J14" s="21"/>
      <c r="K14" s="21">
        <v>0.42777306880544502</v>
      </c>
      <c r="L14" s="21">
        <v>0.55941227061406995</v>
      </c>
      <c r="M14" s="21"/>
      <c r="N14" s="21">
        <v>0.41872640927379301</v>
      </c>
      <c r="O14" s="21">
        <v>0.474363726944044</v>
      </c>
      <c r="P14" s="21">
        <v>0.523534479563175</v>
      </c>
      <c r="Q14" s="21">
        <v>0.57824118448713702</v>
      </c>
      <c r="R14" s="21">
        <v>0.70334816876168904</v>
      </c>
      <c r="S14" s="21"/>
      <c r="T14" s="21">
        <v>0.68002046939004901</v>
      </c>
      <c r="U14" s="21">
        <v>0.49058059256699199</v>
      </c>
      <c r="V14" s="21">
        <v>0.47723391311005198</v>
      </c>
      <c r="W14" s="21">
        <v>0.53443214257093397</v>
      </c>
      <c r="X14" s="21">
        <v>0.47848879961362301</v>
      </c>
      <c r="Y14" s="21">
        <v>0.51043740162598705</v>
      </c>
      <c r="Z14" s="21">
        <v>0.52535018626618801</v>
      </c>
      <c r="AA14" s="21">
        <v>0.53929870907292199</v>
      </c>
      <c r="AB14" s="21">
        <v>0.53554992206142404</v>
      </c>
      <c r="AC14" s="21">
        <v>0.53847710806857096</v>
      </c>
      <c r="AD14" s="21">
        <v>0.54085764382105095</v>
      </c>
      <c r="AE14" s="21">
        <v>0.45402986811740498</v>
      </c>
      <c r="AF14" s="21"/>
      <c r="AG14" s="21">
        <v>0.57473120314843495</v>
      </c>
      <c r="AH14" s="21">
        <v>0.52553384899363897</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408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0.229950685574528</v>
      </c>
      <c r="D9" s="17">
        <v>0.259839816213223</v>
      </c>
      <c r="E9" s="17">
        <v>0.2029382457144</v>
      </c>
      <c r="F9" s="17"/>
      <c r="G9" s="17">
        <v>0.18025380439634001</v>
      </c>
      <c r="H9" s="17">
        <v>0.215183734992623</v>
      </c>
      <c r="I9" s="17">
        <v>0.294597123830031</v>
      </c>
      <c r="J9" s="17"/>
      <c r="K9" s="17">
        <v>0.15568708177947399</v>
      </c>
      <c r="L9" s="17">
        <v>0.24560761248766699</v>
      </c>
      <c r="M9" s="17"/>
      <c r="N9" s="17">
        <v>0.16676168679148601</v>
      </c>
      <c r="O9" s="17">
        <v>0.18031346091453501</v>
      </c>
      <c r="P9" s="17">
        <v>0.206906240367105</v>
      </c>
      <c r="Q9" s="17">
        <v>0.19483093489824199</v>
      </c>
      <c r="R9" s="17">
        <v>0.39157388810773502</v>
      </c>
      <c r="S9" s="17"/>
      <c r="T9" s="17">
        <v>0.37694178618118501</v>
      </c>
      <c r="U9" s="17">
        <v>0.18669822915833301</v>
      </c>
      <c r="V9" s="17">
        <v>0.20722416813077199</v>
      </c>
      <c r="W9" s="17">
        <v>0.184048947119446</v>
      </c>
      <c r="X9" s="17">
        <v>0.20025643009593</v>
      </c>
      <c r="Y9" s="17">
        <v>0.18509803497732399</v>
      </c>
      <c r="Z9" s="17">
        <v>0.17405766385190999</v>
      </c>
      <c r="AA9" s="17">
        <v>0.226994080508989</v>
      </c>
      <c r="AB9" s="17">
        <v>0.26937165241232103</v>
      </c>
      <c r="AC9" s="17">
        <v>0.21409229007401101</v>
      </c>
      <c r="AD9" s="17">
        <v>0.211073413140796</v>
      </c>
      <c r="AE9" s="17">
        <v>0.25592634196712999</v>
      </c>
      <c r="AF9" s="17"/>
      <c r="AG9" s="17">
        <v>0.25352483661221797</v>
      </c>
      <c r="AH9" s="17">
        <v>0.22147743827212599</v>
      </c>
    </row>
    <row r="10" spans="2:34" x14ac:dyDescent="0.25">
      <c r="B10" s="18" t="s">
        <v>401</v>
      </c>
      <c r="C10" s="17">
        <v>0.41149029913711299</v>
      </c>
      <c r="D10" s="17">
        <v>0.41265739634367499</v>
      </c>
      <c r="E10" s="17">
        <v>0.41169017755397802</v>
      </c>
      <c r="F10" s="17"/>
      <c r="G10" s="17">
        <v>0.42343181795685603</v>
      </c>
      <c r="H10" s="17">
        <v>0.42270348984025402</v>
      </c>
      <c r="I10" s="17">
        <v>0.386361033303041</v>
      </c>
      <c r="J10" s="17"/>
      <c r="K10" s="17">
        <v>0.40297465342878902</v>
      </c>
      <c r="L10" s="17">
        <v>0.41545768163571001</v>
      </c>
      <c r="M10" s="17"/>
      <c r="N10" s="17">
        <v>0.30307457562036599</v>
      </c>
      <c r="O10" s="17">
        <v>0.456846711079061</v>
      </c>
      <c r="P10" s="17">
        <v>0.44016238900382199</v>
      </c>
      <c r="Q10" s="17">
        <v>0.43985698634778903</v>
      </c>
      <c r="R10" s="17">
        <v>0.389621140700177</v>
      </c>
      <c r="S10" s="17"/>
      <c r="T10" s="17">
        <v>0.36859227839862702</v>
      </c>
      <c r="U10" s="17">
        <v>0.42826425341097502</v>
      </c>
      <c r="V10" s="17">
        <v>0.397048384374035</v>
      </c>
      <c r="W10" s="17">
        <v>0.34516690249826598</v>
      </c>
      <c r="X10" s="17">
        <v>0.43541945452394099</v>
      </c>
      <c r="Y10" s="17">
        <v>0.42970104076105697</v>
      </c>
      <c r="Z10" s="17">
        <v>0.48438851694947599</v>
      </c>
      <c r="AA10" s="17">
        <v>0.43067929900045399</v>
      </c>
      <c r="AB10" s="17">
        <v>0.45388910890005102</v>
      </c>
      <c r="AC10" s="17">
        <v>0.37003488092460401</v>
      </c>
      <c r="AD10" s="17">
        <v>0.39022463071392399</v>
      </c>
      <c r="AE10" s="17">
        <v>0.39133915580981898</v>
      </c>
      <c r="AF10" s="17"/>
      <c r="AG10" s="17">
        <v>0.40504751087624902</v>
      </c>
      <c r="AH10" s="17">
        <v>0.423513889832075</v>
      </c>
    </row>
    <row r="11" spans="2:34" x14ac:dyDescent="0.25">
      <c r="B11" s="18" t="s">
        <v>104</v>
      </c>
      <c r="C11" s="17">
        <v>0.21266078163666799</v>
      </c>
      <c r="D11" s="17">
        <v>0.200942251666165</v>
      </c>
      <c r="E11" s="17">
        <v>0.222940768458708</v>
      </c>
      <c r="F11" s="17"/>
      <c r="G11" s="17">
        <v>0.236595397484959</v>
      </c>
      <c r="H11" s="17">
        <v>0.22106744632585101</v>
      </c>
      <c r="I11" s="17">
        <v>0.17990543259129399</v>
      </c>
      <c r="J11" s="17"/>
      <c r="K11" s="17">
        <v>0.24482287754610599</v>
      </c>
      <c r="L11" s="17">
        <v>0.207914607417965</v>
      </c>
      <c r="M11" s="17"/>
      <c r="N11" s="17">
        <v>0.26064893789270899</v>
      </c>
      <c r="O11" s="17">
        <v>0.24036194420072299</v>
      </c>
      <c r="P11" s="17">
        <v>0.22057138169033899</v>
      </c>
      <c r="Q11" s="17">
        <v>0.17970224905144899</v>
      </c>
      <c r="R11" s="17">
        <v>0.140153103253499</v>
      </c>
      <c r="S11" s="17"/>
      <c r="T11" s="17">
        <v>0.16562833204414301</v>
      </c>
      <c r="U11" s="17">
        <v>0.23859520376660301</v>
      </c>
      <c r="V11" s="17">
        <v>0.22147083215993599</v>
      </c>
      <c r="W11" s="17">
        <v>0.309898905529781</v>
      </c>
      <c r="X11" s="17">
        <v>0.18137083353535899</v>
      </c>
      <c r="Y11" s="17">
        <v>0.18692130972433599</v>
      </c>
      <c r="Z11" s="17">
        <v>0.20998511448753801</v>
      </c>
      <c r="AA11" s="17">
        <v>0.202800506786037</v>
      </c>
      <c r="AB11" s="17">
        <v>0.17529982452419099</v>
      </c>
      <c r="AC11" s="17">
        <v>0.262710878211801</v>
      </c>
      <c r="AD11" s="17">
        <v>0.23746893834708099</v>
      </c>
      <c r="AE11" s="17">
        <v>0.153329163261016</v>
      </c>
      <c r="AF11" s="17"/>
      <c r="AG11" s="17">
        <v>0.20561280760724199</v>
      </c>
      <c r="AH11" s="17">
        <v>0.22126388062900501</v>
      </c>
    </row>
    <row r="12" spans="2:34" x14ac:dyDescent="0.25">
      <c r="B12" s="18" t="s">
        <v>105</v>
      </c>
      <c r="C12" s="17">
        <v>8.0936027246028497E-2</v>
      </c>
      <c r="D12" s="17">
        <v>6.6283139077436201E-2</v>
      </c>
      <c r="E12" s="17">
        <v>9.2924396916838806E-2</v>
      </c>
      <c r="F12" s="17"/>
      <c r="G12" s="17">
        <v>8.3004116471176198E-2</v>
      </c>
      <c r="H12" s="17">
        <v>8.4838422832656593E-2</v>
      </c>
      <c r="I12" s="17">
        <v>7.4129771128461794E-2</v>
      </c>
      <c r="J12" s="17"/>
      <c r="K12" s="17">
        <v>0.106890867657482</v>
      </c>
      <c r="L12" s="17">
        <v>7.6189053112607805E-2</v>
      </c>
      <c r="M12" s="17"/>
      <c r="N12" s="17">
        <v>0.14199169713495799</v>
      </c>
      <c r="O12" s="17">
        <v>7.7652759519056702E-2</v>
      </c>
      <c r="P12" s="17">
        <v>6.8159157970013207E-2</v>
      </c>
      <c r="Q12" s="17">
        <v>0.118686984307365</v>
      </c>
      <c r="R12" s="17">
        <v>4.3795872578328301E-2</v>
      </c>
      <c r="S12" s="17"/>
      <c r="T12" s="17">
        <v>4.0856871413162001E-2</v>
      </c>
      <c r="U12" s="17">
        <v>9.3880840795017503E-2</v>
      </c>
      <c r="V12" s="17">
        <v>7.2338423606989499E-2</v>
      </c>
      <c r="W12" s="17">
        <v>6.8626393263316501E-2</v>
      </c>
      <c r="X12" s="17">
        <v>0.100806099691964</v>
      </c>
      <c r="Y12" s="17">
        <v>9.8258139546136797E-2</v>
      </c>
      <c r="Z12" s="17">
        <v>7.7465940174475098E-2</v>
      </c>
      <c r="AA12" s="17">
        <v>0.110525040500373</v>
      </c>
      <c r="AB12" s="17">
        <v>7.7433033524495806E-2</v>
      </c>
      <c r="AC12" s="17">
        <v>8.7480632595594604E-2</v>
      </c>
      <c r="AD12" s="17">
        <v>8.9464794807752698E-2</v>
      </c>
      <c r="AE12" s="17">
        <v>0.11116201908983001</v>
      </c>
      <c r="AF12" s="17"/>
      <c r="AG12" s="17">
        <v>7.3101439163386905E-2</v>
      </c>
      <c r="AH12" s="17">
        <v>8.0157839462725297E-2</v>
      </c>
    </row>
    <row r="13" spans="2:34" x14ac:dyDescent="0.25">
      <c r="B13" s="18" t="s">
        <v>80</v>
      </c>
      <c r="C13" s="21">
        <v>6.4962206405662803E-2</v>
      </c>
      <c r="D13" s="21">
        <v>6.0277396699500399E-2</v>
      </c>
      <c r="E13" s="21">
        <v>6.9506411356075395E-2</v>
      </c>
      <c r="F13" s="21"/>
      <c r="G13" s="21">
        <v>7.6714863690668905E-2</v>
      </c>
      <c r="H13" s="21">
        <v>5.6206906008615401E-2</v>
      </c>
      <c r="I13" s="21">
        <v>6.5006639147172404E-2</v>
      </c>
      <c r="J13" s="21"/>
      <c r="K13" s="21">
        <v>8.9624519588148696E-2</v>
      </c>
      <c r="L13" s="21">
        <v>5.4831045346049802E-2</v>
      </c>
      <c r="M13" s="21"/>
      <c r="N13" s="21">
        <v>0.12752310256048199</v>
      </c>
      <c r="O13" s="21">
        <v>4.4825124286624003E-2</v>
      </c>
      <c r="P13" s="21">
        <v>6.4200830968720701E-2</v>
      </c>
      <c r="Q13" s="21">
        <v>6.6922845395156097E-2</v>
      </c>
      <c r="R13" s="21">
        <v>3.48559953602601E-2</v>
      </c>
      <c r="S13" s="21"/>
      <c r="T13" s="21">
        <v>4.7980731962882502E-2</v>
      </c>
      <c r="U13" s="21">
        <v>5.2561472869071701E-2</v>
      </c>
      <c r="V13" s="21">
        <v>0.10191819172826699</v>
      </c>
      <c r="W13" s="21">
        <v>9.2258851589191004E-2</v>
      </c>
      <c r="X13" s="21">
        <v>8.2147182152806905E-2</v>
      </c>
      <c r="Y13" s="21">
        <v>0.100021474991146</v>
      </c>
      <c r="Z13" s="21">
        <v>5.41027645366009E-2</v>
      </c>
      <c r="AA13" s="21">
        <v>2.9001073204147201E-2</v>
      </c>
      <c r="AB13" s="21">
        <v>2.40063806389402E-2</v>
      </c>
      <c r="AC13" s="21">
        <v>6.56813181939888E-2</v>
      </c>
      <c r="AD13" s="21">
        <v>7.1768222990446398E-2</v>
      </c>
      <c r="AE13" s="21">
        <v>8.8243319872204601E-2</v>
      </c>
      <c r="AF13" s="21"/>
      <c r="AG13" s="21">
        <v>6.2713405740903505E-2</v>
      </c>
      <c r="AH13" s="21">
        <v>5.3586951804067903E-2</v>
      </c>
    </row>
    <row r="14" spans="2:34" x14ac:dyDescent="0.25">
      <c r="B14" s="18" t="s">
        <v>106</v>
      </c>
      <c r="C14" s="21">
        <v>0.64144098471164102</v>
      </c>
      <c r="D14" s="21">
        <v>0.67249721255689798</v>
      </c>
      <c r="E14" s="21">
        <v>0.61462842326837697</v>
      </c>
      <c r="F14" s="21"/>
      <c r="G14" s="21">
        <v>0.60368562235319501</v>
      </c>
      <c r="H14" s="21">
        <v>0.63788722483287696</v>
      </c>
      <c r="I14" s="21">
        <v>0.68095815713307195</v>
      </c>
      <c r="J14" s="21"/>
      <c r="K14" s="21">
        <v>0.55866173520826301</v>
      </c>
      <c r="L14" s="21">
        <v>0.661065294123377</v>
      </c>
      <c r="M14" s="21"/>
      <c r="N14" s="21">
        <v>0.469836262411852</v>
      </c>
      <c r="O14" s="21">
        <v>0.63716017199359598</v>
      </c>
      <c r="P14" s="21">
        <v>0.64706862937092702</v>
      </c>
      <c r="Q14" s="21">
        <v>0.63468792124603002</v>
      </c>
      <c r="R14" s="21">
        <v>0.78119502880791203</v>
      </c>
      <c r="S14" s="21"/>
      <c r="T14" s="21">
        <v>0.74553406457981197</v>
      </c>
      <c r="U14" s="21">
        <v>0.61496248256930797</v>
      </c>
      <c r="V14" s="21">
        <v>0.60427255250480705</v>
      </c>
      <c r="W14" s="21">
        <v>0.52921584961771195</v>
      </c>
      <c r="X14" s="21">
        <v>0.63567588461987001</v>
      </c>
      <c r="Y14" s="21">
        <v>0.614799075738381</v>
      </c>
      <c r="Z14" s="21">
        <v>0.65844618080138595</v>
      </c>
      <c r="AA14" s="21">
        <v>0.65767337950944205</v>
      </c>
      <c r="AB14" s="21">
        <v>0.72326076131237305</v>
      </c>
      <c r="AC14" s="21">
        <v>0.584127170998615</v>
      </c>
      <c r="AD14" s="21">
        <v>0.60129804385471997</v>
      </c>
      <c r="AE14" s="21">
        <v>0.64726549777694897</v>
      </c>
      <c r="AF14" s="21"/>
      <c r="AG14" s="21">
        <v>0.65857234748846705</v>
      </c>
      <c r="AH14" s="21">
        <v>0.64499132810420101</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93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0.58312060854386805</v>
      </c>
      <c r="D9" s="17">
        <v>0.53612947613352702</v>
      </c>
      <c r="E9" s="17">
        <v>0.63713853613543403</v>
      </c>
      <c r="F9" s="17"/>
      <c r="G9" s="17">
        <v>0.56777733384780305</v>
      </c>
      <c r="H9" s="17">
        <v>0.57043992971919699</v>
      </c>
      <c r="I9" s="17">
        <v>0.61324665148012103</v>
      </c>
      <c r="J9" s="17"/>
      <c r="K9" s="17">
        <v>0.55897608166912904</v>
      </c>
      <c r="L9" s="17">
        <v>0.58985138993925601</v>
      </c>
      <c r="M9" s="17"/>
      <c r="N9" s="17">
        <v>0.53514209310005201</v>
      </c>
      <c r="O9" s="17">
        <v>0.59162797732569505</v>
      </c>
      <c r="P9" s="17">
        <v>0.57378775322615205</v>
      </c>
      <c r="Q9" s="17">
        <v>0.59950147872673598</v>
      </c>
      <c r="R9" s="17">
        <v>0.62576321597471696</v>
      </c>
      <c r="S9" s="17"/>
      <c r="T9" s="17">
        <v>0.62497317129180596</v>
      </c>
      <c r="U9" s="17">
        <v>0.57007379150467996</v>
      </c>
      <c r="V9" s="17">
        <v>0.55811349316200998</v>
      </c>
      <c r="W9" s="17">
        <v>0.579416902931568</v>
      </c>
      <c r="X9" s="17">
        <v>0.58107668221153597</v>
      </c>
      <c r="Y9" s="17">
        <v>0.57087852825512897</v>
      </c>
      <c r="Z9" s="17">
        <v>0.59146437568910204</v>
      </c>
      <c r="AA9" s="17">
        <v>0.43758139617252201</v>
      </c>
      <c r="AB9" s="17">
        <v>0.59261057866632605</v>
      </c>
      <c r="AC9" s="17">
        <v>0.65109168056461497</v>
      </c>
      <c r="AD9" s="17">
        <v>0.60620054585417704</v>
      </c>
      <c r="AE9" s="17">
        <v>0.48901035118834801</v>
      </c>
      <c r="AF9" s="17"/>
      <c r="AG9" s="17">
        <v>0.58665802855358296</v>
      </c>
      <c r="AH9" s="17">
        <v>0.59146819986705101</v>
      </c>
    </row>
    <row r="10" spans="2:34" x14ac:dyDescent="0.25">
      <c r="B10" s="18" t="s">
        <v>77</v>
      </c>
      <c r="C10" s="17">
        <v>0.34168269733373502</v>
      </c>
      <c r="D10" s="17">
        <v>0.36809202947823699</v>
      </c>
      <c r="E10" s="17">
        <v>0.30810825483027299</v>
      </c>
      <c r="F10" s="17"/>
      <c r="G10" s="17">
        <v>0.36263297682867002</v>
      </c>
      <c r="H10" s="17">
        <v>0.36052254723746602</v>
      </c>
      <c r="I10" s="17">
        <v>0.29863812532388301</v>
      </c>
      <c r="J10" s="17"/>
      <c r="K10" s="17">
        <v>0.35653844949150398</v>
      </c>
      <c r="L10" s="17">
        <v>0.34010695047017597</v>
      </c>
      <c r="M10" s="17"/>
      <c r="N10" s="17">
        <v>0.35951995909346701</v>
      </c>
      <c r="O10" s="17">
        <v>0.35831678241562898</v>
      </c>
      <c r="P10" s="17">
        <v>0.34732536330800601</v>
      </c>
      <c r="Q10" s="17">
        <v>0.32527668971576601</v>
      </c>
      <c r="R10" s="17">
        <v>0.304410973095251</v>
      </c>
      <c r="S10" s="17"/>
      <c r="T10" s="17">
        <v>0.32059142808684699</v>
      </c>
      <c r="U10" s="17">
        <v>0.35778250280762403</v>
      </c>
      <c r="V10" s="17">
        <v>0.35792604937990702</v>
      </c>
      <c r="W10" s="17">
        <v>0.318362706218348</v>
      </c>
      <c r="X10" s="17">
        <v>0.33436305196259197</v>
      </c>
      <c r="Y10" s="17">
        <v>0.34021512262702902</v>
      </c>
      <c r="Z10" s="17">
        <v>0.331805769292223</v>
      </c>
      <c r="AA10" s="17">
        <v>0.48477141081066699</v>
      </c>
      <c r="AB10" s="17">
        <v>0.32790808478452599</v>
      </c>
      <c r="AC10" s="17">
        <v>0.29686040246064999</v>
      </c>
      <c r="AD10" s="17">
        <v>0.31434018706094802</v>
      </c>
      <c r="AE10" s="17">
        <v>0.46365686197031902</v>
      </c>
      <c r="AF10" s="17"/>
      <c r="AG10" s="17">
        <v>0.331741653429376</v>
      </c>
      <c r="AH10" s="17">
        <v>0.34583924070033201</v>
      </c>
    </row>
    <row r="11" spans="2:34" x14ac:dyDescent="0.25">
      <c r="B11" s="18" t="s">
        <v>78</v>
      </c>
      <c r="C11" s="17">
        <v>5.8533490822480203E-2</v>
      </c>
      <c r="D11" s="17">
        <v>7.3014776087940103E-2</v>
      </c>
      <c r="E11" s="17">
        <v>4.3872366395498102E-2</v>
      </c>
      <c r="F11" s="17"/>
      <c r="G11" s="17">
        <v>5.6748156147877003E-2</v>
      </c>
      <c r="H11" s="17">
        <v>6.16634068983977E-2</v>
      </c>
      <c r="I11" s="17">
        <v>5.6273462401768198E-2</v>
      </c>
      <c r="J11" s="17"/>
      <c r="K11" s="17">
        <v>6.9264478406678098E-2</v>
      </c>
      <c r="L11" s="17">
        <v>5.4472929513061097E-2</v>
      </c>
      <c r="M11" s="17"/>
      <c r="N11" s="17">
        <v>7.3751492378828304E-2</v>
      </c>
      <c r="O11" s="17">
        <v>4.6070990958228503E-2</v>
      </c>
      <c r="P11" s="17">
        <v>5.5796441152636801E-2</v>
      </c>
      <c r="Q11" s="17">
        <v>7.5221831557498106E-2</v>
      </c>
      <c r="R11" s="17">
        <v>5.8191823788183002E-2</v>
      </c>
      <c r="S11" s="17"/>
      <c r="T11" s="17">
        <v>3.42841344013382E-2</v>
      </c>
      <c r="U11" s="17">
        <v>6.1644230974812302E-2</v>
      </c>
      <c r="V11" s="17">
        <v>7.1731268645433596E-2</v>
      </c>
      <c r="W11" s="17">
        <v>7.4036890783542197E-2</v>
      </c>
      <c r="X11" s="17">
        <v>4.9699991498785102E-2</v>
      </c>
      <c r="Y11" s="17">
        <v>5.8179404881802399E-2</v>
      </c>
      <c r="Z11" s="17">
        <v>7.1817038621554197E-2</v>
      </c>
      <c r="AA11" s="17">
        <v>5.4903089233779998E-2</v>
      </c>
      <c r="AB11" s="17">
        <v>6.3652859595039898E-2</v>
      </c>
      <c r="AC11" s="17">
        <v>5.2047916974734897E-2</v>
      </c>
      <c r="AD11" s="17">
        <v>6.8146203212944498E-2</v>
      </c>
      <c r="AE11" s="17">
        <v>4.7332786841333303E-2</v>
      </c>
      <c r="AF11" s="17"/>
      <c r="AG11" s="17">
        <v>6.4125738752489503E-2</v>
      </c>
      <c r="AH11" s="17">
        <v>4.6568311775843099E-2</v>
      </c>
    </row>
    <row r="12" spans="2:34" x14ac:dyDescent="0.25">
      <c r="B12" s="18" t="s">
        <v>79</v>
      </c>
      <c r="C12" s="17">
        <v>1.11089126759862E-2</v>
      </c>
      <c r="D12" s="17">
        <v>1.5378404202112599E-2</v>
      </c>
      <c r="E12" s="17">
        <v>7.0515092248580099E-3</v>
      </c>
      <c r="F12" s="17"/>
      <c r="G12" s="17">
        <v>5.5506721153480701E-3</v>
      </c>
      <c r="H12" s="17">
        <v>7.3741161449395196E-3</v>
      </c>
      <c r="I12" s="17">
        <v>2.0947107067248401E-2</v>
      </c>
      <c r="J12" s="17"/>
      <c r="K12" s="17">
        <v>9.7412287353663505E-3</v>
      </c>
      <c r="L12" s="17">
        <v>1.13659876982785E-2</v>
      </c>
      <c r="M12" s="17"/>
      <c r="N12" s="17">
        <v>7.9340453139184301E-3</v>
      </c>
      <c r="O12" s="17">
        <v>1.35028053992885E-3</v>
      </c>
      <c r="P12" s="17">
        <v>2.16817160796056E-2</v>
      </c>
      <c r="Q12" s="17">
        <v>0</v>
      </c>
      <c r="R12" s="17">
        <v>8.2863827694439895E-3</v>
      </c>
      <c r="S12" s="17"/>
      <c r="T12" s="17">
        <v>1.5066693945959799E-2</v>
      </c>
      <c r="U12" s="17">
        <v>1.0499474712883899E-2</v>
      </c>
      <c r="V12" s="17">
        <v>0</v>
      </c>
      <c r="W12" s="17">
        <v>1.7862220843296001E-2</v>
      </c>
      <c r="X12" s="17">
        <v>2.4593083589906299E-2</v>
      </c>
      <c r="Y12" s="17">
        <v>2.1130645794243001E-2</v>
      </c>
      <c r="Z12" s="17">
        <v>4.9128163971207698E-3</v>
      </c>
      <c r="AA12" s="17">
        <v>2.2744103783031398E-2</v>
      </c>
      <c r="AB12" s="17">
        <v>8.7652057732485206E-3</v>
      </c>
      <c r="AC12" s="17">
        <v>0</v>
      </c>
      <c r="AD12" s="17">
        <v>0</v>
      </c>
      <c r="AE12" s="17">
        <v>0</v>
      </c>
      <c r="AF12" s="17"/>
      <c r="AG12" s="17">
        <v>1.4811734591680101E-2</v>
      </c>
      <c r="AH12" s="17">
        <v>9.25968007345381E-3</v>
      </c>
    </row>
    <row r="13" spans="2:34" x14ac:dyDescent="0.25">
      <c r="B13" s="18" t="s">
        <v>80</v>
      </c>
      <c r="C13" s="21">
        <v>5.55429062393086E-3</v>
      </c>
      <c r="D13" s="21">
        <v>7.3853140981839597E-3</v>
      </c>
      <c r="E13" s="21">
        <v>3.8293334139367198E-3</v>
      </c>
      <c r="F13" s="21"/>
      <c r="G13" s="21">
        <v>7.2908610603016899E-3</v>
      </c>
      <c r="H13" s="21">
        <v>0</v>
      </c>
      <c r="I13" s="21">
        <v>1.0894653726979E-2</v>
      </c>
      <c r="J13" s="21"/>
      <c r="K13" s="21">
        <v>5.4797616973221103E-3</v>
      </c>
      <c r="L13" s="21">
        <v>4.2027423792294202E-3</v>
      </c>
      <c r="M13" s="21"/>
      <c r="N13" s="21">
        <v>2.36524101137346E-2</v>
      </c>
      <c r="O13" s="21">
        <v>2.6339687605194399E-3</v>
      </c>
      <c r="P13" s="21">
        <v>1.4087262335997499E-3</v>
      </c>
      <c r="Q13" s="21">
        <v>0</v>
      </c>
      <c r="R13" s="21">
        <v>3.3476043724048302E-3</v>
      </c>
      <c r="S13" s="21"/>
      <c r="T13" s="21">
        <v>5.0845722740493499E-3</v>
      </c>
      <c r="U13" s="21">
        <v>0</v>
      </c>
      <c r="V13" s="21">
        <v>1.2229188812649E-2</v>
      </c>
      <c r="W13" s="21">
        <v>1.03212792232456E-2</v>
      </c>
      <c r="X13" s="21">
        <v>1.02671907371803E-2</v>
      </c>
      <c r="Y13" s="21">
        <v>9.59629844179637E-3</v>
      </c>
      <c r="Z13" s="21">
        <v>0</v>
      </c>
      <c r="AA13" s="21">
        <v>0</v>
      </c>
      <c r="AB13" s="21">
        <v>7.0632711808597398E-3</v>
      </c>
      <c r="AC13" s="21">
        <v>0</v>
      </c>
      <c r="AD13" s="21">
        <v>1.13130638719313E-2</v>
      </c>
      <c r="AE13" s="21">
        <v>0</v>
      </c>
      <c r="AF13" s="21"/>
      <c r="AG13" s="21">
        <v>2.6628446728715698E-3</v>
      </c>
      <c r="AH13" s="21">
        <v>6.8645675833206403E-3</v>
      </c>
    </row>
    <row r="14" spans="2:34" x14ac:dyDescent="0.25">
      <c r="B14" s="18" t="s">
        <v>81</v>
      </c>
      <c r="C14" s="21">
        <v>0.92480330587760295</v>
      </c>
      <c r="D14" s="21">
        <v>0.90422150561176295</v>
      </c>
      <c r="E14" s="21">
        <v>0.94524679096570696</v>
      </c>
      <c r="F14" s="21"/>
      <c r="G14" s="21">
        <v>0.93041031067647295</v>
      </c>
      <c r="H14" s="21">
        <v>0.93096247695666301</v>
      </c>
      <c r="I14" s="21">
        <v>0.91188477680400504</v>
      </c>
      <c r="J14" s="21"/>
      <c r="K14" s="21">
        <v>0.91551453116063297</v>
      </c>
      <c r="L14" s="21">
        <v>0.92995834040943104</v>
      </c>
      <c r="M14" s="21"/>
      <c r="N14" s="21">
        <v>0.89466205219351902</v>
      </c>
      <c r="O14" s="21">
        <v>0.94994475974132297</v>
      </c>
      <c r="P14" s="21">
        <v>0.92111311653415795</v>
      </c>
      <c r="Q14" s="21">
        <v>0.92477816844250205</v>
      </c>
      <c r="R14" s="21">
        <v>0.93017418906996796</v>
      </c>
      <c r="S14" s="21"/>
      <c r="T14" s="21">
        <v>0.945564599378653</v>
      </c>
      <c r="U14" s="21">
        <v>0.92785629431230399</v>
      </c>
      <c r="V14" s="21">
        <v>0.916039542541917</v>
      </c>
      <c r="W14" s="21">
        <v>0.89777960914991595</v>
      </c>
      <c r="X14" s="21">
        <v>0.91543973417412805</v>
      </c>
      <c r="Y14" s="21">
        <v>0.91109365088215799</v>
      </c>
      <c r="Z14" s="21">
        <v>0.92327014498132498</v>
      </c>
      <c r="AA14" s="21">
        <v>0.922352806983189</v>
      </c>
      <c r="AB14" s="21">
        <v>0.92051866345085198</v>
      </c>
      <c r="AC14" s="21">
        <v>0.94795208302526501</v>
      </c>
      <c r="AD14" s="21">
        <v>0.92054073291512395</v>
      </c>
      <c r="AE14" s="21">
        <v>0.95266721315866698</v>
      </c>
      <c r="AF14" s="21"/>
      <c r="AG14" s="21">
        <v>0.91839968198295896</v>
      </c>
      <c r="AH14" s="21">
        <v>0.93730744056738202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409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0.19086297854072601</v>
      </c>
      <c r="D9" s="17">
        <v>0.22197944189789501</v>
      </c>
      <c r="E9" s="17">
        <v>0.162010623130451</v>
      </c>
      <c r="F9" s="17"/>
      <c r="G9" s="17">
        <v>0.14987446244194799</v>
      </c>
      <c r="H9" s="17">
        <v>0.17375724897043801</v>
      </c>
      <c r="I9" s="17">
        <v>0.25034872130513702</v>
      </c>
      <c r="J9" s="17"/>
      <c r="K9" s="17">
        <v>0.120709394903842</v>
      </c>
      <c r="L9" s="17">
        <v>0.207639515662358</v>
      </c>
      <c r="M9" s="17"/>
      <c r="N9" s="17">
        <v>0.129073697999076</v>
      </c>
      <c r="O9" s="17">
        <v>0.16292234083541601</v>
      </c>
      <c r="P9" s="17">
        <v>0.14354805688404801</v>
      </c>
      <c r="Q9" s="17">
        <v>0.20834417413765399</v>
      </c>
      <c r="R9" s="17">
        <v>0.35483085177585599</v>
      </c>
      <c r="S9" s="17"/>
      <c r="T9" s="17">
        <v>0.31439912698030897</v>
      </c>
      <c r="U9" s="17">
        <v>0.154553963042732</v>
      </c>
      <c r="V9" s="17">
        <v>0.1954137220462</v>
      </c>
      <c r="W9" s="17">
        <v>0.129470619111898</v>
      </c>
      <c r="X9" s="17">
        <v>0.18552367735292499</v>
      </c>
      <c r="Y9" s="17">
        <v>0.19341180360013799</v>
      </c>
      <c r="Z9" s="17">
        <v>0.14542889770883399</v>
      </c>
      <c r="AA9" s="17">
        <v>0.18139342149361401</v>
      </c>
      <c r="AB9" s="17">
        <v>0.169905618467455</v>
      </c>
      <c r="AC9" s="17">
        <v>0.162619278679421</v>
      </c>
      <c r="AD9" s="17">
        <v>0.22004758108361699</v>
      </c>
      <c r="AE9" s="17">
        <v>0.21240009753907599</v>
      </c>
      <c r="AF9" s="17"/>
      <c r="AG9" s="17">
        <v>0.21428257913002599</v>
      </c>
      <c r="AH9" s="17">
        <v>0.18260550293424499</v>
      </c>
    </row>
    <row r="10" spans="2:34" x14ac:dyDescent="0.25">
      <c r="B10" s="18" t="s">
        <v>401</v>
      </c>
      <c r="C10" s="17">
        <v>0.360161969739063</v>
      </c>
      <c r="D10" s="17">
        <v>0.36575908871762902</v>
      </c>
      <c r="E10" s="17">
        <v>0.35627874091987199</v>
      </c>
      <c r="F10" s="17"/>
      <c r="G10" s="17">
        <v>0.31885858769348002</v>
      </c>
      <c r="H10" s="17">
        <v>0.39023175838912699</v>
      </c>
      <c r="I10" s="17">
        <v>0.36088178862049902</v>
      </c>
      <c r="J10" s="17"/>
      <c r="K10" s="17">
        <v>0.33954754075743399</v>
      </c>
      <c r="L10" s="17">
        <v>0.36478538591091397</v>
      </c>
      <c r="M10" s="17"/>
      <c r="N10" s="17">
        <v>0.27985143909578802</v>
      </c>
      <c r="O10" s="17">
        <v>0.31894477361666301</v>
      </c>
      <c r="P10" s="17">
        <v>0.41487352416131201</v>
      </c>
      <c r="Q10" s="17">
        <v>0.35404460186534398</v>
      </c>
      <c r="R10" s="17">
        <v>0.37045662292391002</v>
      </c>
      <c r="S10" s="17"/>
      <c r="T10" s="17">
        <v>0.37108810249378499</v>
      </c>
      <c r="U10" s="17">
        <v>0.39712941404240898</v>
      </c>
      <c r="V10" s="17">
        <v>0.328954321184874</v>
      </c>
      <c r="W10" s="17">
        <v>0.38923013257995898</v>
      </c>
      <c r="X10" s="17">
        <v>0.28418896805544502</v>
      </c>
      <c r="Y10" s="17">
        <v>0.35293124459777198</v>
      </c>
      <c r="Z10" s="17">
        <v>0.32961498849649401</v>
      </c>
      <c r="AA10" s="17">
        <v>0.42334248621423198</v>
      </c>
      <c r="AB10" s="17">
        <v>0.39246437995379202</v>
      </c>
      <c r="AC10" s="17">
        <v>0.35912443470699401</v>
      </c>
      <c r="AD10" s="17">
        <v>0.330356019367885</v>
      </c>
      <c r="AE10" s="17">
        <v>0.29404170444341399</v>
      </c>
      <c r="AF10" s="17"/>
      <c r="AG10" s="17">
        <v>0.36030919762614999</v>
      </c>
      <c r="AH10" s="17">
        <v>0.36658547723607299</v>
      </c>
    </row>
    <row r="11" spans="2:34" x14ac:dyDescent="0.25">
      <c r="B11" s="18" t="s">
        <v>104</v>
      </c>
      <c r="C11" s="17">
        <v>0.264457882182009</v>
      </c>
      <c r="D11" s="17">
        <v>0.25462492533464098</v>
      </c>
      <c r="E11" s="17">
        <v>0.27459058417226101</v>
      </c>
      <c r="F11" s="17"/>
      <c r="G11" s="17">
        <v>0.31068700976821301</v>
      </c>
      <c r="H11" s="17">
        <v>0.26002467132970902</v>
      </c>
      <c r="I11" s="17">
        <v>0.227068810701408</v>
      </c>
      <c r="J11" s="17"/>
      <c r="K11" s="17">
        <v>0.30667417749814901</v>
      </c>
      <c r="L11" s="17">
        <v>0.25778654949045698</v>
      </c>
      <c r="M11" s="17"/>
      <c r="N11" s="17">
        <v>0.304580247117402</v>
      </c>
      <c r="O11" s="17">
        <v>0.33041960030789402</v>
      </c>
      <c r="P11" s="17">
        <v>0.26056582432609499</v>
      </c>
      <c r="Q11" s="17">
        <v>0.26049424568545498</v>
      </c>
      <c r="R11" s="17">
        <v>0.16950929171017001</v>
      </c>
      <c r="S11" s="17"/>
      <c r="T11" s="17">
        <v>0.21293610124868401</v>
      </c>
      <c r="U11" s="17">
        <v>0.25377121006512698</v>
      </c>
      <c r="V11" s="17">
        <v>0.25267472096010701</v>
      </c>
      <c r="W11" s="17">
        <v>0.28346578992647298</v>
      </c>
      <c r="X11" s="17">
        <v>0.32432796170381401</v>
      </c>
      <c r="Y11" s="17">
        <v>0.231285431654002</v>
      </c>
      <c r="Z11" s="17">
        <v>0.34639646930914297</v>
      </c>
      <c r="AA11" s="17">
        <v>0.25459452927698401</v>
      </c>
      <c r="AB11" s="17">
        <v>0.245503641753851</v>
      </c>
      <c r="AC11" s="17">
        <v>0.28714274122671002</v>
      </c>
      <c r="AD11" s="17">
        <v>0.25420159982254498</v>
      </c>
      <c r="AE11" s="17">
        <v>0.27580504082719198</v>
      </c>
      <c r="AF11" s="17"/>
      <c r="AG11" s="17">
        <v>0.25059978506881803</v>
      </c>
      <c r="AH11" s="17">
        <v>0.27154274176369197</v>
      </c>
    </row>
    <row r="12" spans="2:34" x14ac:dyDescent="0.25">
      <c r="B12" s="18" t="s">
        <v>105</v>
      </c>
      <c r="C12" s="17">
        <v>0.105932047305349</v>
      </c>
      <c r="D12" s="17">
        <v>8.7842813836729594E-2</v>
      </c>
      <c r="E12" s="17">
        <v>0.119240074008341</v>
      </c>
      <c r="F12" s="17"/>
      <c r="G12" s="17">
        <v>0.101354485704254</v>
      </c>
      <c r="H12" s="17">
        <v>0.114962717674644</v>
      </c>
      <c r="I12" s="17">
        <v>9.8878446887449303E-2</v>
      </c>
      <c r="J12" s="17"/>
      <c r="K12" s="17">
        <v>0.15459758272770799</v>
      </c>
      <c r="L12" s="17">
        <v>9.6943742847273306E-2</v>
      </c>
      <c r="M12" s="17"/>
      <c r="N12" s="17">
        <v>0.1585490357206</v>
      </c>
      <c r="O12" s="17">
        <v>0.100938076144131</v>
      </c>
      <c r="P12" s="17">
        <v>0.10479573034662799</v>
      </c>
      <c r="Q12" s="17">
        <v>0.118018464353603</v>
      </c>
      <c r="R12" s="17">
        <v>6.5060676322522701E-2</v>
      </c>
      <c r="S12" s="17"/>
      <c r="T12" s="17">
        <v>5.3169499047741202E-2</v>
      </c>
      <c r="U12" s="17">
        <v>0.13160471762657999</v>
      </c>
      <c r="V12" s="17">
        <v>0.12727634308323699</v>
      </c>
      <c r="W12" s="17">
        <v>7.7079345437934599E-2</v>
      </c>
      <c r="X12" s="17">
        <v>0.10510851593091999</v>
      </c>
      <c r="Y12" s="17">
        <v>0.13075393150648501</v>
      </c>
      <c r="Z12" s="17">
        <v>9.1042890568957299E-2</v>
      </c>
      <c r="AA12" s="17">
        <v>0.11166848981102299</v>
      </c>
      <c r="AB12" s="17">
        <v>0.104829454477297</v>
      </c>
      <c r="AC12" s="17">
        <v>0.111770330748395</v>
      </c>
      <c r="AD12" s="17">
        <v>0.14463031728393599</v>
      </c>
      <c r="AE12" s="17">
        <v>0.143081121095848</v>
      </c>
      <c r="AF12" s="17"/>
      <c r="AG12" s="17">
        <v>0.112951666855738</v>
      </c>
      <c r="AH12" s="17">
        <v>0.10107043080068399</v>
      </c>
    </row>
    <row r="13" spans="2:34" x14ac:dyDescent="0.25">
      <c r="B13" s="18" t="s">
        <v>80</v>
      </c>
      <c r="C13" s="21">
        <v>7.8585122232853202E-2</v>
      </c>
      <c r="D13" s="21">
        <v>6.9793730213105198E-2</v>
      </c>
      <c r="E13" s="21">
        <v>8.7879977769075301E-2</v>
      </c>
      <c r="F13" s="21"/>
      <c r="G13" s="21">
        <v>0.119225454392105</v>
      </c>
      <c r="H13" s="21">
        <v>6.1023603636082203E-2</v>
      </c>
      <c r="I13" s="21">
        <v>6.2822232485506099E-2</v>
      </c>
      <c r="J13" s="21"/>
      <c r="K13" s="21">
        <v>7.8471304112867096E-2</v>
      </c>
      <c r="L13" s="21">
        <v>7.2844806088997099E-2</v>
      </c>
      <c r="M13" s="21"/>
      <c r="N13" s="21">
        <v>0.127945580067134</v>
      </c>
      <c r="O13" s="21">
        <v>8.6775209095895006E-2</v>
      </c>
      <c r="P13" s="21">
        <v>7.6216864281916305E-2</v>
      </c>
      <c r="Q13" s="21">
        <v>5.9098513957944597E-2</v>
      </c>
      <c r="R13" s="21">
        <v>4.0142557267542602E-2</v>
      </c>
      <c r="S13" s="21"/>
      <c r="T13" s="21">
        <v>4.8407170229480698E-2</v>
      </c>
      <c r="U13" s="21">
        <v>6.2940695223152404E-2</v>
      </c>
      <c r="V13" s="21">
        <v>9.5680892725582598E-2</v>
      </c>
      <c r="W13" s="21">
        <v>0.120754112943735</v>
      </c>
      <c r="X13" s="21">
        <v>0.100850876956896</v>
      </c>
      <c r="Y13" s="21">
        <v>9.1617588641602798E-2</v>
      </c>
      <c r="Z13" s="21">
        <v>8.7516753916571793E-2</v>
      </c>
      <c r="AA13" s="21">
        <v>2.9001073204147201E-2</v>
      </c>
      <c r="AB13" s="21">
        <v>8.7296905347605799E-2</v>
      </c>
      <c r="AC13" s="21">
        <v>7.9343214638479806E-2</v>
      </c>
      <c r="AD13" s="21">
        <v>5.0764482442016798E-2</v>
      </c>
      <c r="AE13" s="21">
        <v>7.4672036094470304E-2</v>
      </c>
      <c r="AF13" s="21"/>
      <c r="AG13" s="21">
        <v>6.1856771319267999E-2</v>
      </c>
      <c r="AH13" s="21">
        <v>7.8195847265305402E-2</v>
      </c>
    </row>
    <row r="14" spans="2:34" x14ac:dyDescent="0.25">
      <c r="B14" s="18" t="s">
        <v>106</v>
      </c>
      <c r="C14" s="21">
        <v>0.55102494827978898</v>
      </c>
      <c r="D14" s="21">
        <v>0.58773853061552395</v>
      </c>
      <c r="E14" s="21">
        <v>0.518289364050323</v>
      </c>
      <c r="F14" s="21"/>
      <c r="G14" s="21">
        <v>0.46873305013542799</v>
      </c>
      <c r="H14" s="21">
        <v>0.56398900735956503</v>
      </c>
      <c r="I14" s="21">
        <v>0.61123050992563599</v>
      </c>
      <c r="J14" s="21"/>
      <c r="K14" s="21">
        <v>0.46025693566127601</v>
      </c>
      <c r="L14" s="21">
        <v>0.57242490157327297</v>
      </c>
      <c r="M14" s="21"/>
      <c r="N14" s="21">
        <v>0.408925137094864</v>
      </c>
      <c r="O14" s="21">
        <v>0.48186711445208003</v>
      </c>
      <c r="P14" s="21">
        <v>0.55842158104536099</v>
      </c>
      <c r="Q14" s="21">
        <v>0.56238877600299797</v>
      </c>
      <c r="R14" s="21">
        <v>0.72528747469976496</v>
      </c>
      <c r="S14" s="21"/>
      <c r="T14" s="21">
        <v>0.68548722947409402</v>
      </c>
      <c r="U14" s="21">
        <v>0.55168337708514104</v>
      </c>
      <c r="V14" s="21">
        <v>0.524368043231074</v>
      </c>
      <c r="W14" s="21">
        <v>0.51870075169185703</v>
      </c>
      <c r="X14" s="21">
        <v>0.46971264540836999</v>
      </c>
      <c r="Y14" s="21">
        <v>0.54634304819791002</v>
      </c>
      <c r="Z14" s="21">
        <v>0.475043886205328</v>
      </c>
      <c r="AA14" s="21">
        <v>0.60473590770784602</v>
      </c>
      <c r="AB14" s="21">
        <v>0.56236999842124702</v>
      </c>
      <c r="AC14" s="21">
        <v>0.52174371338641501</v>
      </c>
      <c r="AD14" s="21">
        <v>0.55040360045150205</v>
      </c>
      <c r="AE14" s="21">
        <v>0.50644180198249</v>
      </c>
      <c r="AF14" s="21"/>
      <c r="AG14" s="21">
        <v>0.57459177675617601</v>
      </c>
      <c r="AH14" s="21">
        <v>0.54919098017031898</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410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0.24312634476275199</v>
      </c>
      <c r="D9" s="17">
        <v>0.28155373055190203</v>
      </c>
      <c r="E9" s="17">
        <v>0.20934525520341801</v>
      </c>
      <c r="F9" s="17"/>
      <c r="G9" s="17">
        <v>0.214661861681685</v>
      </c>
      <c r="H9" s="17">
        <v>0.23559701920352699</v>
      </c>
      <c r="I9" s="17">
        <v>0.27899083638552102</v>
      </c>
      <c r="J9" s="17"/>
      <c r="K9" s="17">
        <v>0.214077157326553</v>
      </c>
      <c r="L9" s="17">
        <v>0.24877267220049601</v>
      </c>
      <c r="M9" s="17"/>
      <c r="N9" s="17">
        <v>0.16872593938344199</v>
      </c>
      <c r="O9" s="17">
        <v>0.205977748133886</v>
      </c>
      <c r="P9" s="17">
        <v>0.23040642441457701</v>
      </c>
      <c r="Q9" s="17">
        <v>0.210311205872039</v>
      </c>
      <c r="R9" s="17">
        <v>0.38058211352670501</v>
      </c>
      <c r="S9" s="17"/>
      <c r="T9" s="17">
        <v>0.39251228047394598</v>
      </c>
      <c r="U9" s="17">
        <v>0.18031383668767301</v>
      </c>
      <c r="V9" s="17">
        <v>0.22917535619711699</v>
      </c>
      <c r="W9" s="17">
        <v>0.19855742884070901</v>
      </c>
      <c r="X9" s="17">
        <v>0.195072991674103</v>
      </c>
      <c r="Y9" s="17">
        <v>0.21500275199206301</v>
      </c>
      <c r="Z9" s="17">
        <v>0.244054949391556</v>
      </c>
      <c r="AA9" s="17">
        <v>0.265059868280282</v>
      </c>
      <c r="AB9" s="17">
        <v>0.26422657838555702</v>
      </c>
      <c r="AC9" s="17">
        <v>0.220636175282453</v>
      </c>
      <c r="AD9" s="17">
        <v>0.19102501867713101</v>
      </c>
      <c r="AE9" s="17">
        <v>0.24992902282899601</v>
      </c>
      <c r="AF9" s="17"/>
      <c r="AG9" s="17">
        <v>0.26649346085847397</v>
      </c>
      <c r="AH9" s="17">
        <v>0.22699647347265001</v>
      </c>
    </row>
    <row r="10" spans="2:34" x14ac:dyDescent="0.25">
      <c r="B10" s="18" t="s">
        <v>401</v>
      </c>
      <c r="C10" s="17">
        <v>0.38540281635742002</v>
      </c>
      <c r="D10" s="17">
        <v>0.36843091178681298</v>
      </c>
      <c r="E10" s="17">
        <v>0.40345966862515098</v>
      </c>
      <c r="F10" s="17"/>
      <c r="G10" s="17">
        <v>0.37909775663394302</v>
      </c>
      <c r="H10" s="17">
        <v>0.42519908147664498</v>
      </c>
      <c r="I10" s="17">
        <v>0.34143874237403199</v>
      </c>
      <c r="J10" s="17"/>
      <c r="K10" s="17">
        <v>0.314030870826075</v>
      </c>
      <c r="L10" s="17">
        <v>0.40332732090513801</v>
      </c>
      <c r="M10" s="17"/>
      <c r="N10" s="17">
        <v>0.31770943815380698</v>
      </c>
      <c r="O10" s="17">
        <v>0.38352252092273398</v>
      </c>
      <c r="P10" s="17">
        <v>0.41369995585224201</v>
      </c>
      <c r="Q10" s="17">
        <v>0.43883514489332998</v>
      </c>
      <c r="R10" s="17">
        <v>0.37141935176968199</v>
      </c>
      <c r="S10" s="17"/>
      <c r="T10" s="17">
        <v>0.369683327907326</v>
      </c>
      <c r="U10" s="17">
        <v>0.40151699573520699</v>
      </c>
      <c r="V10" s="17">
        <v>0.36875931708527598</v>
      </c>
      <c r="W10" s="17">
        <v>0.3544973997891</v>
      </c>
      <c r="X10" s="17">
        <v>0.33517650168186403</v>
      </c>
      <c r="Y10" s="17">
        <v>0.39014498475111198</v>
      </c>
      <c r="Z10" s="17">
        <v>0.420952469419478</v>
      </c>
      <c r="AA10" s="17">
        <v>0.35605537210424598</v>
      </c>
      <c r="AB10" s="17">
        <v>0.39894349621082098</v>
      </c>
      <c r="AC10" s="17">
        <v>0.42061900906712801</v>
      </c>
      <c r="AD10" s="17">
        <v>0.41556411140456301</v>
      </c>
      <c r="AE10" s="17">
        <v>0.37149444402059201</v>
      </c>
      <c r="AF10" s="17"/>
      <c r="AG10" s="17">
        <v>0.36943607276220097</v>
      </c>
      <c r="AH10" s="17">
        <v>0.40958233415934397</v>
      </c>
    </row>
    <row r="11" spans="2:34" x14ac:dyDescent="0.25">
      <c r="B11" s="18" t="s">
        <v>104</v>
      </c>
      <c r="C11" s="17">
        <v>0.20937415268203899</v>
      </c>
      <c r="D11" s="17">
        <v>0.203771322251947</v>
      </c>
      <c r="E11" s="17">
        <v>0.216256189331992</v>
      </c>
      <c r="F11" s="17"/>
      <c r="G11" s="17">
        <v>0.24130146260218899</v>
      </c>
      <c r="H11" s="17">
        <v>0.18323921545744701</v>
      </c>
      <c r="I11" s="17">
        <v>0.21243711378772001</v>
      </c>
      <c r="J11" s="17"/>
      <c r="K11" s="17">
        <v>0.24752890903962399</v>
      </c>
      <c r="L11" s="17">
        <v>0.20415186903447799</v>
      </c>
      <c r="M11" s="17"/>
      <c r="N11" s="17">
        <v>0.25134101971504302</v>
      </c>
      <c r="O11" s="17">
        <v>0.25322002826066398</v>
      </c>
      <c r="P11" s="17">
        <v>0.191085637754251</v>
      </c>
      <c r="Q11" s="17">
        <v>0.20286784963226201</v>
      </c>
      <c r="R11" s="17">
        <v>0.16440191834603099</v>
      </c>
      <c r="S11" s="17"/>
      <c r="T11" s="17">
        <v>0.15162005591370101</v>
      </c>
      <c r="U11" s="17">
        <v>0.23437812734315799</v>
      </c>
      <c r="V11" s="17">
        <v>0.21856830144327699</v>
      </c>
      <c r="W11" s="17">
        <v>0.29032456509342203</v>
      </c>
      <c r="X11" s="17">
        <v>0.249798280960774</v>
      </c>
      <c r="Y11" s="17">
        <v>0.21166779980637401</v>
      </c>
      <c r="Z11" s="17">
        <v>0.201247820643942</v>
      </c>
      <c r="AA11" s="17">
        <v>0.20699863339240401</v>
      </c>
      <c r="AB11" s="17">
        <v>0.189281266941624</v>
      </c>
      <c r="AC11" s="17">
        <v>0.181339533121357</v>
      </c>
      <c r="AD11" s="17">
        <v>0.18970760027238201</v>
      </c>
      <c r="AE11" s="17">
        <v>0.20720681612828901</v>
      </c>
      <c r="AF11" s="17"/>
      <c r="AG11" s="17">
        <v>0.21112770230406</v>
      </c>
      <c r="AH11" s="17">
        <v>0.21201868606186799</v>
      </c>
    </row>
    <row r="12" spans="2:34" x14ac:dyDescent="0.25">
      <c r="B12" s="18" t="s">
        <v>105</v>
      </c>
      <c r="C12" s="17">
        <v>9.8446259505082401E-2</v>
      </c>
      <c r="D12" s="17">
        <v>8.8368414031574999E-2</v>
      </c>
      <c r="E12" s="17">
        <v>0.10267937560611801</v>
      </c>
      <c r="F12" s="17"/>
      <c r="G12" s="17">
        <v>8.9713296330723002E-2</v>
      </c>
      <c r="H12" s="17">
        <v>0.10534610934423901</v>
      </c>
      <c r="I12" s="17">
        <v>9.7919860739862696E-2</v>
      </c>
      <c r="J12" s="17"/>
      <c r="K12" s="17">
        <v>0.13688578662959799</v>
      </c>
      <c r="L12" s="17">
        <v>9.0511654981586004E-2</v>
      </c>
      <c r="M12" s="17"/>
      <c r="N12" s="17">
        <v>0.144741185646871</v>
      </c>
      <c r="O12" s="17">
        <v>0.10796600049823001</v>
      </c>
      <c r="P12" s="17">
        <v>9.6645783075135105E-2</v>
      </c>
      <c r="Q12" s="17">
        <v>9.9812311561712899E-2</v>
      </c>
      <c r="R12" s="17">
        <v>5.2538798902391097E-2</v>
      </c>
      <c r="S12" s="17"/>
      <c r="T12" s="17">
        <v>5.6469967740173203E-2</v>
      </c>
      <c r="U12" s="17">
        <v>0.11725194651123701</v>
      </c>
      <c r="V12" s="17">
        <v>9.9156195003451603E-2</v>
      </c>
      <c r="W12" s="17">
        <v>7.2120959360352593E-2</v>
      </c>
      <c r="X12" s="17">
        <v>0.14734729207995001</v>
      </c>
      <c r="Y12" s="17">
        <v>9.1155959690319893E-2</v>
      </c>
      <c r="Z12" s="17">
        <v>7.9694083367874397E-2</v>
      </c>
      <c r="AA12" s="17">
        <v>0.13147252223147801</v>
      </c>
      <c r="AB12" s="17">
        <v>9.3438475857004905E-2</v>
      </c>
      <c r="AC12" s="17">
        <v>0.128328539733993</v>
      </c>
      <c r="AD12" s="17">
        <v>0.110347142319958</v>
      </c>
      <c r="AE12" s="17">
        <v>0.10548659128611</v>
      </c>
      <c r="AF12" s="17"/>
      <c r="AG12" s="17">
        <v>8.6427470388578606E-2</v>
      </c>
      <c r="AH12" s="17">
        <v>9.7828363947010499E-2</v>
      </c>
    </row>
    <row r="13" spans="2:34" x14ac:dyDescent="0.25">
      <c r="B13" s="18" t="s">
        <v>80</v>
      </c>
      <c r="C13" s="21">
        <v>6.3650426692707304E-2</v>
      </c>
      <c r="D13" s="21">
        <v>5.78756213777641E-2</v>
      </c>
      <c r="E13" s="21">
        <v>6.8259511233320996E-2</v>
      </c>
      <c r="F13" s="21"/>
      <c r="G13" s="21">
        <v>7.52256227514599E-2</v>
      </c>
      <c r="H13" s="21">
        <v>5.0618574518141599E-2</v>
      </c>
      <c r="I13" s="21">
        <v>6.9213446712864696E-2</v>
      </c>
      <c r="J13" s="21"/>
      <c r="K13" s="21">
        <v>8.7477276178149793E-2</v>
      </c>
      <c r="L13" s="21">
        <v>5.3236482878301898E-2</v>
      </c>
      <c r="M13" s="21"/>
      <c r="N13" s="21">
        <v>0.117482417100837</v>
      </c>
      <c r="O13" s="21">
        <v>4.93137021844859E-2</v>
      </c>
      <c r="P13" s="21">
        <v>6.8162198903795199E-2</v>
      </c>
      <c r="Q13" s="21">
        <v>4.8173488040656097E-2</v>
      </c>
      <c r="R13" s="21">
        <v>3.1057817455191299E-2</v>
      </c>
      <c r="S13" s="21"/>
      <c r="T13" s="21">
        <v>2.97143679648527E-2</v>
      </c>
      <c r="U13" s="21">
        <v>6.6539093722724998E-2</v>
      </c>
      <c r="V13" s="21">
        <v>8.43408302708782E-2</v>
      </c>
      <c r="W13" s="21">
        <v>8.4499646916415802E-2</v>
      </c>
      <c r="X13" s="21">
        <v>7.2604933603309094E-2</v>
      </c>
      <c r="Y13" s="21">
        <v>9.2028503760131206E-2</v>
      </c>
      <c r="Z13" s="21">
        <v>5.4050677177149398E-2</v>
      </c>
      <c r="AA13" s="21">
        <v>4.0413603991591197E-2</v>
      </c>
      <c r="AB13" s="21">
        <v>5.4110182604993201E-2</v>
      </c>
      <c r="AC13" s="21">
        <v>4.9076742795068497E-2</v>
      </c>
      <c r="AD13" s="21">
        <v>9.3356127325965502E-2</v>
      </c>
      <c r="AE13" s="21">
        <v>6.5883125736013806E-2</v>
      </c>
      <c r="AF13" s="21"/>
      <c r="AG13" s="21">
        <v>6.6515293686687293E-2</v>
      </c>
      <c r="AH13" s="21">
        <v>5.3574142359128399E-2</v>
      </c>
    </row>
    <row r="14" spans="2:34" x14ac:dyDescent="0.25">
      <c r="B14" s="18" t="s">
        <v>106</v>
      </c>
      <c r="C14" s="21">
        <v>0.62852916112017199</v>
      </c>
      <c r="D14" s="21">
        <v>0.649984642338714</v>
      </c>
      <c r="E14" s="21">
        <v>0.61280492382856899</v>
      </c>
      <c r="F14" s="21"/>
      <c r="G14" s="21">
        <v>0.59375961831562796</v>
      </c>
      <c r="H14" s="21">
        <v>0.66079610068017203</v>
      </c>
      <c r="I14" s="21">
        <v>0.62042957875955296</v>
      </c>
      <c r="J14" s="21"/>
      <c r="K14" s="21">
        <v>0.52810802815262803</v>
      </c>
      <c r="L14" s="21">
        <v>0.65209999310563405</v>
      </c>
      <c r="M14" s="21"/>
      <c r="N14" s="21">
        <v>0.48643537753724903</v>
      </c>
      <c r="O14" s="21">
        <v>0.58950026905662001</v>
      </c>
      <c r="P14" s="21">
        <v>0.64410638026681899</v>
      </c>
      <c r="Q14" s="21">
        <v>0.64914635076536897</v>
      </c>
      <c r="R14" s="21">
        <v>0.75200146529638601</v>
      </c>
      <c r="S14" s="21"/>
      <c r="T14" s="21">
        <v>0.76219560838127298</v>
      </c>
      <c r="U14" s="21">
        <v>0.58183083242288003</v>
      </c>
      <c r="V14" s="21">
        <v>0.59793467328239303</v>
      </c>
      <c r="W14" s="21">
        <v>0.55305482862980904</v>
      </c>
      <c r="X14" s="21">
        <v>0.53024949335596705</v>
      </c>
      <c r="Y14" s="21">
        <v>0.60514773674317501</v>
      </c>
      <c r="Z14" s="21">
        <v>0.66500741881103398</v>
      </c>
      <c r="AA14" s="21">
        <v>0.62111524038452703</v>
      </c>
      <c r="AB14" s="21">
        <v>0.663170074596378</v>
      </c>
      <c r="AC14" s="21">
        <v>0.64125518434958195</v>
      </c>
      <c r="AD14" s="21">
        <v>0.60658913008169402</v>
      </c>
      <c r="AE14" s="21">
        <v>0.62142346684958705</v>
      </c>
      <c r="AF14" s="21"/>
      <c r="AG14" s="21">
        <v>0.63592953362067495</v>
      </c>
      <c r="AH14" s="21">
        <v>0.63657880763199404</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AH19"/>
  <sheetViews>
    <sheetView showGridLines="0" workbookViewId="0">
      <pane xSplit="2" topLeftCell="C1" activePane="topRight" state="frozen"/>
      <selection pane="topRight" activeCell="O29" sqref="O29"/>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416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411</v>
      </c>
      <c r="C9" s="17">
        <v>0.36007920393012899</v>
      </c>
      <c r="D9" s="17">
        <v>0.35696365773050198</v>
      </c>
      <c r="E9" s="17">
        <v>0.35750206651698602</v>
      </c>
      <c r="F9" s="17"/>
      <c r="G9" s="17">
        <v>0.28533097195474599</v>
      </c>
      <c r="H9" s="17">
        <v>0.375209349627249</v>
      </c>
      <c r="I9" s="17">
        <v>0.410566296918353</v>
      </c>
      <c r="J9" s="17"/>
      <c r="K9" s="17">
        <v>0.38418560721804901</v>
      </c>
      <c r="L9" s="17">
        <v>0.35999449179347698</v>
      </c>
      <c r="M9" s="17"/>
      <c r="N9" s="17">
        <v>0.306083493977508</v>
      </c>
      <c r="O9" s="17">
        <v>0.32249090209909298</v>
      </c>
      <c r="P9" s="17">
        <v>0.37645223683161899</v>
      </c>
      <c r="Q9" s="17">
        <v>0.297218345229529</v>
      </c>
      <c r="R9" s="17">
        <v>0.43713421976994798</v>
      </c>
      <c r="S9" s="17"/>
      <c r="T9" s="17">
        <v>0.40389044658937201</v>
      </c>
      <c r="U9" s="17">
        <v>0.364619479145948</v>
      </c>
      <c r="V9" s="17">
        <v>0.43542654143432902</v>
      </c>
      <c r="W9" s="17">
        <v>0.36647753324043902</v>
      </c>
      <c r="X9" s="17">
        <v>0.34429823060669001</v>
      </c>
      <c r="Y9" s="17">
        <v>0.28886277251631198</v>
      </c>
      <c r="Z9" s="17">
        <v>0.37331201645725598</v>
      </c>
      <c r="AA9" s="17">
        <v>0.32795336941405701</v>
      </c>
      <c r="AB9" s="17">
        <v>0.38906677174226101</v>
      </c>
      <c r="AC9" s="17">
        <v>0.31293071008668499</v>
      </c>
      <c r="AD9" s="17">
        <v>0.29999858131673701</v>
      </c>
      <c r="AE9" s="17">
        <v>0.30326232808453801</v>
      </c>
      <c r="AF9" s="17"/>
      <c r="AG9" s="17">
        <v>0.373482189131978</v>
      </c>
      <c r="AH9" s="17">
        <v>0.36045339610296101</v>
      </c>
    </row>
    <row r="10" spans="2:34" x14ac:dyDescent="0.25">
      <c r="B10" s="18" t="s">
        <v>412</v>
      </c>
      <c r="C10" s="17">
        <v>0.45328717630818</v>
      </c>
      <c r="D10" s="17">
        <v>0.45296623146856102</v>
      </c>
      <c r="E10" s="17">
        <v>0.45910252934356699</v>
      </c>
      <c r="F10" s="17"/>
      <c r="G10" s="17">
        <v>0.499261356813957</v>
      </c>
      <c r="H10" s="17">
        <v>0.46099303286561899</v>
      </c>
      <c r="I10" s="17">
        <v>0.40093817600168902</v>
      </c>
      <c r="J10" s="17"/>
      <c r="K10" s="17">
        <v>0.41237678932816302</v>
      </c>
      <c r="L10" s="17">
        <v>0.46602582703406797</v>
      </c>
      <c r="M10" s="17"/>
      <c r="N10" s="17">
        <v>0.407484188226866</v>
      </c>
      <c r="O10" s="17">
        <v>0.47961532580875099</v>
      </c>
      <c r="P10" s="17">
        <v>0.45526309241114898</v>
      </c>
      <c r="Q10" s="17">
        <v>0.46425167608756401</v>
      </c>
      <c r="R10" s="17">
        <v>0.45584962314766703</v>
      </c>
      <c r="S10" s="17"/>
      <c r="T10" s="17">
        <v>0.438846497561027</v>
      </c>
      <c r="U10" s="17">
        <v>0.488081924776258</v>
      </c>
      <c r="V10" s="17">
        <v>0.41314979188947198</v>
      </c>
      <c r="W10" s="17">
        <v>0.47164443523317501</v>
      </c>
      <c r="X10" s="17">
        <v>0.43292312907283098</v>
      </c>
      <c r="Y10" s="17">
        <v>0.47181102612867298</v>
      </c>
      <c r="Z10" s="17">
        <v>0.44164582351312798</v>
      </c>
      <c r="AA10" s="17">
        <v>0.459256807676233</v>
      </c>
      <c r="AB10" s="17">
        <v>0.381488334677483</v>
      </c>
      <c r="AC10" s="17">
        <v>0.47777283430595102</v>
      </c>
      <c r="AD10" s="17">
        <v>0.48613284995085698</v>
      </c>
      <c r="AE10" s="17">
        <v>0.59309746560237697</v>
      </c>
      <c r="AF10" s="17"/>
      <c r="AG10" s="17">
        <v>0.43546766884323002</v>
      </c>
      <c r="AH10" s="17">
        <v>0.47269022085391299</v>
      </c>
    </row>
    <row r="11" spans="2:34" x14ac:dyDescent="0.25">
      <c r="B11" s="18" t="s">
        <v>413</v>
      </c>
      <c r="C11" s="17">
        <v>0.11480298357714699</v>
      </c>
      <c r="D11" s="17">
        <v>0.118372209481806</v>
      </c>
      <c r="E11" s="17">
        <v>0.113428933135198</v>
      </c>
      <c r="F11" s="17"/>
      <c r="G11" s="17">
        <v>0.115162548059094</v>
      </c>
      <c r="H11" s="17">
        <v>0.10354238990602101</v>
      </c>
      <c r="I11" s="17">
        <v>0.12856599158877299</v>
      </c>
      <c r="J11" s="17"/>
      <c r="K11" s="17">
        <v>0.123655079160294</v>
      </c>
      <c r="L11" s="17">
        <v>0.111602773603402</v>
      </c>
      <c r="M11" s="17"/>
      <c r="N11" s="17">
        <v>0.123986280571338</v>
      </c>
      <c r="O11" s="17">
        <v>0.136133236826327</v>
      </c>
      <c r="P11" s="17">
        <v>0.112496427233306</v>
      </c>
      <c r="Q11" s="17">
        <v>0.150063649611341</v>
      </c>
      <c r="R11" s="17">
        <v>7.6017182429379701E-2</v>
      </c>
      <c r="S11" s="17"/>
      <c r="T11" s="17">
        <v>0.101317043971142</v>
      </c>
      <c r="U11" s="17">
        <v>0.105912296432171</v>
      </c>
      <c r="V11" s="17">
        <v>7.4502066849320106E-2</v>
      </c>
      <c r="W11" s="17">
        <v>0.10101107787488001</v>
      </c>
      <c r="X11" s="17">
        <v>0.117335980837618</v>
      </c>
      <c r="Y11" s="17">
        <v>0.14433553847080799</v>
      </c>
      <c r="Z11" s="17">
        <v>0.13125571951565099</v>
      </c>
      <c r="AA11" s="17">
        <v>0.122728321406731</v>
      </c>
      <c r="AB11" s="17">
        <v>0.13941578415136199</v>
      </c>
      <c r="AC11" s="17">
        <v>0.14127099527680601</v>
      </c>
      <c r="AD11" s="17">
        <v>8.6511370916121696E-2</v>
      </c>
      <c r="AE11" s="17">
        <v>8.69033322766498E-2</v>
      </c>
      <c r="AF11" s="17"/>
      <c r="AG11" s="17">
        <v>0.11805401932161599</v>
      </c>
      <c r="AH11" s="17">
        <v>0.110833401011333</v>
      </c>
    </row>
    <row r="12" spans="2:34" x14ac:dyDescent="0.25">
      <c r="B12" s="18" t="s">
        <v>414</v>
      </c>
      <c r="C12" s="17">
        <v>2.71511376329325E-2</v>
      </c>
      <c r="D12" s="17">
        <v>2.2519350873764499E-2</v>
      </c>
      <c r="E12" s="17">
        <v>3.0479109570881201E-2</v>
      </c>
      <c r="F12" s="17"/>
      <c r="G12" s="17">
        <v>3.2173024975648203E-2</v>
      </c>
      <c r="H12" s="17">
        <v>2.9387229877036E-2</v>
      </c>
      <c r="I12" s="17">
        <v>1.9687330800964901E-2</v>
      </c>
      <c r="J12" s="17"/>
      <c r="K12" s="17">
        <v>3.6698533082940098E-2</v>
      </c>
      <c r="L12" s="17">
        <v>2.4226676130782599E-2</v>
      </c>
      <c r="M12" s="17"/>
      <c r="N12" s="17">
        <v>5.3095708061912203E-2</v>
      </c>
      <c r="O12" s="17">
        <v>1.0957189532133199E-2</v>
      </c>
      <c r="P12" s="17">
        <v>2.7000375239696402E-2</v>
      </c>
      <c r="Q12" s="17">
        <v>4.2044981478610598E-2</v>
      </c>
      <c r="R12" s="17">
        <v>1.76073363187873E-2</v>
      </c>
      <c r="S12" s="17"/>
      <c r="T12" s="17">
        <v>1.6223036163729401E-2</v>
      </c>
      <c r="U12" s="17">
        <v>5.7692891556658703E-3</v>
      </c>
      <c r="V12" s="17">
        <v>8.5525399655707393E-3</v>
      </c>
      <c r="W12" s="17">
        <v>2.9822161462461399E-2</v>
      </c>
      <c r="X12" s="17">
        <v>3.6255997626346501E-2</v>
      </c>
      <c r="Y12" s="17">
        <v>3.2859630021974499E-2</v>
      </c>
      <c r="Z12" s="17">
        <v>1.4367681378001099E-2</v>
      </c>
      <c r="AA12" s="17">
        <v>5.7400010259898201E-2</v>
      </c>
      <c r="AB12" s="17">
        <v>6.2997708166182498E-2</v>
      </c>
      <c r="AC12" s="17">
        <v>2.6907528670967799E-2</v>
      </c>
      <c r="AD12" s="17">
        <v>4.8551917351523401E-2</v>
      </c>
      <c r="AE12" s="17">
        <v>0</v>
      </c>
      <c r="AF12" s="17"/>
      <c r="AG12" s="17">
        <v>2.88732833140516E-2</v>
      </c>
      <c r="AH12" s="17">
        <v>2.3457599490045999E-2</v>
      </c>
    </row>
    <row r="13" spans="2:34" x14ac:dyDescent="0.25">
      <c r="B13" s="18" t="s">
        <v>80</v>
      </c>
      <c r="C13" s="21">
        <v>4.46794985516114E-2</v>
      </c>
      <c r="D13" s="21">
        <v>4.9178550445365399E-2</v>
      </c>
      <c r="E13" s="21">
        <v>3.9487361433368402E-2</v>
      </c>
      <c r="F13" s="21"/>
      <c r="G13" s="21">
        <v>6.8072098196554506E-2</v>
      </c>
      <c r="H13" s="21">
        <v>3.0867997724075499E-2</v>
      </c>
      <c r="I13" s="21">
        <v>4.02422046902206E-2</v>
      </c>
      <c r="J13" s="21"/>
      <c r="K13" s="21">
        <v>4.3083991210554701E-2</v>
      </c>
      <c r="L13" s="21">
        <v>3.81502314382706E-2</v>
      </c>
      <c r="M13" s="21"/>
      <c r="N13" s="21">
        <v>0.109350329162376</v>
      </c>
      <c r="O13" s="21">
        <v>5.0803345733696E-2</v>
      </c>
      <c r="P13" s="21">
        <v>2.8787868284228399E-2</v>
      </c>
      <c r="Q13" s="21">
        <v>4.6421347592955103E-2</v>
      </c>
      <c r="R13" s="21">
        <v>1.33916383342187E-2</v>
      </c>
      <c r="S13" s="21"/>
      <c r="T13" s="21">
        <v>3.9722975714730498E-2</v>
      </c>
      <c r="U13" s="21">
        <v>3.56170104899576E-2</v>
      </c>
      <c r="V13" s="21">
        <v>6.8369059861307896E-2</v>
      </c>
      <c r="W13" s="21">
        <v>3.1044792189044601E-2</v>
      </c>
      <c r="X13" s="21">
        <v>6.9186661856513995E-2</v>
      </c>
      <c r="Y13" s="21">
        <v>6.21310328622319E-2</v>
      </c>
      <c r="Z13" s="21">
        <v>3.9418759135963599E-2</v>
      </c>
      <c r="AA13" s="21">
        <v>3.2661491243080799E-2</v>
      </c>
      <c r="AB13" s="21">
        <v>2.70314012627117E-2</v>
      </c>
      <c r="AC13" s="21">
        <v>4.11179316595899E-2</v>
      </c>
      <c r="AD13" s="21">
        <v>7.8805280464761096E-2</v>
      </c>
      <c r="AE13" s="21">
        <v>1.6736874036435399E-2</v>
      </c>
      <c r="AF13" s="21"/>
      <c r="AG13" s="21">
        <v>4.4122839389124403E-2</v>
      </c>
      <c r="AH13" s="21">
        <v>3.2565382541746998E-2</v>
      </c>
    </row>
    <row r="14" spans="2:34" x14ac:dyDescent="0.25">
      <c r="B14" s="18" t="s">
        <v>415</v>
      </c>
      <c r="C14" s="21">
        <v>0.81336638023830898</v>
      </c>
      <c r="D14" s="21">
        <v>0.80992988919906395</v>
      </c>
      <c r="E14" s="21">
        <v>0.81660459586055301</v>
      </c>
      <c r="F14" s="21"/>
      <c r="G14" s="21">
        <v>0.784592328768703</v>
      </c>
      <c r="H14" s="21">
        <v>0.83620238249286805</v>
      </c>
      <c r="I14" s="21">
        <v>0.81150447292004202</v>
      </c>
      <c r="J14" s="21"/>
      <c r="K14" s="21">
        <v>0.79656239654621097</v>
      </c>
      <c r="L14" s="21">
        <v>0.82602031882754501</v>
      </c>
      <c r="M14" s="21"/>
      <c r="N14" s="21">
        <v>0.71356768220437405</v>
      </c>
      <c r="O14" s="21">
        <v>0.80210622790784403</v>
      </c>
      <c r="P14" s="21">
        <v>0.83171532924276903</v>
      </c>
      <c r="Q14" s="21">
        <v>0.76147002131709296</v>
      </c>
      <c r="R14" s="21">
        <v>0.89298384291761401</v>
      </c>
      <c r="S14" s="21"/>
      <c r="T14" s="21">
        <v>0.84273694415039802</v>
      </c>
      <c r="U14" s="21">
        <v>0.85270140392220595</v>
      </c>
      <c r="V14" s="21">
        <v>0.848576333323801</v>
      </c>
      <c r="W14" s="21">
        <v>0.83812196847361398</v>
      </c>
      <c r="X14" s="21">
        <v>0.777221359679521</v>
      </c>
      <c r="Y14" s="21">
        <v>0.76067379864498497</v>
      </c>
      <c r="Z14" s="21">
        <v>0.81495783997038396</v>
      </c>
      <c r="AA14" s="21">
        <v>0.78721017709028995</v>
      </c>
      <c r="AB14" s="21">
        <v>0.77055510641974401</v>
      </c>
      <c r="AC14" s="21">
        <v>0.79070354439263602</v>
      </c>
      <c r="AD14" s="21">
        <v>0.78613143126759399</v>
      </c>
      <c r="AE14" s="21">
        <v>0.89635979368691499</v>
      </c>
      <c r="AF14" s="21"/>
      <c r="AG14" s="21">
        <v>0.80894985797520802</v>
      </c>
      <c r="AH14" s="21">
        <v>0.833143616956874</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421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45" x14ac:dyDescent="0.25">
      <c r="B9" s="18" t="s">
        <v>417</v>
      </c>
      <c r="C9" s="17">
        <v>0.404113833510165</v>
      </c>
      <c r="D9" s="17">
        <v>0.39435414103574301</v>
      </c>
      <c r="E9" s="17">
        <v>0.40958438399093999</v>
      </c>
      <c r="F9" s="17"/>
      <c r="G9" s="17">
        <v>0.36628949831159902</v>
      </c>
      <c r="H9" s="17">
        <v>0.43240999087026999</v>
      </c>
      <c r="I9" s="17">
        <v>0.40382259788543901</v>
      </c>
      <c r="J9" s="17"/>
      <c r="K9" s="17">
        <v>0.39637440940280599</v>
      </c>
      <c r="L9" s="17">
        <v>0.41051308889992399</v>
      </c>
      <c r="M9" s="17"/>
      <c r="N9" s="17">
        <v>0.35498216410460598</v>
      </c>
      <c r="O9" s="17">
        <v>0.36652214258174398</v>
      </c>
      <c r="P9" s="17">
        <v>0.42325737925975399</v>
      </c>
      <c r="Q9" s="17">
        <v>0.43536084826269</v>
      </c>
      <c r="R9" s="17">
        <v>0.43785875157945597</v>
      </c>
      <c r="S9" s="17"/>
      <c r="T9" s="17">
        <v>0.40649060962292</v>
      </c>
      <c r="U9" s="17">
        <v>0.35316610336857801</v>
      </c>
      <c r="V9" s="17">
        <v>0.44254549983858599</v>
      </c>
      <c r="W9" s="17">
        <v>0.38353374056303102</v>
      </c>
      <c r="X9" s="17">
        <v>0.368626123624538</v>
      </c>
      <c r="Y9" s="17">
        <v>0.36606664343381701</v>
      </c>
      <c r="Z9" s="17">
        <v>0.47130203640095802</v>
      </c>
      <c r="AA9" s="17">
        <v>0.47436570125559202</v>
      </c>
      <c r="AB9" s="17">
        <v>0.35922855325812397</v>
      </c>
      <c r="AC9" s="17">
        <v>0.43273035538853899</v>
      </c>
      <c r="AD9" s="17">
        <v>0.38271070377904698</v>
      </c>
      <c r="AE9" s="17">
        <v>0.61778471326478901</v>
      </c>
      <c r="AF9" s="17"/>
      <c r="AG9" s="17">
        <v>0.40073195194408601</v>
      </c>
      <c r="AH9" s="17">
        <v>0.41197936279865699</v>
      </c>
    </row>
    <row r="10" spans="2:34" ht="45" x14ac:dyDescent="0.25">
      <c r="B10" s="18" t="s">
        <v>418</v>
      </c>
      <c r="C10" s="17">
        <v>0.382297666381268</v>
      </c>
      <c r="D10" s="17">
        <v>0.36720832409716803</v>
      </c>
      <c r="E10" s="17">
        <v>0.40001098512077599</v>
      </c>
      <c r="F10" s="17"/>
      <c r="G10" s="17">
        <v>0.39329692145687201</v>
      </c>
      <c r="H10" s="17">
        <v>0.39405540462709499</v>
      </c>
      <c r="I10" s="17">
        <v>0.35736189073198199</v>
      </c>
      <c r="J10" s="17"/>
      <c r="K10" s="17">
        <v>0.39476423904330898</v>
      </c>
      <c r="L10" s="17">
        <v>0.38335081720078101</v>
      </c>
      <c r="M10" s="17"/>
      <c r="N10" s="17">
        <v>0.37891462411278298</v>
      </c>
      <c r="O10" s="17">
        <v>0.42426972879554897</v>
      </c>
      <c r="P10" s="17">
        <v>0.39233882593553698</v>
      </c>
      <c r="Q10" s="17">
        <v>0.35820731965890101</v>
      </c>
      <c r="R10" s="17">
        <v>0.33030046386880602</v>
      </c>
      <c r="S10" s="17"/>
      <c r="T10" s="17">
        <v>0.380465848343988</v>
      </c>
      <c r="U10" s="17">
        <v>0.40727103558883399</v>
      </c>
      <c r="V10" s="17">
        <v>0.36973358243892301</v>
      </c>
      <c r="W10" s="17">
        <v>0.41456338314827401</v>
      </c>
      <c r="X10" s="17">
        <v>0.388781629018631</v>
      </c>
      <c r="Y10" s="17">
        <v>0.39693180018374202</v>
      </c>
      <c r="Z10" s="17">
        <v>0.35396353331260799</v>
      </c>
      <c r="AA10" s="17">
        <v>0.33989031174602102</v>
      </c>
      <c r="AB10" s="17">
        <v>0.43220778277628402</v>
      </c>
      <c r="AC10" s="17">
        <v>0.35540961646173702</v>
      </c>
      <c r="AD10" s="17">
        <v>0.394030040685307</v>
      </c>
      <c r="AE10" s="17">
        <v>0.163722635119634</v>
      </c>
      <c r="AF10" s="17"/>
      <c r="AG10" s="17">
        <v>0.34950478145332797</v>
      </c>
      <c r="AH10" s="17">
        <v>0.40494905606425302</v>
      </c>
    </row>
    <row r="11" spans="2:34" ht="45" x14ac:dyDescent="0.25">
      <c r="B11" s="18" t="s">
        <v>419</v>
      </c>
      <c r="C11" s="17">
        <v>0.139354305358386</v>
      </c>
      <c r="D11" s="17">
        <v>0.15297587415658201</v>
      </c>
      <c r="E11" s="17">
        <v>0.12752635063638801</v>
      </c>
      <c r="F11" s="17"/>
      <c r="G11" s="17">
        <v>0.15032977644875001</v>
      </c>
      <c r="H11" s="17">
        <v>0.122807496033615</v>
      </c>
      <c r="I11" s="17">
        <v>0.14987469359188799</v>
      </c>
      <c r="J11" s="17"/>
      <c r="K11" s="17">
        <v>0.15697944123275501</v>
      </c>
      <c r="L11" s="17">
        <v>0.133960408256069</v>
      </c>
      <c r="M11" s="17"/>
      <c r="N11" s="17">
        <v>0.11990794892633801</v>
      </c>
      <c r="O11" s="17">
        <v>0.16116634578681899</v>
      </c>
      <c r="P11" s="17">
        <v>0.134086102349739</v>
      </c>
      <c r="Q11" s="17">
        <v>0.107684795776052</v>
      </c>
      <c r="R11" s="17">
        <v>0.15374833889098299</v>
      </c>
      <c r="S11" s="17"/>
      <c r="T11" s="17">
        <v>0.13692535648878901</v>
      </c>
      <c r="U11" s="17">
        <v>0.17718202398961899</v>
      </c>
      <c r="V11" s="17">
        <v>0.10056950285437501</v>
      </c>
      <c r="W11" s="17">
        <v>0.14484818391575499</v>
      </c>
      <c r="X11" s="17">
        <v>0.16169328334420999</v>
      </c>
      <c r="Y11" s="17">
        <v>0.112223531027674</v>
      </c>
      <c r="Z11" s="17">
        <v>0.13085370358654599</v>
      </c>
      <c r="AA11" s="17">
        <v>0.14154029776621699</v>
      </c>
      <c r="AB11" s="17">
        <v>0.151659189284956</v>
      </c>
      <c r="AC11" s="17">
        <v>0.134569065247022</v>
      </c>
      <c r="AD11" s="17">
        <v>9.0975597721729307E-2</v>
      </c>
      <c r="AE11" s="17">
        <v>0.16962114446848001</v>
      </c>
      <c r="AF11" s="17"/>
      <c r="AG11" s="17">
        <v>0.16444069434019301</v>
      </c>
      <c r="AH11" s="17">
        <v>0.12239224656277101</v>
      </c>
    </row>
    <row r="12" spans="2:34" ht="60" x14ac:dyDescent="0.25">
      <c r="B12" s="18" t="s">
        <v>420</v>
      </c>
      <c r="C12" s="17">
        <v>3.6792240539773799E-2</v>
      </c>
      <c r="D12" s="17">
        <v>4.5942215259459102E-2</v>
      </c>
      <c r="E12" s="17">
        <v>2.8345109667892401E-2</v>
      </c>
      <c r="F12" s="17"/>
      <c r="G12" s="17">
        <v>3.4550212537811001E-2</v>
      </c>
      <c r="H12" s="17">
        <v>2.2444263292161499E-2</v>
      </c>
      <c r="I12" s="17">
        <v>5.6836735590295097E-2</v>
      </c>
      <c r="J12" s="17"/>
      <c r="K12" s="17">
        <v>1.6570496489351699E-2</v>
      </c>
      <c r="L12" s="17">
        <v>4.0630004949264602E-2</v>
      </c>
      <c r="M12" s="17"/>
      <c r="N12" s="17">
        <v>4.35142465261594E-2</v>
      </c>
      <c r="O12" s="17">
        <v>2.7566192209615401E-2</v>
      </c>
      <c r="P12" s="17">
        <v>2.3850409895443899E-2</v>
      </c>
      <c r="Q12" s="17">
        <v>5.59390654926143E-2</v>
      </c>
      <c r="R12" s="17">
        <v>5.83986388765938E-2</v>
      </c>
      <c r="S12" s="17"/>
      <c r="T12" s="17">
        <v>5.3646423744630502E-2</v>
      </c>
      <c r="U12" s="17">
        <v>2.07210620074933E-2</v>
      </c>
      <c r="V12" s="17">
        <v>3.7821159350352303E-2</v>
      </c>
      <c r="W12" s="17">
        <v>3.2247691572353701E-2</v>
      </c>
      <c r="X12" s="17">
        <v>3.7424697643095799E-2</v>
      </c>
      <c r="Y12" s="17">
        <v>5.7933303258597198E-2</v>
      </c>
      <c r="Z12" s="17">
        <v>1.9807223592903399E-2</v>
      </c>
      <c r="AA12" s="17">
        <v>2.1882409400169899E-2</v>
      </c>
      <c r="AB12" s="17">
        <v>2.62682634802144E-2</v>
      </c>
      <c r="AC12" s="17">
        <v>3.6409974630999001E-2</v>
      </c>
      <c r="AD12" s="17">
        <v>6.4789386918881003E-2</v>
      </c>
      <c r="AE12" s="17">
        <v>3.8981755619074798E-2</v>
      </c>
      <c r="AF12" s="17"/>
      <c r="AG12" s="17">
        <v>4.9089076373476599E-2</v>
      </c>
      <c r="AH12" s="17">
        <v>3.06985936874863E-2</v>
      </c>
    </row>
    <row r="13" spans="2:34" x14ac:dyDescent="0.25">
      <c r="B13" s="18" t="s">
        <v>80</v>
      </c>
      <c r="C13" s="19">
        <v>3.7441954210406803E-2</v>
      </c>
      <c r="D13" s="19">
        <v>3.95194454510484E-2</v>
      </c>
      <c r="E13" s="19">
        <v>3.4533170584003202E-2</v>
      </c>
      <c r="F13" s="19"/>
      <c r="G13" s="19">
        <v>5.5533591244968199E-2</v>
      </c>
      <c r="H13" s="19">
        <v>2.8282845176858199E-2</v>
      </c>
      <c r="I13" s="19">
        <v>3.2104082200396497E-2</v>
      </c>
      <c r="J13" s="19"/>
      <c r="K13" s="19">
        <v>3.5311413831777903E-2</v>
      </c>
      <c r="L13" s="19">
        <v>3.1545680693961103E-2</v>
      </c>
      <c r="M13" s="19"/>
      <c r="N13" s="19">
        <v>0.10268101633011301</v>
      </c>
      <c r="O13" s="19">
        <v>2.0475590626272501E-2</v>
      </c>
      <c r="P13" s="19">
        <v>2.6467282559526E-2</v>
      </c>
      <c r="Q13" s="19">
        <v>4.2807970809742898E-2</v>
      </c>
      <c r="R13" s="19">
        <v>1.9693806784161799E-2</v>
      </c>
      <c r="S13" s="19"/>
      <c r="T13" s="19">
        <v>2.2471761799672699E-2</v>
      </c>
      <c r="U13" s="19">
        <v>4.1659775045475397E-2</v>
      </c>
      <c r="V13" s="19">
        <v>4.9330255517764203E-2</v>
      </c>
      <c r="W13" s="19">
        <v>2.4807000800585701E-2</v>
      </c>
      <c r="X13" s="19">
        <v>4.3474266369525699E-2</v>
      </c>
      <c r="Y13" s="19">
        <v>6.6844722096170497E-2</v>
      </c>
      <c r="Z13" s="19">
        <v>2.4073503106984799E-2</v>
      </c>
      <c r="AA13" s="19">
        <v>2.2321279831999299E-2</v>
      </c>
      <c r="AB13" s="19">
        <v>3.06362112004217E-2</v>
      </c>
      <c r="AC13" s="19">
        <v>4.0880988271703202E-2</v>
      </c>
      <c r="AD13" s="19">
        <v>6.7494270895035804E-2</v>
      </c>
      <c r="AE13" s="19">
        <v>9.8897515280232193E-3</v>
      </c>
      <c r="AF13" s="19"/>
      <c r="AG13" s="19">
        <v>3.6233495888917701E-2</v>
      </c>
      <c r="AH13" s="19">
        <v>2.99807408868333E-2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AH2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434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422</v>
      </c>
      <c r="C9" s="17">
        <v>0.39467689517937699</v>
      </c>
      <c r="D9" s="17">
        <v>0.40196634715321999</v>
      </c>
      <c r="E9" s="17">
        <v>0.39086022443255503</v>
      </c>
      <c r="F9" s="17"/>
      <c r="G9" s="17">
        <v>0.416984816462871</v>
      </c>
      <c r="H9" s="17">
        <v>0.38383446945982602</v>
      </c>
      <c r="I9" s="17">
        <v>0.387530137694994</v>
      </c>
      <c r="J9" s="17"/>
      <c r="K9" s="17">
        <v>0.34577979555279598</v>
      </c>
      <c r="L9" s="17">
        <v>0.406288221555687</v>
      </c>
      <c r="M9" s="17"/>
      <c r="N9" s="17">
        <v>0.36772400123953403</v>
      </c>
      <c r="O9" s="17">
        <v>0.44991146125480402</v>
      </c>
      <c r="P9" s="17">
        <v>0.37641382332518702</v>
      </c>
      <c r="Q9" s="17">
        <v>0.36782650135074002</v>
      </c>
      <c r="R9" s="17">
        <v>0.40246446901960797</v>
      </c>
      <c r="S9" s="17"/>
      <c r="T9" s="17">
        <v>0.42450651785983201</v>
      </c>
      <c r="U9" s="17">
        <v>0.40825926935529799</v>
      </c>
      <c r="V9" s="17">
        <v>0.40969509689864197</v>
      </c>
      <c r="W9" s="17">
        <v>0.46603670820804799</v>
      </c>
      <c r="X9" s="17">
        <v>0.34890468391130502</v>
      </c>
      <c r="Y9" s="17">
        <v>0.330251570531442</v>
      </c>
      <c r="Z9" s="17">
        <v>0.37359694398395099</v>
      </c>
      <c r="AA9" s="17">
        <v>0.41452595446691198</v>
      </c>
      <c r="AB9" s="17">
        <v>0.46853272902260201</v>
      </c>
      <c r="AC9" s="17">
        <v>0.28876861584285801</v>
      </c>
      <c r="AD9" s="17">
        <v>0.37515583738494801</v>
      </c>
      <c r="AE9" s="17">
        <v>0.35034085888978</v>
      </c>
      <c r="AF9" s="17"/>
      <c r="AG9" s="17">
        <v>0.38177087282108901</v>
      </c>
      <c r="AH9" s="17">
        <v>0.408155395333202</v>
      </c>
    </row>
    <row r="10" spans="2:34" x14ac:dyDescent="0.25">
      <c r="B10" s="18" t="s">
        <v>423</v>
      </c>
      <c r="C10" s="17">
        <v>0.376979620076486</v>
      </c>
      <c r="D10" s="17">
        <v>0.38539528715714999</v>
      </c>
      <c r="E10" s="17">
        <v>0.374896471488258</v>
      </c>
      <c r="F10" s="17"/>
      <c r="G10" s="17">
        <v>0.35881235962164398</v>
      </c>
      <c r="H10" s="17">
        <v>0.36754104947113603</v>
      </c>
      <c r="I10" s="17">
        <v>0.40566991187798102</v>
      </c>
      <c r="J10" s="17"/>
      <c r="K10" s="17">
        <v>0.367621841474851</v>
      </c>
      <c r="L10" s="17">
        <v>0.37660654643304597</v>
      </c>
      <c r="M10" s="17"/>
      <c r="N10" s="17">
        <v>0.343323819015388</v>
      </c>
      <c r="O10" s="17">
        <v>0.32923328362889298</v>
      </c>
      <c r="P10" s="17">
        <v>0.37775164873697897</v>
      </c>
      <c r="Q10" s="17">
        <v>0.39973596627254399</v>
      </c>
      <c r="R10" s="17">
        <v>0.446212381340586</v>
      </c>
      <c r="S10" s="17"/>
      <c r="T10" s="17">
        <v>0.40993591233800297</v>
      </c>
      <c r="U10" s="17">
        <v>0.39628190534445101</v>
      </c>
      <c r="V10" s="17">
        <v>0.29492139502697701</v>
      </c>
      <c r="W10" s="17">
        <v>0.38234358610893299</v>
      </c>
      <c r="X10" s="17">
        <v>0.36519627931624199</v>
      </c>
      <c r="Y10" s="17">
        <v>0.337460509932556</v>
      </c>
      <c r="Z10" s="17">
        <v>0.43731688582381101</v>
      </c>
      <c r="AA10" s="17">
        <v>0.30914028872434202</v>
      </c>
      <c r="AB10" s="17">
        <v>0.39341305246325797</v>
      </c>
      <c r="AC10" s="17">
        <v>0.40248496222783497</v>
      </c>
      <c r="AD10" s="17">
        <v>0.32219446143726899</v>
      </c>
      <c r="AE10" s="17">
        <v>0.37811994444321601</v>
      </c>
      <c r="AF10" s="17"/>
      <c r="AG10" s="17">
        <v>0.37221094830512902</v>
      </c>
      <c r="AH10" s="17">
        <v>0.382286302497718</v>
      </c>
    </row>
    <row r="11" spans="2:34" ht="30" x14ac:dyDescent="0.25">
      <c r="B11" s="18" t="s">
        <v>424</v>
      </c>
      <c r="C11" s="17">
        <v>0.35284534454300198</v>
      </c>
      <c r="D11" s="17">
        <v>0.34553441853204098</v>
      </c>
      <c r="E11" s="17">
        <v>0.36116712465510498</v>
      </c>
      <c r="F11" s="17"/>
      <c r="G11" s="17">
        <v>0.36724341866267501</v>
      </c>
      <c r="H11" s="17">
        <v>0.35191986438784001</v>
      </c>
      <c r="I11" s="17">
        <v>0.34063059388705302</v>
      </c>
      <c r="J11" s="17"/>
      <c r="K11" s="17">
        <v>0.329248159169308</v>
      </c>
      <c r="L11" s="17">
        <v>0.36232464878843301</v>
      </c>
      <c r="M11" s="17"/>
      <c r="N11" s="17">
        <v>0.29507224432991802</v>
      </c>
      <c r="O11" s="17">
        <v>0.37754029611910001</v>
      </c>
      <c r="P11" s="17">
        <v>0.33475115145414103</v>
      </c>
      <c r="Q11" s="17">
        <v>0.33512306788504098</v>
      </c>
      <c r="R11" s="17">
        <v>0.415252187203422</v>
      </c>
      <c r="S11" s="17"/>
      <c r="T11" s="17">
        <v>0.35375952864011301</v>
      </c>
      <c r="U11" s="17">
        <v>0.34350602147597997</v>
      </c>
      <c r="V11" s="17">
        <v>0.34807458749388198</v>
      </c>
      <c r="W11" s="17">
        <v>0.33910638632247297</v>
      </c>
      <c r="X11" s="17">
        <v>0.37706004545639399</v>
      </c>
      <c r="Y11" s="17">
        <v>0.34525390607252698</v>
      </c>
      <c r="Z11" s="17">
        <v>0.37408577564817003</v>
      </c>
      <c r="AA11" s="17">
        <v>0.35559330820644203</v>
      </c>
      <c r="AB11" s="17">
        <v>0.36562658073292398</v>
      </c>
      <c r="AC11" s="17">
        <v>0.37115576665686201</v>
      </c>
      <c r="AD11" s="17">
        <v>0.37534784116143199</v>
      </c>
      <c r="AE11" s="17">
        <v>0.19978042302068999</v>
      </c>
      <c r="AF11" s="17"/>
      <c r="AG11" s="17">
        <v>0.324106084218866</v>
      </c>
      <c r="AH11" s="17">
        <v>0.37675955389959498</v>
      </c>
    </row>
    <row r="12" spans="2:34" ht="30" x14ac:dyDescent="0.25">
      <c r="B12" s="18" t="s">
        <v>425</v>
      </c>
      <c r="C12" s="17">
        <v>0.31494608406347901</v>
      </c>
      <c r="D12" s="17">
        <v>0.33818315707221103</v>
      </c>
      <c r="E12" s="17">
        <v>0.29450969020790602</v>
      </c>
      <c r="F12" s="17"/>
      <c r="G12" s="17">
        <v>0.30485407231692802</v>
      </c>
      <c r="H12" s="17">
        <v>0.32875677359305999</v>
      </c>
      <c r="I12" s="17">
        <v>0.30703042393749702</v>
      </c>
      <c r="J12" s="17"/>
      <c r="K12" s="17">
        <v>0.27207547265533599</v>
      </c>
      <c r="L12" s="17">
        <v>0.32469956654592003</v>
      </c>
      <c r="M12" s="17"/>
      <c r="N12" s="17">
        <v>0.19377304371443599</v>
      </c>
      <c r="O12" s="17">
        <v>0.31196077122006199</v>
      </c>
      <c r="P12" s="17">
        <v>0.34566594614101098</v>
      </c>
      <c r="Q12" s="17">
        <v>0.27067844712557798</v>
      </c>
      <c r="R12" s="17">
        <v>0.37759547785002001</v>
      </c>
      <c r="S12" s="17"/>
      <c r="T12" s="17">
        <v>0.34545871325521199</v>
      </c>
      <c r="U12" s="17">
        <v>0.30411905108631199</v>
      </c>
      <c r="V12" s="17">
        <v>0.30424371297272801</v>
      </c>
      <c r="W12" s="17">
        <v>0.30685300099240898</v>
      </c>
      <c r="X12" s="17">
        <v>0.244560860558099</v>
      </c>
      <c r="Y12" s="17">
        <v>0.29575113969413303</v>
      </c>
      <c r="Z12" s="17">
        <v>0.336701673169088</v>
      </c>
      <c r="AA12" s="17">
        <v>0.27255050174594397</v>
      </c>
      <c r="AB12" s="17">
        <v>0.35033240041535502</v>
      </c>
      <c r="AC12" s="17">
        <v>0.357384865477688</v>
      </c>
      <c r="AD12" s="17">
        <v>0.30194476091616501</v>
      </c>
      <c r="AE12" s="17">
        <v>0.28155460929562498</v>
      </c>
      <c r="AF12" s="17"/>
      <c r="AG12" s="17">
        <v>0.28710262577895701</v>
      </c>
      <c r="AH12" s="17">
        <v>0.33239999916143098</v>
      </c>
    </row>
    <row r="13" spans="2:34" ht="30" x14ac:dyDescent="0.25">
      <c r="B13" s="18" t="s">
        <v>426</v>
      </c>
      <c r="C13" s="17">
        <v>0.27877498737749801</v>
      </c>
      <c r="D13" s="17">
        <v>0.29443825769040899</v>
      </c>
      <c r="E13" s="17">
        <v>0.263724249327489</v>
      </c>
      <c r="F13" s="17"/>
      <c r="G13" s="17">
        <v>0.26471100437778</v>
      </c>
      <c r="H13" s="17">
        <v>0.27287051237426602</v>
      </c>
      <c r="I13" s="17">
        <v>0.29922975120666301</v>
      </c>
      <c r="J13" s="17"/>
      <c r="K13" s="17">
        <v>0.25093620240722397</v>
      </c>
      <c r="L13" s="17">
        <v>0.28652572010793498</v>
      </c>
      <c r="M13" s="17"/>
      <c r="N13" s="17">
        <v>0.252063884422286</v>
      </c>
      <c r="O13" s="17">
        <v>0.30944496580445202</v>
      </c>
      <c r="P13" s="17">
        <v>0.25961703511231599</v>
      </c>
      <c r="Q13" s="17">
        <v>0.24901604694385199</v>
      </c>
      <c r="R13" s="17">
        <v>0.31523297045184601</v>
      </c>
      <c r="S13" s="17"/>
      <c r="T13" s="17">
        <v>0.34027352434462599</v>
      </c>
      <c r="U13" s="17">
        <v>0.248878040303809</v>
      </c>
      <c r="V13" s="17">
        <v>0.291833754668121</v>
      </c>
      <c r="W13" s="17">
        <v>0.339479882854341</v>
      </c>
      <c r="X13" s="17">
        <v>0.25357048390804199</v>
      </c>
      <c r="Y13" s="17">
        <v>0.252041361967349</v>
      </c>
      <c r="Z13" s="17">
        <v>0.272456402220909</v>
      </c>
      <c r="AA13" s="17">
        <v>0.233590185036157</v>
      </c>
      <c r="AB13" s="17">
        <v>0.23850336795855101</v>
      </c>
      <c r="AC13" s="17">
        <v>0.29342931059021399</v>
      </c>
      <c r="AD13" s="17">
        <v>0.31385939112419298</v>
      </c>
      <c r="AE13" s="17">
        <v>0.20297260451463001</v>
      </c>
      <c r="AF13" s="17"/>
      <c r="AG13" s="17">
        <v>0.26427668564623702</v>
      </c>
      <c r="AH13" s="17">
        <v>0.29037216690232698</v>
      </c>
    </row>
    <row r="14" spans="2:34" ht="45" x14ac:dyDescent="0.25">
      <c r="B14" s="18" t="s">
        <v>427</v>
      </c>
      <c r="C14" s="17">
        <v>0.27117179848786899</v>
      </c>
      <c r="D14" s="17">
        <v>0.27308930381261498</v>
      </c>
      <c r="E14" s="17">
        <v>0.26736266869269698</v>
      </c>
      <c r="F14" s="17"/>
      <c r="G14" s="17">
        <v>0.261533347126439</v>
      </c>
      <c r="H14" s="17">
        <v>0.29494746620036</v>
      </c>
      <c r="I14" s="17">
        <v>0.25035983967870401</v>
      </c>
      <c r="J14" s="17"/>
      <c r="K14" s="17">
        <v>0.304285489677458</v>
      </c>
      <c r="L14" s="17">
        <v>0.26935245801780899</v>
      </c>
      <c r="M14" s="17"/>
      <c r="N14" s="17">
        <v>0.22375848967565601</v>
      </c>
      <c r="O14" s="17">
        <v>0.28246386339724799</v>
      </c>
      <c r="P14" s="17">
        <v>0.28129972781529999</v>
      </c>
      <c r="Q14" s="17">
        <v>0.27751423364306199</v>
      </c>
      <c r="R14" s="17">
        <v>0.27742483189239397</v>
      </c>
      <c r="S14" s="17"/>
      <c r="T14" s="17">
        <v>0.294166772642598</v>
      </c>
      <c r="U14" s="17">
        <v>0.31166349503130097</v>
      </c>
      <c r="V14" s="17">
        <v>0.29838951169879802</v>
      </c>
      <c r="W14" s="17">
        <v>0.35330151966500201</v>
      </c>
      <c r="X14" s="17">
        <v>0.25458789475761101</v>
      </c>
      <c r="Y14" s="17">
        <v>0.25580401081578003</v>
      </c>
      <c r="Z14" s="17">
        <v>0.21995254987162399</v>
      </c>
      <c r="AA14" s="17">
        <v>0.22937221526809501</v>
      </c>
      <c r="AB14" s="17">
        <v>0.28143247836871799</v>
      </c>
      <c r="AC14" s="17">
        <v>0.22625663583178901</v>
      </c>
      <c r="AD14" s="17">
        <v>0.17362424903280599</v>
      </c>
      <c r="AE14" s="17">
        <v>0.219320566054065</v>
      </c>
      <c r="AF14" s="17"/>
      <c r="AG14" s="17">
        <v>0.27857272038372499</v>
      </c>
      <c r="AH14" s="17">
        <v>0.27286268019795501</v>
      </c>
    </row>
    <row r="15" spans="2:34" ht="30" x14ac:dyDescent="0.25">
      <c r="B15" s="18" t="s">
        <v>428</v>
      </c>
      <c r="C15" s="17">
        <v>0.23749824795052599</v>
      </c>
      <c r="D15" s="17">
        <v>0.23989161401885201</v>
      </c>
      <c r="E15" s="17">
        <v>0.23802021991071301</v>
      </c>
      <c r="F15" s="17"/>
      <c r="G15" s="17">
        <v>0.23137713920796499</v>
      </c>
      <c r="H15" s="17">
        <v>0.24375685211043499</v>
      </c>
      <c r="I15" s="17">
        <v>0.23534865008060199</v>
      </c>
      <c r="J15" s="17"/>
      <c r="K15" s="17">
        <v>0.224318940845259</v>
      </c>
      <c r="L15" s="17">
        <v>0.243016665907476</v>
      </c>
      <c r="M15" s="17"/>
      <c r="N15" s="17">
        <v>0.19922440861514501</v>
      </c>
      <c r="O15" s="17">
        <v>0.25331621903889201</v>
      </c>
      <c r="P15" s="17">
        <v>0.24297847318847399</v>
      </c>
      <c r="Q15" s="17">
        <v>0.193443299130585</v>
      </c>
      <c r="R15" s="17">
        <v>0.258269814321887</v>
      </c>
      <c r="S15" s="17"/>
      <c r="T15" s="17">
        <v>0.27592581486463802</v>
      </c>
      <c r="U15" s="17">
        <v>0.23587302247161099</v>
      </c>
      <c r="V15" s="17">
        <v>0.23949327643064799</v>
      </c>
      <c r="W15" s="17">
        <v>0.240693766289438</v>
      </c>
      <c r="X15" s="17">
        <v>0.237482274047942</v>
      </c>
      <c r="Y15" s="17">
        <v>0.27071399728983703</v>
      </c>
      <c r="Z15" s="17">
        <v>0.23110089814642201</v>
      </c>
      <c r="AA15" s="17">
        <v>0.20920173447972501</v>
      </c>
      <c r="AB15" s="17">
        <v>0.221316422064084</v>
      </c>
      <c r="AC15" s="17">
        <v>0.17918761562694499</v>
      </c>
      <c r="AD15" s="17">
        <v>0.22601534912896701</v>
      </c>
      <c r="AE15" s="17">
        <v>0.248029771506658</v>
      </c>
      <c r="AF15" s="17"/>
      <c r="AG15" s="17">
        <v>0.23626567858477199</v>
      </c>
      <c r="AH15" s="17">
        <v>0.245191015207643</v>
      </c>
    </row>
    <row r="16" spans="2:34" ht="30" x14ac:dyDescent="0.25">
      <c r="B16" s="18" t="s">
        <v>429</v>
      </c>
      <c r="C16" s="17">
        <v>0.22125439541113501</v>
      </c>
      <c r="D16" s="17">
        <v>0.24264816845557599</v>
      </c>
      <c r="E16" s="17">
        <v>0.202518699520502</v>
      </c>
      <c r="F16" s="17"/>
      <c r="G16" s="17">
        <v>0.23471333259876301</v>
      </c>
      <c r="H16" s="17">
        <v>0.20267642261631599</v>
      </c>
      <c r="I16" s="17">
        <v>0.23201085423572201</v>
      </c>
      <c r="J16" s="17"/>
      <c r="K16" s="17">
        <v>0.23131029550821899</v>
      </c>
      <c r="L16" s="17">
        <v>0.22339099416413899</v>
      </c>
      <c r="M16" s="17"/>
      <c r="N16" s="17">
        <v>0.231265244047972</v>
      </c>
      <c r="O16" s="17">
        <v>0.24256999046760699</v>
      </c>
      <c r="P16" s="17">
        <v>0.194486592709223</v>
      </c>
      <c r="Q16" s="17">
        <v>0.24804162273584299</v>
      </c>
      <c r="R16" s="17">
        <v>0.230844570385416</v>
      </c>
      <c r="S16" s="17"/>
      <c r="T16" s="17">
        <v>0.227935972470309</v>
      </c>
      <c r="U16" s="17">
        <v>0.23853883922944499</v>
      </c>
      <c r="V16" s="17">
        <v>0.20655561133332501</v>
      </c>
      <c r="W16" s="17">
        <v>0.25295827014565803</v>
      </c>
      <c r="X16" s="17">
        <v>0.197831555490389</v>
      </c>
      <c r="Y16" s="17">
        <v>0.199772019309711</v>
      </c>
      <c r="Z16" s="17">
        <v>0.18264943260116301</v>
      </c>
      <c r="AA16" s="17">
        <v>0.19351184584845299</v>
      </c>
      <c r="AB16" s="17">
        <v>0.21019911899679999</v>
      </c>
      <c r="AC16" s="17">
        <v>0.25000825545191602</v>
      </c>
      <c r="AD16" s="17">
        <v>0.26268379351403998</v>
      </c>
      <c r="AE16" s="17">
        <v>0.238275964354347</v>
      </c>
      <c r="AF16" s="17"/>
      <c r="AG16" s="17">
        <v>0.22877683341555899</v>
      </c>
      <c r="AH16" s="17">
        <v>0.21413290082445999</v>
      </c>
    </row>
    <row r="17" spans="2:34" ht="30" x14ac:dyDescent="0.25">
      <c r="B17" s="18" t="s">
        <v>430</v>
      </c>
      <c r="C17" s="17">
        <v>0.205444843595359</v>
      </c>
      <c r="D17" s="17">
        <v>0.214157318721268</v>
      </c>
      <c r="E17" s="17">
        <v>0.199825579466682</v>
      </c>
      <c r="F17" s="17"/>
      <c r="G17" s="17">
        <v>0.19062023582099</v>
      </c>
      <c r="H17" s="17">
        <v>0.214448877127381</v>
      </c>
      <c r="I17" s="17">
        <v>0.207942341485683</v>
      </c>
      <c r="J17" s="17"/>
      <c r="K17" s="17">
        <v>0.19836244070708001</v>
      </c>
      <c r="L17" s="17">
        <v>0.209072874424446</v>
      </c>
      <c r="M17" s="17"/>
      <c r="N17" s="17">
        <v>0.13156545997501101</v>
      </c>
      <c r="O17" s="17">
        <v>0.188759688608968</v>
      </c>
      <c r="P17" s="17">
        <v>0.22478339163078701</v>
      </c>
      <c r="Q17" s="17">
        <v>0.15947137602792599</v>
      </c>
      <c r="R17" s="17">
        <v>0.26518222367100502</v>
      </c>
      <c r="S17" s="17"/>
      <c r="T17" s="17">
        <v>0.22369929951387299</v>
      </c>
      <c r="U17" s="17">
        <v>0.18637718593161701</v>
      </c>
      <c r="V17" s="17">
        <v>0.19981409620357199</v>
      </c>
      <c r="W17" s="17">
        <v>0.200083236706912</v>
      </c>
      <c r="X17" s="17">
        <v>0.20732707291879801</v>
      </c>
      <c r="Y17" s="17">
        <v>0.22245184589657099</v>
      </c>
      <c r="Z17" s="17">
        <v>0.238563693072323</v>
      </c>
      <c r="AA17" s="17">
        <v>0.16244826273365101</v>
      </c>
      <c r="AB17" s="17">
        <v>0.20438563073157001</v>
      </c>
      <c r="AC17" s="17">
        <v>0.214342687534676</v>
      </c>
      <c r="AD17" s="17">
        <v>0.15439976305123199</v>
      </c>
      <c r="AE17" s="17">
        <v>0.204506950125704</v>
      </c>
      <c r="AF17" s="17"/>
      <c r="AG17" s="17">
        <v>0.188997031235553</v>
      </c>
      <c r="AH17" s="17">
        <v>0.222339362489273</v>
      </c>
    </row>
    <row r="18" spans="2:34" x14ac:dyDescent="0.25">
      <c r="B18" s="18" t="s">
        <v>431</v>
      </c>
      <c r="C18" s="17">
        <v>0.20482957164101701</v>
      </c>
      <c r="D18" s="17">
        <v>0.22804770551629899</v>
      </c>
      <c r="E18" s="17">
        <v>0.183361571802371</v>
      </c>
      <c r="F18" s="17"/>
      <c r="G18" s="17">
        <v>0.18105102078420601</v>
      </c>
      <c r="H18" s="17">
        <v>0.220775737305339</v>
      </c>
      <c r="I18" s="17">
        <v>0.206952990658508</v>
      </c>
      <c r="J18" s="17"/>
      <c r="K18" s="17">
        <v>0.17198734012216399</v>
      </c>
      <c r="L18" s="17">
        <v>0.209421904343186</v>
      </c>
      <c r="M18" s="17"/>
      <c r="N18" s="17">
        <v>0.20079790172579001</v>
      </c>
      <c r="O18" s="17">
        <v>0.22067529666419999</v>
      </c>
      <c r="P18" s="17">
        <v>0.20401772736510501</v>
      </c>
      <c r="Q18" s="17">
        <v>0.20241917287771199</v>
      </c>
      <c r="R18" s="17">
        <v>0.193734673045903</v>
      </c>
      <c r="S18" s="17"/>
      <c r="T18" s="17">
        <v>0.236079636537493</v>
      </c>
      <c r="U18" s="17">
        <v>0.18212057617128699</v>
      </c>
      <c r="V18" s="17">
        <v>0.200381278992148</v>
      </c>
      <c r="W18" s="17">
        <v>0.20749276975841999</v>
      </c>
      <c r="X18" s="17">
        <v>0.180535862957209</v>
      </c>
      <c r="Y18" s="17">
        <v>0.20119012642649101</v>
      </c>
      <c r="Z18" s="17">
        <v>0.26678488408136197</v>
      </c>
      <c r="AA18" s="17">
        <v>0.26984528536889901</v>
      </c>
      <c r="AB18" s="17">
        <v>0.23222415097868901</v>
      </c>
      <c r="AC18" s="17">
        <v>0.126707399256315</v>
      </c>
      <c r="AD18" s="17">
        <v>0.185068319998938</v>
      </c>
      <c r="AE18" s="17">
        <v>0.108652748106901</v>
      </c>
      <c r="AF18" s="17"/>
      <c r="AG18" s="17">
        <v>0.21819494564293501</v>
      </c>
      <c r="AH18" s="17">
        <v>0.193783635338104</v>
      </c>
    </row>
    <row r="19" spans="2:34" ht="30" x14ac:dyDescent="0.25">
      <c r="B19" s="18" t="s">
        <v>432</v>
      </c>
      <c r="C19" s="17">
        <v>0.17710520548528499</v>
      </c>
      <c r="D19" s="17">
        <v>0.15377404629734001</v>
      </c>
      <c r="E19" s="17">
        <v>0.197850537813688</v>
      </c>
      <c r="F19" s="17"/>
      <c r="G19" s="17">
        <v>0.14599439841906001</v>
      </c>
      <c r="H19" s="17">
        <v>0.19808155647283199</v>
      </c>
      <c r="I19" s="17">
        <v>0.17974181592569999</v>
      </c>
      <c r="J19" s="17"/>
      <c r="K19" s="17">
        <v>0.14183011357077499</v>
      </c>
      <c r="L19" s="17">
        <v>0.18523814968371999</v>
      </c>
      <c r="M19" s="17"/>
      <c r="N19" s="17">
        <v>0.136358872342069</v>
      </c>
      <c r="O19" s="17">
        <v>0.15245466011268999</v>
      </c>
      <c r="P19" s="17">
        <v>0.199831814176333</v>
      </c>
      <c r="Q19" s="17">
        <v>0.13689252752094</v>
      </c>
      <c r="R19" s="17">
        <v>0.20918978911385699</v>
      </c>
      <c r="S19" s="17"/>
      <c r="T19" s="17">
        <v>0.22531732048588099</v>
      </c>
      <c r="U19" s="17">
        <v>0.14937978612386199</v>
      </c>
      <c r="V19" s="17">
        <v>0.167563437662716</v>
      </c>
      <c r="W19" s="17">
        <v>0.19654538739139499</v>
      </c>
      <c r="X19" s="17">
        <v>0.17594143371520299</v>
      </c>
      <c r="Y19" s="17">
        <v>0.122255779150186</v>
      </c>
      <c r="Z19" s="17">
        <v>0.187683064628903</v>
      </c>
      <c r="AA19" s="17">
        <v>0.180801450014662</v>
      </c>
      <c r="AB19" s="17">
        <v>0.16248161937410399</v>
      </c>
      <c r="AC19" s="17">
        <v>0.21896998301464399</v>
      </c>
      <c r="AD19" s="17">
        <v>0.19384638672306101</v>
      </c>
      <c r="AE19" s="17">
        <v>0.100436854062147</v>
      </c>
      <c r="AF19" s="17"/>
      <c r="AG19" s="17">
        <v>0.19228110965692599</v>
      </c>
      <c r="AH19" s="17">
        <v>0.17172729847328699</v>
      </c>
    </row>
    <row r="20" spans="2:34" ht="30" x14ac:dyDescent="0.25">
      <c r="B20" s="18" t="s">
        <v>433</v>
      </c>
      <c r="C20" s="17">
        <v>0.11845617855546101</v>
      </c>
      <c r="D20" s="17">
        <v>0.14337692765052401</v>
      </c>
      <c r="E20" s="17">
        <v>9.5798682724511905E-2</v>
      </c>
      <c r="F20" s="17"/>
      <c r="G20" s="17">
        <v>0.106498098391048</v>
      </c>
      <c r="H20" s="17">
        <v>0.116098945224389</v>
      </c>
      <c r="I20" s="17">
        <v>0.13251417618140299</v>
      </c>
      <c r="J20" s="17"/>
      <c r="K20" s="17">
        <v>0.101575266579813</v>
      </c>
      <c r="L20" s="17">
        <v>0.124854983590172</v>
      </c>
      <c r="M20" s="17"/>
      <c r="N20" s="17">
        <v>0.11940954020266401</v>
      </c>
      <c r="O20" s="17">
        <v>0.117824400872026</v>
      </c>
      <c r="P20" s="17">
        <v>0.110855832342522</v>
      </c>
      <c r="Q20" s="17">
        <v>0.14852239894785499</v>
      </c>
      <c r="R20" s="17">
        <v>0.121744429770614</v>
      </c>
      <c r="S20" s="17"/>
      <c r="T20" s="17">
        <v>0.14058854852575201</v>
      </c>
      <c r="U20" s="17">
        <v>0.13032186244188701</v>
      </c>
      <c r="V20" s="17">
        <v>4.7050182928924003E-2</v>
      </c>
      <c r="W20" s="17">
        <v>0.13530162602295101</v>
      </c>
      <c r="X20" s="17">
        <v>0.1116685740753</v>
      </c>
      <c r="Y20" s="17">
        <v>0.12734833289558101</v>
      </c>
      <c r="Z20" s="17">
        <v>0.10370863605988601</v>
      </c>
      <c r="AA20" s="17">
        <v>0.122741406975932</v>
      </c>
      <c r="AB20" s="17">
        <v>9.3464229372521399E-2</v>
      </c>
      <c r="AC20" s="17">
        <v>0.130299735754664</v>
      </c>
      <c r="AD20" s="17">
        <v>0.14236494063470301</v>
      </c>
      <c r="AE20" s="17">
        <v>0.161074556544203</v>
      </c>
      <c r="AF20" s="17"/>
      <c r="AG20" s="17">
        <v>0.12681727292220499</v>
      </c>
      <c r="AH20" s="17">
        <v>0.112348345482983</v>
      </c>
    </row>
    <row r="21" spans="2:34" x14ac:dyDescent="0.25">
      <c r="B21" s="18" t="s">
        <v>59</v>
      </c>
      <c r="C21" s="17">
        <v>4.3975858726889E-2</v>
      </c>
      <c r="D21" s="17">
        <v>4.12490140278906E-2</v>
      </c>
      <c r="E21" s="17">
        <v>4.39113940194737E-2</v>
      </c>
      <c r="F21" s="17"/>
      <c r="G21" s="17">
        <v>5.4792161814532198E-2</v>
      </c>
      <c r="H21" s="17">
        <v>3.9020499536384298E-2</v>
      </c>
      <c r="I21" s="17">
        <v>4.0132910277348201E-2</v>
      </c>
      <c r="J21" s="17"/>
      <c r="K21" s="17">
        <v>5.1326678012480802E-2</v>
      </c>
      <c r="L21" s="17">
        <v>4.3040595366913903E-2</v>
      </c>
      <c r="M21" s="17"/>
      <c r="N21" s="17">
        <v>5.7783431621159398E-2</v>
      </c>
      <c r="O21" s="17">
        <v>2.84995439954716E-2</v>
      </c>
      <c r="P21" s="17">
        <v>4.7267552508513298E-2</v>
      </c>
      <c r="Q21" s="17">
        <v>6.3656471703247799E-2</v>
      </c>
      <c r="R21" s="17">
        <v>3.5602836461888401E-2</v>
      </c>
      <c r="S21" s="17"/>
      <c r="T21" s="17">
        <v>1.6338591617173201E-2</v>
      </c>
      <c r="U21" s="17">
        <v>3.4290172916663003E-2</v>
      </c>
      <c r="V21" s="17">
        <v>8.0871520575078001E-2</v>
      </c>
      <c r="W21" s="17">
        <v>1.5293958992939E-2</v>
      </c>
      <c r="X21" s="17">
        <v>5.5454891181877401E-2</v>
      </c>
      <c r="Y21" s="17">
        <v>4.9707314818449699E-2</v>
      </c>
      <c r="Z21" s="17">
        <v>3.8256574529168599E-2</v>
      </c>
      <c r="AA21" s="17">
        <v>2.1418929059241601E-2</v>
      </c>
      <c r="AB21" s="17">
        <v>3.2684102179777401E-2</v>
      </c>
      <c r="AC21" s="17">
        <v>8.5883146027296006E-2</v>
      </c>
      <c r="AD21" s="17">
        <v>7.8506051534082799E-2</v>
      </c>
      <c r="AE21" s="17">
        <v>6.7631801036609096E-2</v>
      </c>
      <c r="AF21" s="17"/>
      <c r="AG21" s="17">
        <v>4.4927023923002699E-2</v>
      </c>
      <c r="AH21" s="17">
        <v>4.37632390467858E-2</v>
      </c>
    </row>
    <row r="22" spans="2:34" x14ac:dyDescent="0.25">
      <c r="B22" s="18" t="s">
        <v>60</v>
      </c>
      <c r="C22" s="19">
        <v>7.0642476815447594E-2</v>
      </c>
      <c r="D22" s="19">
        <v>6.8036841056458006E-2</v>
      </c>
      <c r="E22" s="19">
        <v>7.2496999907622997E-2</v>
      </c>
      <c r="F22" s="19"/>
      <c r="G22" s="19">
        <v>0.101156200088725</v>
      </c>
      <c r="H22" s="19">
        <v>4.8921010606435902E-2</v>
      </c>
      <c r="I22" s="19">
        <v>6.9493254488915093E-2</v>
      </c>
      <c r="J22" s="19"/>
      <c r="K22" s="19">
        <v>8.2029617386584597E-2</v>
      </c>
      <c r="L22" s="19">
        <v>6.3379762479329804E-2</v>
      </c>
      <c r="M22" s="19"/>
      <c r="N22" s="19">
        <v>0.13937575121826101</v>
      </c>
      <c r="O22" s="19">
        <v>6.1034801549785703E-2</v>
      </c>
      <c r="P22" s="19">
        <v>6.7789886713082906E-2</v>
      </c>
      <c r="Q22" s="19">
        <v>6.7481559097755398E-2</v>
      </c>
      <c r="R22" s="19">
        <v>2.9960971384737699E-2</v>
      </c>
      <c r="S22" s="19"/>
      <c r="T22" s="19">
        <v>6.0019640450203297E-2</v>
      </c>
      <c r="U22" s="19">
        <v>9.2725329935919198E-2</v>
      </c>
      <c r="V22" s="19">
        <v>6.82695904176817E-2</v>
      </c>
      <c r="W22" s="19">
        <v>7.14052568963576E-2</v>
      </c>
      <c r="X22" s="19">
        <v>8.7377957147753205E-2</v>
      </c>
      <c r="Y22" s="19">
        <v>7.2847996236981002E-2</v>
      </c>
      <c r="Z22" s="19">
        <v>7.3061392221541593E-2</v>
      </c>
      <c r="AA22" s="19">
        <v>8.5232233330530496E-2</v>
      </c>
      <c r="AB22" s="19">
        <v>5.4156315268062499E-2</v>
      </c>
      <c r="AC22" s="19">
        <v>5.9771156229445899E-2</v>
      </c>
      <c r="AD22" s="19">
        <v>6.3820287702448006E-2</v>
      </c>
      <c r="AE22" s="19">
        <v>5.0719988034603598E-2</v>
      </c>
      <c r="AF22" s="19"/>
      <c r="AG22" s="19">
        <v>7.1283315956394505E-2</v>
      </c>
      <c r="AH22" s="19">
        <v>6.3603202943340195E-2</v>
      </c>
    </row>
    <row r="23" spans="2:34" x14ac:dyDescent="0.25">
      <c r="B23" s="16"/>
    </row>
    <row r="24" spans="2:34" x14ac:dyDescent="0.25">
      <c r="B24" t="s">
        <v>63</v>
      </c>
    </row>
    <row r="25" spans="2:34" x14ac:dyDescent="0.25">
      <c r="B25" t="s">
        <v>64</v>
      </c>
    </row>
    <row r="27" spans="2:34" x14ac:dyDescent="0.25">
      <c r="B27"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L21"/>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12" width="20.7109375" customWidth="1"/>
  </cols>
  <sheetData>
    <row r="2" spans="2:12" ht="39.950000000000003" customHeight="1" x14ac:dyDescent="0.25">
      <c r="D2" s="29" t="s">
        <v>451</v>
      </c>
      <c r="E2" s="25"/>
      <c r="F2" s="25"/>
      <c r="G2" s="25"/>
      <c r="H2" s="25"/>
      <c r="I2" s="25"/>
      <c r="J2" s="25"/>
      <c r="K2" s="25"/>
      <c r="L2" s="25"/>
    </row>
    <row r="6" spans="2:12" ht="50.1" customHeight="1" x14ac:dyDescent="0.25">
      <c r="B6" s="20" t="s">
        <v>15</v>
      </c>
      <c r="C6" s="20" t="s">
        <v>435</v>
      </c>
      <c r="D6" s="20" t="s">
        <v>436</v>
      </c>
      <c r="E6" s="20" t="s">
        <v>437</v>
      </c>
      <c r="F6" s="20" t="s">
        <v>438</v>
      </c>
      <c r="G6" s="20" t="s">
        <v>439</v>
      </c>
      <c r="H6" s="20" t="s">
        <v>440</v>
      </c>
      <c r="I6" s="20" t="s">
        <v>441</v>
      </c>
      <c r="J6" s="20" t="s">
        <v>442</v>
      </c>
      <c r="K6" s="20" t="s">
        <v>443</v>
      </c>
    </row>
    <row r="7" spans="2:12" x14ac:dyDescent="0.25">
      <c r="B7" s="18" t="s">
        <v>444</v>
      </c>
      <c r="C7" s="17">
        <v>0.208143795406808</v>
      </c>
      <c r="D7" s="17">
        <v>0.154050627448932</v>
      </c>
      <c r="E7" s="17">
        <v>0.12871975972535801</v>
      </c>
      <c r="F7" s="17">
        <v>0.12919424699199</v>
      </c>
      <c r="G7" s="17">
        <v>0.118875647163039</v>
      </c>
      <c r="H7" s="17">
        <v>0.12500096636486299</v>
      </c>
      <c r="I7" s="17">
        <v>0.12590478197815699</v>
      </c>
      <c r="J7" s="17">
        <v>0.12723089014759201</v>
      </c>
      <c r="K7" s="17">
        <v>9.3387652125420995E-2</v>
      </c>
    </row>
    <row r="8" spans="2:12" x14ac:dyDescent="0.25">
      <c r="B8" s="18" t="s">
        <v>445</v>
      </c>
      <c r="C8" s="17">
        <v>0.41547403831110502</v>
      </c>
      <c r="D8" s="17">
        <v>0.41803277038757503</v>
      </c>
      <c r="E8" s="17">
        <v>0.30366053916295799</v>
      </c>
      <c r="F8" s="17">
        <v>0.34829624734388098</v>
      </c>
      <c r="G8" s="17">
        <v>0.323259921960939</v>
      </c>
      <c r="H8" s="17">
        <v>0.29195283737251498</v>
      </c>
      <c r="I8" s="17">
        <v>0.306152018195472</v>
      </c>
      <c r="J8" s="17">
        <v>0.259246139867088</v>
      </c>
      <c r="K8" s="17">
        <v>0.18991120713896201</v>
      </c>
    </row>
    <row r="9" spans="2:12" x14ac:dyDescent="0.25">
      <c r="B9" s="18" t="s">
        <v>446</v>
      </c>
      <c r="C9" s="17">
        <v>0.213833473247869</v>
      </c>
      <c r="D9" s="17">
        <v>0.238760447644532</v>
      </c>
      <c r="E9" s="17">
        <v>0.27966309531064198</v>
      </c>
      <c r="F9" s="17">
        <v>0.22724433233001701</v>
      </c>
      <c r="G9" s="17">
        <v>0.25206080858674701</v>
      </c>
      <c r="H9" s="17">
        <v>0.279057998554961</v>
      </c>
      <c r="I9" s="17">
        <v>0.25000486000097499</v>
      </c>
      <c r="J9" s="17">
        <v>0.278077718241242</v>
      </c>
      <c r="K9" s="17">
        <v>0.26540529512753203</v>
      </c>
    </row>
    <row r="10" spans="2:12" x14ac:dyDescent="0.25">
      <c r="B10" s="18" t="s">
        <v>447</v>
      </c>
      <c r="C10" s="17">
        <v>7.6462460847333796E-2</v>
      </c>
      <c r="D10" s="17">
        <v>8.5252491002098293E-2</v>
      </c>
      <c r="E10" s="17">
        <v>0.14271851074303499</v>
      </c>
      <c r="F10" s="17">
        <v>0.15186004727709801</v>
      </c>
      <c r="G10" s="17">
        <v>0.16173069650208299</v>
      </c>
      <c r="H10" s="17">
        <v>0.16089633579814799</v>
      </c>
      <c r="I10" s="17">
        <v>0.170711434597208</v>
      </c>
      <c r="J10" s="17">
        <v>0.18305606018131201</v>
      </c>
      <c r="K10" s="17">
        <v>0.24874147171792199</v>
      </c>
    </row>
    <row r="11" spans="2:12" x14ac:dyDescent="0.25">
      <c r="B11" s="18" t="s">
        <v>448</v>
      </c>
      <c r="C11" s="17">
        <v>3.7432384035696799E-2</v>
      </c>
      <c r="D11" s="17">
        <v>3.1999934705677101E-2</v>
      </c>
      <c r="E11" s="17">
        <v>8.16575045229746E-2</v>
      </c>
      <c r="F11" s="17">
        <v>8.4055741918455801E-2</v>
      </c>
      <c r="G11" s="17">
        <v>8.3002795566752802E-2</v>
      </c>
      <c r="H11" s="17">
        <v>8.5769802017336097E-2</v>
      </c>
      <c r="I11" s="17">
        <v>9.2456893035323603E-2</v>
      </c>
      <c r="J11" s="17">
        <v>0.101216801475372</v>
      </c>
      <c r="K11" s="17">
        <v>0.13548776283383601</v>
      </c>
    </row>
    <row r="12" spans="2:12" x14ac:dyDescent="0.25">
      <c r="B12" s="18" t="s">
        <v>80</v>
      </c>
      <c r="C12" s="17">
        <v>4.8653848151187E-2</v>
      </c>
      <c r="D12" s="17">
        <v>7.1903728811185105E-2</v>
      </c>
      <c r="E12" s="17">
        <v>6.3580590535032899E-2</v>
      </c>
      <c r="F12" s="17">
        <v>5.9349384138558302E-2</v>
      </c>
      <c r="G12" s="17">
        <v>6.1070130220438702E-2</v>
      </c>
      <c r="H12" s="17">
        <v>5.7322059892176397E-2</v>
      </c>
      <c r="I12" s="17">
        <v>5.47700121928641E-2</v>
      </c>
      <c r="J12" s="17">
        <v>5.1172390087393202E-2</v>
      </c>
      <c r="K12" s="17">
        <v>6.7066611056326705E-2</v>
      </c>
    </row>
    <row r="13" spans="2:12" x14ac:dyDescent="0.25">
      <c r="B13" s="22" t="s">
        <v>449</v>
      </c>
      <c r="C13" s="21">
        <v>0.62361783371791302</v>
      </c>
      <c r="D13" s="21">
        <v>0.57208339783650697</v>
      </c>
      <c r="E13" s="21">
        <v>0.43238029888831597</v>
      </c>
      <c r="F13" s="21">
        <v>0.47749049433587099</v>
      </c>
      <c r="G13" s="21">
        <v>0.442135569123978</v>
      </c>
      <c r="H13" s="21">
        <v>0.416953803737378</v>
      </c>
      <c r="I13" s="21">
        <v>0.43205680017362902</v>
      </c>
      <c r="J13" s="21">
        <v>0.38647703001468098</v>
      </c>
      <c r="K13" s="21">
        <v>0.28329885926438297</v>
      </c>
    </row>
    <row r="14" spans="2:12" x14ac:dyDescent="0.25">
      <c r="B14" s="22" t="s">
        <v>450</v>
      </c>
      <c r="C14" s="21">
        <v>0.113894844883031</v>
      </c>
      <c r="D14" s="21">
        <v>0.117252425707775</v>
      </c>
      <c r="E14" s="21">
        <v>0.22437601526601</v>
      </c>
      <c r="F14" s="21">
        <v>0.235915789195554</v>
      </c>
      <c r="G14" s="21">
        <v>0.24473349206883599</v>
      </c>
      <c r="H14" s="21">
        <v>0.24666613781548399</v>
      </c>
      <c r="I14" s="21">
        <v>0.26316832763253201</v>
      </c>
      <c r="J14" s="21">
        <v>0.28427286165668397</v>
      </c>
      <c r="K14" s="21">
        <v>0.384229234551759</v>
      </c>
    </row>
    <row r="15" spans="2:12" x14ac:dyDescent="0.25">
      <c r="B15" s="16"/>
      <c r="C15" s="16"/>
      <c r="D15" s="16"/>
      <c r="E15" s="16"/>
      <c r="F15" s="16"/>
      <c r="G15" s="16"/>
      <c r="H15" s="16"/>
      <c r="I15" s="16"/>
      <c r="J15" s="16"/>
      <c r="K15" s="16"/>
    </row>
    <row r="16" spans="2:12" x14ac:dyDescent="0.25">
      <c r="B16" t="s">
        <v>63</v>
      </c>
    </row>
    <row r="17" spans="2:2" x14ac:dyDescent="0.25">
      <c r="B17" t="s">
        <v>64</v>
      </c>
    </row>
    <row r="21" spans="2:2" x14ac:dyDescent="0.25">
      <c r="B21"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452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0.12590478197815699</v>
      </c>
      <c r="D9" s="17">
        <v>0.155500733052616</v>
      </c>
      <c r="E9" s="17">
        <v>9.8714139150184996E-2</v>
      </c>
      <c r="F9" s="17"/>
      <c r="G9" s="17">
        <v>0.113458926682725</v>
      </c>
      <c r="H9" s="17">
        <v>9.8966253862637896E-2</v>
      </c>
      <c r="I9" s="17">
        <v>0.171188823045723</v>
      </c>
      <c r="J9" s="17"/>
      <c r="K9" s="17">
        <v>0.10873715031475401</v>
      </c>
      <c r="L9" s="17">
        <v>0.12939575033871001</v>
      </c>
      <c r="M9" s="17"/>
      <c r="N9" s="17">
        <v>8.7843651467224407E-2</v>
      </c>
      <c r="O9" s="17">
        <v>0.124533695627238</v>
      </c>
      <c r="P9" s="17">
        <v>0.10567382805881401</v>
      </c>
      <c r="Q9" s="17">
        <v>0.12699725084552099</v>
      </c>
      <c r="R9" s="17">
        <v>0.196793369379029</v>
      </c>
      <c r="S9" s="17"/>
      <c r="T9" s="17">
        <v>0.20362074812690301</v>
      </c>
      <c r="U9" s="17">
        <v>9.2186281754506494E-2</v>
      </c>
      <c r="V9" s="17">
        <v>6.7316805886809203E-2</v>
      </c>
      <c r="W9" s="17">
        <v>0.111996988020081</v>
      </c>
      <c r="X9" s="17">
        <v>0.111985937447133</v>
      </c>
      <c r="Y9" s="17">
        <v>0.143596581487653</v>
      </c>
      <c r="Z9" s="17">
        <v>8.7352470765311593E-2</v>
      </c>
      <c r="AA9" s="17">
        <v>0.13674730117661199</v>
      </c>
      <c r="AB9" s="17">
        <v>0.112516629092505</v>
      </c>
      <c r="AC9" s="17">
        <v>0.16475061513566</v>
      </c>
      <c r="AD9" s="17">
        <v>0.13619920735017399</v>
      </c>
      <c r="AE9" s="17">
        <v>0.124997260743005</v>
      </c>
      <c r="AF9" s="17"/>
      <c r="AG9" s="17">
        <v>0.16262318673531401</v>
      </c>
      <c r="AH9" s="17">
        <v>0.102780151257733</v>
      </c>
    </row>
    <row r="10" spans="2:34" x14ac:dyDescent="0.25">
      <c r="B10" s="18" t="s">
        <v>445</v>
      </c>
      <c r="C10" s="17">
        <v>0.306152018195472</v>
      </c>
      <c r="D10" s="17">
        <v>0.32976026828852301</v>
      </c>
      <c r="E10" s="17">
        <v>0.28839659634268999</v>
      </c>
      <c r="F10" s="17"/>
      <c r="G10" s="17">
        <v>0.282325582611614</v>
      </c>
      <c r="H10" s="17">
        <v>0.31077925057855699</v>
      </c>
      <c r="I10" s="17">
        <v>0.32248993035415802</v>
      </c>
      <c r="J10" s="17"/>
      <c r="K10" s="17">
        <v>0.29999257778785499</v>
      </c>
      <c r="L10" s="17">
        <v>0.30980694204721498</v>
      </c>
      <c r="M10" s="17"/>
      <c r="N10" s="17">
        <v>0.29207613092639001</v>
      </c>
      <c r="O10" s="17">
        <v>0.29785289957169098</v>
      </c>
      <c r="P10" s="17">
        <v>0.28724081472690599</v>
      </c>
      <c r="Q10" s="17">
        <v>0.27954354072129101</v>
      </c>
      <c r="R10" s="17">
        <v>0.37191764759701301</v>
      </c>
      <c r="S10" s="17"/>
      <c r="T10" s="17">
        <v>0.32117890835257301</v>
      </c>
      <c r="U10" s="17">
        <v>0.27972527532407498</v>
      </c>
      <c r="V10" s="17">
        <v>0.37694349737774402</v>
      </c>
      <c r="W10" s="17">
        <v>0.21896300386238801</v>
      </c>
      <c r="X10" s="17">
        <v>0.261901205042467</v>
      </c>
      <c r="Y10" s="17">
        <v>0.35230324945937203</v>
      </c>
      <c r="Z10" s="17">
        <v>0.33216646712842601</v>
      </c>
      <c r="AA10" s="17">
        <v>0.26318115571928902</v>
      </c>
      <c r="AB10" s="17">
        <v>0.33818680179940702</v>
      </c>
      <c r="AC10" s="17">
        <v>0.30951866768428699</v>
      </c>
      <c r="AD10" s="17">
        <v>0.291799377778448</v>
      </c>
      <c r="AE10" s="17">
        <v>0.25472252642300097</v>
      </c>
      <c r="AF10" s="17"/>
      <c r="AG10" s="17">
        <v>0.30625542559887498</v>
      </c>
      <c r="AH10" s="17">
        <v>0.31200956115460199</v>
      </c>
    </row>
    <row r="11" spans="2:34" x14ac:dyDescent="0.25">
      <c r="B11" s="18" t="s">
        <v>446</v>
      </c>
      <c r="C11" s="17">
        <v>0.25000486000097499</v>
      </c>
      <c r="D11" s="17">
        <v>0.238344856134202</v>
      </c>
      <c r="E11" s="17">
        <v>0.26302749888410998</v>
      </c>
      <c r="F11" s="17"/>
      <c r="G11" s="17">
        <v>0.25365643214568001</v>
      </c>
      <c r="H11" s="17">
        <v>0.26697167123265902</v>
      </c>
      <c r="I11" s="17">
        <v>0.225372657561422</v>
      </c>
      <c r="J11" s="17"/>
      <c r="K11" s="17">
        <v>0.25208299088443498</v>
      </c>
      <c r="L11" s="17">
        <v>0.24892647747395799</v>
      </c>
      <c r="M11" s="17"/>
      <c r="N11" s="17">
        <v>0.25258273299705902</v>
      </c>
      <c r="O11" s="17">
        <v>0.25380220793840902</v>
      </c>
      <c r="P11" s="17">
        <v>0.26447016759332198</v>
      </c>
      <c r="Q11" s="17">
        <v>0.27432381609123602</v>
      </c>
      <c r="R11" s="17">
        <v>0.207819621745468</v>
      </c>
      <c r="S11" s="17"/>
      <c r="T11" s="17">
        <v>0.23866124911460701</v>
      </c>
      <c r="U11" s="17">
        <v>0.284575738644613</v>
      </c>
      <c r="V11" s="17">
        <v>0.25353512123767202</v>
      </c>
      <c r="W11" s="17">
        <v>0.207781570059034</v>
      </c>
      <c r="X11" s="17">
        <v>0.25350528975458297</v>
      </c>
      <c r="Y11" s="17">
        <v>0.24072533516164599</v>
      </c>
      <c r="Z11" s="17">
        <v>0.28086461989713402</v>
      </c>
      <c r="AA11" s="17">
        <v>0.24956119869468801</v>
      </c>
      <c r="AB11" s="17">
        <v>0.28192501933753</v>
      </c>
      <c r="AC11" s="17">
        <v>0.15491619443288601</v>
      </c>
      <c r="AD11" s="17">
        <v>0.26579176771848001</v>
      </c>
      <c r="AE11" s="17">
        <v>0.30606849266290498</v>
      </c>
      <c r="AF11" s="17"/>
      <c r="AG11" s="17">
        <v>0.227970601356077</v>
      </c>
      <c r="AH11" s="17">
        <v>0.25938777035891097</v>
      </c>
    </row>
    <row r="12" spans="2:34" x14ac:dyDescent="0.25">
      <c r="B12" s="18" t="s">
        <v>447</v>
      </c>
      <c r="C12" s="17">
        <v>0.170711434597208</v>
      </c>
      <c r="D12" s="17">
        <v>0.14339334972044299</v>
      </c>
      <c r="E12" s="17">
        <v>0.198701466379092</v>
      </c>
      <c r="F12" s="17"/>
      <c r="G12" s="17">
        <v>0.17358556440226999</v>
      </c>
      <c r="H12" s="17">
        <v>0.17927332649018601</v>
      </c>
      <c r="I12" s="17">
        <v>0.15732334559578501</v>
      </c>
      <c r="J12" s="17"/>
      <c r="K12" s="17">
        <v>0.16530618407457401</v>
      </c>
      <c r="L12" s="17">
        <v>0.17251255411995001</v>
      </c>
      <c r="M12" s="17"/>
      <c r="N12" s="17">
        <v>0.17723160061437099</v>
      </c>
      <c r="O12" s="17">
        <v>0.172363527242927</v>
      </c>
      <c r="P12" s="17">
        <v>0.187785813883694</v>
      </c>
      <c r="Q12" s="17">
        <v>0.16402485601651301</v>
      </c>
      <c r="R12" s="17">
        <v>0.13382689210172699</v>
      </c>
      <c r="S12" s="17"/>
      <c r="T12" s="17">
        <v>0.148441407172689</v>
      </c>
      <c r="U12" s="17">
        <v>0.192868829220607</v>
      </c>
      <c r="V12" s="17">
        <v>0.159424256033384</v>
      </c>
      <c r="W12" s="17">
        <v>0.27495355110119901</v>
      </c>
      <c r="X12" s="17">
        <v>0.18689095153309401</v>
      </c>
      <c r="Y12" s="17">
        <v>0.135331270997814</v>
      </c>
      <c r="Z12" s="17">
        <v>0.16139319191429399</v>
      </c>
      <c r="AA12" s="17">
        <v>0.17724057502471699</v>
      </c>
      <c r="AB12" s="17">
        <v>0.11575955902407099</v>
      </c>
      <c r="AC12" s="17">
        <v>0.18535099787464199</v>
      </c>
      <c r="AD12" s="17">
        <v>0.16855063835527001</v>
      </c>
      <c r="AE12" s="17">
        <v>0.164553796592037</v>
      </c>
      <c r="AF12" s="17"/>
      <c r="AG12" s="17">
        <v>0.15221485255143999</v>
      </c>
      <c r="AH12" s="17">
        <v>0.18822752975128099</v>
      </c>
    </row>
    <row r="13" spans="2:34" x14ac:dyDescent="0.25">
      <c r="B13" s="18" t="s">
        <v>448</v>
      </c>
      <c r="C13" s="17">
        <v>9.2456893035323603E-2</v>
      </c>
      <c r="D13" s="17">
        <v>8.6603965472614994E-2</v>
      </c>
      <c r="E13" s="17">
        <v>8.9814155152389996E-2</v>
      </c>
      <c r="F13" s="17"/>
      <c r="G13" s="17">
        <v>7.8065730521137397E-2</v>
      </c>
      <c r="H13" s="17">
        <v>0.11514165238535699</v>
      </c>
      <c r="I13" s="17">
        <v>7.7425082546452306E-2</v>
      </c>
      <c r="J13" s="17"/>
      <c r="K13" s="17">
        <v>0.105743672584852</v>
      </c>
      <c r="L13" s="17">
        <v>8.8887579521951393E-2</v>
      </c>
      <c r="M13" s="17"/>
      <c r="N13" s="17">
        <v>8.2875479229636395E-2</v>
      </c>
      <c r="O13" s="17">
        <v>7.8431187854633794E-2</v>
      </c>
      <c r="P13" s="17">
        <v>0.11383877901145301</v>
      </c>
      <c r="Q13" s="17">
        <v>0.121117807049477</v>
      </c>
      <c r="R13" s="17">
        <v>6.4818877373983702E-2</v>
      </c>
      <c r="S13" s="17"/>
      <c r="T13" s="17">
        <v>5.8388192800743498E-2</v>
      </c>
      <c r="U13" s="17">
        <v>8.9715432658653504E-2</v>
      </c>
      <c r="V13" s="17">
        <v>7.5578045916824196E-2</v>
      </c>
      <c r="W13" s="17">
        <v>0.110413189477766</v>
      </c>
      <c r="X13" s="17">
        <v>0.12813237845386299</v>
      </c>
      <c r="Y13" s="17">
        <v>5.7298328734401202E-2</v>
      </c>
      <c r="Z13" s="17">
        <v>7.6289918437668303E-2</v>
      </c>
      <c r="AA13" s="17">
        <v>0.13978700929979601</v>
      </c>
      <c r="AB13" s="17">
        <v>0.11068684427205699</v>
      </c>
      <c r="AC13" s="17">
        <v>0.13116927938553599</v>
      </c>
      <c r="AD13" s="17">
        <v>7.5524825534872497E-2</v>
      </c>
      <c r="AE13" s="17">
        <v>0.109943989932641</v>
      </c>
      <c r="AF13" s="17"/>
      <c r="AG13" s="17">
        <v>0.10532845795174001</v>
      </c>
      <c r="AH13" s="17">
        <v>8.5593076086845896E-2</v>
      </c>
    </row>
    <row r="14" spans="2:34" x14ac:dyDescent="0.25">
      <c r="B14" s="18" t="s">
        <v>80</v>
      </c>
      <c r="C14" s="17">
        <v>5.47700121928641E-2</v>
      </c>
      <c r="D14" s="17">
        <v>4.6396827331601997E-2</v>
      </c>
      <c r="E14" s="17">
        <v>6.1346144091532197E-2</v>
      </c>
      <c r="F14" s="17"/>
      <c r="G14" s="17">
        <v>9.89077636365749E-2</v>
      </c>
      <c r="H14" s="17">
        <v>2.8867845450602201E-2</v>
      </c>
      <c r="I14" s="17">
        <v>4.6200160896460202E-2</v>
      </c>
      <c r="J14" s="17"/>
      <c r="K14" s="17">
        <v>6.8137424353529999E-2</v>
      </c>
      <c r="L14" s="17">
        <v>5.0470696498214999E-2</v>
      </c>
      <c r="M14" s="17"/>
      <c r="N14" s="17">
        <v>0.107390404765318</v>
      </c>
      <c r="O14" s="17">
        <v>7.3016481765101393E-2</v>
      </c>
      <c r="P14" s="17">
        <v>4.0990596725812199E-2</v>
      </c>
      <c r="Q14" s="17">
        <v>3.3992729275963002E-2</v>
      </c>
      <c r="R14" s="17">
        <v>2.4823591802779099E-2</v>
      </c>
      <c r="S14" s="17"/>
      <c r="T14" s="17">
        <v>2.97094944324852E-2</v>
      </c>
      <c r="U14" s="17">
        <v>6.0928442397545503E-2</v>
      </c>
      <c r="V14" s="17">
        <v>6.7202273547565999E-2</v>
      </c>
      <c r="W14" s="17">
        <v>7.5891697479532103E-2</v>
      </c>
      <c r="X14" s="17">
        <v>5.75842377688595E-2</v>
      </c>
      <c r="Y14" s="17">
        <v>7.0745234159112894E-2</v>
      </c>
      <c r="Z14" s="17">
        <v>6.1933331857165798E-2</v>
      </c>
      <c r="AA14" s="17">
        <v>3.3482760084898401E-2</v>
      </c>
      <c r="AB14" s="17">
        <v>4.0925146474430303E-2</v>
      </c>
      <c r="AC14" s="17">
        <v>5.42942454869903E-2</v>
      </c>
      <c r="AD14" s="17">
        <v>6.2134183262755098E-2</v>
      </c>
      <c r="AE14" s="17">
        <v>3.9713933646411202E-2</v>
      </c>
      <c r="AF14" s="17"/>
      <c r="AG14" s="17">
        <v>4.5607475806554602E-2</v>
      </c>
      <c r="AH14" s="17">
        <v>5.2001911390625703E-2</v>
      </c>
    </row>
    <row r="15" spans="2:34" x14ac:dyDescent="0.25">
      <c r="B15" s="18" t="s">
        <v>449</v>
      </c>
      <c r="C15" s="21">
        <v>0.43205680017362902</v>
      </c>
      <c r="D15" s="21">
        <v>0.48526100134113898</v>
      </c>
      <c r="E15" s="21">
        <v>0.387110735492875</v>
      </c>
      <c r="F15" s="21"/>
      <c r="G15" s="21">
        <v>0.395784509294338</v>
      </c>
      <c r="H15" s="21">
        <v>0.40974550444119501</v>
      </c>
      <c r="I15" s="21">
        <v>0.49367875339988099</v>
      </c>
      <c r="J15" s="21"/>
      <c r="K15" s="21">
        <v>0.40872972810260899</v>
      </c>
      <c r="L15" s="21">
        <v>0.43920269238592502</v>
      </c>
      <c r="M15" s="21"/>
      <c r="N15" s="21">
        <v>0.37991978239361501</v>
      </c>
      <c r="O15" s="21">
        <v>0.42238659519892902</v>
      </c>
      <c r="P15" s="21">
        <v>0.39291464278571903</v>
      </c>
      <c r="Q15" s="21">
        <v>0.406540791566811</v>
      </c>
      <c r="R15" s="21">
        <v>0.56871101697604198</v>
      </c>
      <c r="S15" s="21"/>
      <c r="T15" s="21">
        <v>0.52479965647947602</v>
      </c>
      <c r="U15" s="21">
        <v>0.37191155707858098</v>
      </c>
      <c r="V15" s="21">
        <v>0.44426030326455401</v>
      </c>
      <c r="W15" s="21">
        <v>0.330959991882469</v>
      </c>
      <c r="X15" s="21">
        <v>0.37388714248959998</v>
      </c>
      <c r="Y15" s="21">
        <v>0.495899830947025</v>
      </c>
      <c r="Z15" s="21">
        <v>0.41951893789373701</v>
      </c>
      <c r="AA15" s="21">
        <v>0.39992845689590101</v>
      </c>
      <c r="AB15" s="21">
        <v>0.450703430891912</v>
      </c>
      <c r="AC15" s="21">
        <v>0.47426928281994601</v>
      </c>
      <c r="AD15" s="21">
        <v>0.42799858512862199</v>
      </c>
      <c r="AE15" s="21">
        <v>0.37971978716600702</v>
      </c>
      <c r="AF15" s="21"/>
      <c r="AG15" s="21">
        <v>0.46887861233418898</v>
      </c>
      <c r="AH15" s="21">
        <v>0.41478971241233498</v>
      </c>
    </row>
    <row r="16" spans="2:34" x14ac:dyDescent="0.25">
      <c r="B16" s="18" t="s">
        <v>450</v>
      </c>
      <c r="C16" s="21">
        <v>0.26316832763253201</v>
      </c>
      <c r="D16" s="21">
        <v>0.22999731519305799</v>
      </c>
      <c r="E16" s="21">
        <v>0.28851562153148202</v>
      </c>
      <c r="F16" s="21"/>
      <c r="G16" s="21">
        <v>0.25165129492340699</v>
      </c>
      <c r="H16" s="21">
        <v>0.29441497887554302</v>
      </c>
      <c r="I16" s="21">
        <v>0.23474842814223701</v>
      </c>
      <c r="J16" s="21"/>
      <c r="K16" s="21">
        <v>0.27104985665942599</v>
      </c>
      <c r="L16" s="21">
        <v>0.26140013364190201</v>
      </c>
      <c r="M16" s="21"/>
      <c r="N16" s="21">
        <v>0.26010707984400799</v>
      </c>
      <c r="O16" s="21">
        <v>0.25079471509756102</v>
      </c>
      <c r="P16" s="21">
        <v>0.30162459289514698</v>
      </c>
      <c r="Q16" s="21">
        <v>0.28514266306599001</v>
      </c>
      <c r="R16" s="21">
        <v>0.198645769475711</v>
      </c>
      <c r="S16" s="21"/>
      <c r="T16" s="21">
        <v>0.206829599973432</v>
      </c>
      <c r="U16" s="21">
        <v>0.282584261879261</v>
      </c>
      <c r="V16" s="21">
        <v>0.23500230195020799</v>
      </c>
      <c r="W16" s="21">
        <v>0.38536674057896497</v>
      </c>
      <c r="X16" s="21">
        <v>0.31502332998695698</v>
      </c>
      <c r="Y16" s="21">
        <v>0.192629599732215</v>
      </c>
      <c r="Z16" s="21">
        <v>0.23768311035196299</v>
      </c>
      <c r="AA16" s="21">
        <v>0.317027584324513</v>
      </c>
      <c r="AB16" s="21">
        <v>0.226446403296128</v>
      </c>
      <c r="AC16" s="21">
        <v>0.31652027726017801</v>
      </c>
      <c r="AD16" s="21">
        <v>0.24407546389014201</v>
      </c>
      <c r="AE16" s="21">
        <v>0.27449778652467699</v>
      </c>
      <c r="AF16" s="21"/>
      <c r="AG16" s="21">
        <v>0.25754331050318002</v>
      </c>
      <c r="AH16" s="21">
        <v>0.27382060583812701</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453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0.118875647163039</v>
      </c>
      <c r="D9" s="17">
        <v>0.14319425206327999</v>
      </c>
      <c r="E9" s="17">
        <v>9.6828367726010403E-2</v>
      </c>
      <c r="F9" s="17"/>
      <c r="G9" s="17">
        <v>0.10427013003005201</v>
      </c>
      <c r="H9" s="17">
        <v>9.5870486585143994E-2</v>
      </c>
      <c r="I9" s="17">
        <v>0.16124151587376601</v>
      </c>
      <c r="J9" s="17"/>
      <c r="K9" s="17">
        <v>8.3171437564252299E-2</v>
      </c>
      <c r="L9" s="17">
        <v>0.124990764834496</v>
      </c>
      <c r="M9" s="17"/>
      <c r="N9" s="17">
        <v>7.8235037837280905E-2</v>
      </c>
      <c r="O9" s="17">
        <v>0.11959567453134699</v>
      </c>
      <c r="P9" s="17">
        <v>9.5240914931524298E-2</v>
      </c>
      <c r="Q9" s="17">
        <v>0.136007086014346</v>
      </c>
      <c r="R9" s="17">
        <v>0.19029084018287801</v>
      </c>
      <c r="S9" s="17"/>
      <c r="T9" s="17">
        <v>0.202735376380244</v>
      </c>
      <c r="U9" s="17">
        <v>6.72976256024021E-2</v>
      </c>
      <c r="V9" s="17">
        <v>7.76015986673671E-2</v>
      </c>
      <c r="W9" s="17">
        <v>0.10743670204214099</v>
      </c>
      <c r="X9" s="17">
        <v>9.5834810509812005E-2</v>
      </c>
      <c r="Y9" s="17">
        <v>0.118010171225539</v>
      </c>
      <c r="Z9" s="17">
        <v>8.9988838954199998E-2</v>
      </c>
      <c r="AA9" s="17">
        <v>0.11154470888781901</v>
      </c>
      <c r="AB9" s="17">
        <v>0.135283039545045</v>
      </c>
      <c r="AC9" s="17">
        <v>0.13240716911692099</v>
      </c>
      <c r="AD9" s="17">
        <v>0.17321065060235599</v>
      </c>
      <c r="AE9" s="17">
        <v>7.8231560639641401E-2</v>
      </c>
      <c r="AF9" s="17"/>
      <c r="AG9" s="17">
        <v>0.13564980159808299</v>
      </c>
      <c r="AH9" s="17">
        <v>0.108176497430166</v>
      </c>
    </row>
    <row r="10" spans="2:34" x14ac:dyDescent="0.25">
      <c r="B10" s="18" t="s">
        <v>445</v>
      </c>
      <c r="C10" s="17">
        <v>0.323259921960939</v>
      </c>
      <c r="D10" s="17">
        <v>0.34787359198936302</v>
      </c>
      <c r="E10" s="17">
        <v>0.303991210069608</v>
      </c>
      <c r="F10" s="17"/>
      <c r="G10" s="17">
        <v>0.28619978839209398</v>
      </c>
      <c r="H10" s="17">
        <v>0.33466042038754801</v>
      </c>
      <c r="I10" s="17">
        <v>0.34341031615894502</v>
      </c>
      <c r="J10" s="17"/>
      <c r="K10" s="17">
        <v>0.31402243805202001</v>
      </c>
      <c r="L10" s="17">
        <v>0.32858035337618902</v>
      </c>
      <c r="M10" s="17"/>
      <c r="N10" s="17">
        <v>0.24626964970127899</v>
      </c>
      <c r="O10" s="17">
        <v>0.35195753080066999</v>
      </c>
      <c r="P10" s="17">
        <v>0.30815666039239797</v>
      </c>
      <c r="Q10" s="17">
        <v>0.36290323406365399</v>
      </c>
      <c r="R10" s="17">
        <v>0.37108503998319098</v>
      </c>
      <c r="S10" s="17"/>
      <c r="T10" s="17">
        <v>0.39237510707492501</v>
      </c>
      <c r="U10" s="17">
        <v>0.338092832743139</v>
      </c>
      <c r="V10" s="17">
        <v>0.32698125793164401</v>
      </c>
      <c r="W10" s="17">
        <v>0.29332153529930999</v>
      </c>
      <c r="X10" s="17">
        <v>0.295905149291324</v>
      </c>
      <c r="Y10" s="17">
        <v>0.37381385678236301</v>
      </c>
      <c r="Z10" s="17">
        <v>0.328552892520798</v>
      </c>
      <c r="AA10" s="17">
        <v>0.25561789807907898</v>
      </c>
      <c r="AB10" s="17">
        <v>0.28661979634590901</v>
      </c>
      <c r="AC10" s="17">
        <v>0.28345712964904402</v>
      </c>
      <c r="AD10" s="17">
        <v>0.29258278731291798</v>
      </c>
      <c r="AE10" s="17">
        <v>0.30252776499310902</v>
      </c>
      <c r="AF10" s="17"/>
      <c r="AG10" s="17">
        <v>0.325308098981484</v>
      </c>
      <c r="AH10" s="17">
        <v>0.33112898598396501</v>
      </c>
    </row>
    <row r="11" spans="2:34" x14ac:dyDescent="0.25">
      <c r="B11" s="18" t="s">
        <v>446</v>
      </c>
      <c r="C11" s="17">
        <v>0.25206080858674701</v>
      </c>
      <c r="D11" s="17">
        <v>0.247504362560477</v>
      </c>
      <c r="E11" s="17">
        <v>0.25782441767268399</v>
      </c>
      <c r="F11" s="17"/>
      <c r="G11" s="17">
        <v>0.27560298152327201</v>
      </c>
      <c r="H11" s="17">
        <v>0.24963526040096301</v>
      </c>
      <c r="I11" s="17">
        <v>0.23323066969976999</v>
      </c>
      <c r="J11" s="17"/>
      <c r="K11" s="17">
        <v>0.27464403688793798</v>
      </c>
      <c r="L11" s="17">
        <v>0.24768368417853601</v>
      </c>
      <c r="M11" s="17"/>
      <c r="N11" s="17">
        <v>0.307814601049825</v>
      </c>
      <c r="O11" s="17">
        <v>0.223978081684891</v>
      </c>
      <c r="P11" s="17">
        <v>0.27681672095765902</v>
      </c>
      <c r="Q11" s="17">
        <v>0.23281702837677501</v>
      </c>
      <c r="R11" s="17">
        <v>0.195793589069512</v>
      </c>
      <c r="S11" s="17"/>
      <c r="T11" s="17">
        <v>0.22301260817333299</v>
      </c>
      <c r="U11" s="17">
        <v>0.26958463498165602</v>
      </c>
      <c r="V11" s="17">
        <v>0.27016133000172698</v>
      </c>
      <c r="W11" s="17">
        <v>0.27933530820392999</v>
      </c>
      <c r="X11" s="17">
        <v>0.24894789834224401</v>
      </c>
      <c r="Y11" s="17">
        <v>0.211738826997385</v>
      </c>
      <c r="Z11" s="17">
        <v>0.270570080607553</v>
      </c>
      <c r="AA11" s="17">
        <v>0.218893557291584</v>
      </c>
      <c r="AB11" s="17">
        <v>0.25935070997992399</v>
      </c>
      <c r="AC11" s="17">
        <v>0.24554271975182601</v>
      </c>
      <c r="AD11" s="17">
        <v>0.236018449406901</v>
      </c>
      <c r="AE11" s="17">
        <v>0.32468235143954799</v>
      </c>
      <c r="AF11" s="17"/>
      <c r="AG11" s="17">
        <v>0.27045478326715999</v>
      </c>
      <c r="AH11" s="17">
        <v>0.227780814097329</v>
      </c>
    </row>
    <row r="12" spans="2:34" x14ac:dyDescent="0.25">
      <c r="B12" s="18" t="s">
        <v>447</v>
      </c>
      <c r="C12" s="17">
        <v>0.16173069650208299</v>
      </c>
      <c r="D12" s="17">
        <v>0.12977056135625401</v>
      </c>
      <c r="E12" s="17">
        <v>0.18927968599931899</v>
      </c>
      <c r="F12" s="17"/>
      <c r="G12" s="17">
        <v>0.16074226456559099</v>
      </c>
      <c r="H12" s="17">
        <v>0.175172382795552</v>
      </c>
      <c r="I12" s="17">
        <v>0.145821318954417</v>
      </c>
      <c r="J12" s="17"/>
      <c r="K12" s="17">
        <v>0.151396550269875</v>
      </c>
      <c r="L12" s="17">
        <v>0.164585833590497</v>
      </c>
      <c r="M12" s="17"/>
      <c r="N12" s="17">
        <v>0.15219987571224999</v>
      </c>
      <c r="O12" s="17">
        <v>0.166434448983385</v>
      </c>
      <c r="P12" s="17">
        <v>0.183347633410053</v>
      </c>
      <c r="Q12" s="17">
        <v>0.104248039905221</v>
      </c>
      <c r="R12" s="17">
        <v>0.144840946140529</v>
      </c>
      <c r="S12" s="17"/>
      <c r="T12" s="17">
        <v>0.11031410245720499</v>
      </c>
      <c r="U12" s="17">
        <v>0.182517476751068</v>
      </c>
      <c r="V12" s="17">
        <v>0.17674262511205499</v>
      </c>
      <c r="W12" s="17">
        <v>0.13962351712368501</v>
      </c>
      <c r="X12" s="17">
        <v>0.19628808076839999</v>
      </c>
      <c r="Y12" s="17">
        <v>0.13678787830927699</v>
      </c>
      <c r="Z12" s="17">
        <v>0.19688414633143</v>
      </c>
      <c r="AA12" s="17">
        <v>0.22612050840559</v>
      </c>
      <c r="AB12" s="17">
        <v>0.15604058606979801</v>
      </c>
      <c r="AC12" s="17">
        <v>0.15525902890544599</v>
      </c>
      <c r="AD12" s="17">
        <v>0.17610944502060299</v>
      </c>
      <c r="AE12" s="17">
        <v>0.13898164177816799</v>
      </c>
      <c r="AF12" s="17"/>
      <c r="AG12" s="17">
        <v>0.13918186568423399</v>
      </c>
      <c r="AH12" s="17">
        <v>0.185486964729763</v>
      </c>
    </row>
    <row r="13" spans="2:34" x14ac:dyDescent="0.25">
      <c r="B13" s="18" t="s">
        <v>448</v>
      </c>
      <c r="C13" s="17">
        <v>8.3002795566752802E-2</v>
      </c>
      <c r="D13" s="17">
        <v>7.4583226039039593E-2</v>
      </c>
      <c r="E13" s="17">
        <v>8.7388987160622503E-2</v>
      </c>
      <c r="F13" s="17"/>
      <c r="G13" s="17">
        <v>7.5626179022893397E-2</v>
      </c>
      <c r="H13" s="17">
        <v>0.101432436940307</v>
      </c>
      <c r="I13" s="17">
        <v>6.6782595969017797E-2</v>
      </c>
      <c r="J13" s="17"/>
      <c r="K13" s="17">
        <v>0.10673369848702099</v>
      </c>
      <c r="L13" s="17">
        <v>7.6822415615448794E-2</v>
      </c>
      <c r="M13" s="17"/>
      <c r="N13" s="17">
        <v>8.6940467579267294E-2</v>
      </c>
      <c r="O13" s="17">
        <v>7.1471625192413707E-2</v>
      </c>
      <c r="P13" s="17">
        <v>8.6581566255529693E-2</v>
      </c>
      <c r="Q13" s="17">
        <v>0.118249477377787</v>
      </c>
      <c r="R13" s="17">
        <v>7.2505427533148897E-2</v>
      </c>
      <c r="S13" s="17"/>
      <c r="T13" s="17">
        <v>4.4757332496017502E-2</v>
      </c>
      <c r="U13" s="17">
        <v>7.6016657593048806E-2</v>
      </c>
      <c r="V13" s="17">
        <v>8.3827810547349904E-2</v>
      </c>
      <c r="W13" s="17">
        <v>9.6841201135474606E-2</v>
      </c>
      <c r="X13" s="17">
        <v>9.6999916503168193E-2</v>
      </c>
      <c r="Y13" s="17">
        <v>9.3402134697236405E-2</v>
      </c>
      <c r="Z13" s="17">
        <v>3.3633084028272101E-2</v>
      </c>
      <c r="AA13" s="17">
        <v>0.14084565231320201</v>
      </c>
      <c r="AB13" s="17">
        <v>0.104153767505394</v>
      </c>
      <c r="AC13" s="17">
        <v>0.11953679328111499</v>
      </c>
      <c r="AD13" s="17">
        <v>4.3273387192460301E-2</v>
      </c>
      <c r="AE13" s="17">
        <v>0.12972349298868699</v>
      </c>
      <c r="AF13" s="17"/>
      <c r="AG13" s="17">
        <v>8.5249631294531794E-2</v>
      </c>
      <c r="AH13" s="17">
        <v>8.30817221837514E-2</v>
      </c>
    </row>
    <row r="14" spans="2:34" x14ac:dyDescent="0.25">
      <c r="B14" s="18" t="s">
        <v>80</v>
      </c>
      <c r="C14" s="17">
        <v>6.1070130220438702E-2</v>
      </c>
      <c r="D14" s="17">
        <v>5.70740059915869E-2</v>
      </c>
      <c r="E14" s="17">
        <v>6.4687331371755294E-2</v>
      </c>
      <c r="F14" s="17"/>
      <c r="G14" s="17">
        <v>9.7558656466097099E-2</v>
      </c>
      <c r="H14" s="17">
        <v>4.3229012890485398E-2</v>
      </c>
      <c r="I14" s="17">
        <v>4.9513583344084698E-2</v>
      </c>
      <c r="J14" s="17"/>
      <c r="K14" s="17">
        <v>7.0031838738893404E-2</v>
      </c>
      <c r="L14" s="17">
        <v>5.7336948404833402E-2</v>
      </c>
      <c r="M14" s="17"/>
      <c r="N14" s="17">
        <v>0.128540368120098</v>
      </c>
      <c r="O14" s="17">
        <v>6.6562638807293101E-2</v>
      </c>
      <c r="P14" s="17">
        <v>4.9856504052836703E-2</v>
      </c>
      <c r="Q14" s="17">
        <v>4.5775134262216903E-2</v>
      </c>
      <c r="R14" s="17">
        <v>2.5484157090740801E-2</v>
      </c>
      <c r="S14" s="17"/>
      <c r="T14" s="17">
        <v>2.6805473418275501E-2</v>
      </c>
      <c r="U14" s="17">
        <v>6.6490772328686706E-2</v>
      </c>
      <c r="V14" s="17">
        <v>6.4685377739856706E-2</v>
      </c>
      <c r="W14" s="17">
        <v>8.3441736195459998E-2</v>
      </c>
      <c r="X14" s="17">
        <v>6.6024144585050806E-2</v>
      </c>
      <c r="Y14" s="17">
        <v>6.6247131988199495E-2</v>
      </c>
      <c r="Z14" s="17">
        <v>8.03709575577468E-2</v>
      </c>
      <c r="AA14" s="17">
        <v>4.6977675022726498E-2</v>
      </c>
      <c r="AB14" s="17">
        <v>5.8552100553929599E-2</v>
      </c>
      <c r="AC14" s="17">
        <v>6.3797159295648595E-2</v>
      </c>
      <c r="AD14" s="17">
        <v>7.8805280464761096E-2</v>
      </c>
      <c r="AE14" s="17">
        <v>2.5853188160846901E-2</v>
      </c>
      <c r="AF14" s="17"/>
      <c r="AG14" s="17">
        <v>4.4155819174507303E-2</v>
      </c>
      <c r="AH14" s="17">
        <v>6.4345015575025394E-2</v>
      </c>
    </row>
    <row r="15" spans="2:34" x14ac:dyDescent="0.25">
      <c r="B15" s="18" t="s">
        <v>449</v>
      </c>
      <c r="C15" s="21">
        <v>0.442135569123978</v>
      </c>
      <c r="D15" s="21">
        <v>0.49106784405264298</v>
      </c>
      <c r="E15" s="21">
        <v>0.400819577795619</v>
      </c>
      <c r="F15" s="21"/>
      <c r="G15" s="21">
        <v>0.39046991842214601</v>
      </c>
      <c r="H15" s="21">
        <v>0.43053090697269197</v>
      </c>
      <c r="I15" s="21">
        <v>0.50465183203271102</v>
      </c>
      <c r="J15" s="21"/>
      <c r="K15" s="21">
        <v>0.39719387561627201</v>
      </c>
      <c r="L15" s="21">
        <v>0.45357111821068502</v>
      </c>
      <c r="M15" s="21"/>
      <c r="N15" s="21">
        <v>0.32450468753855999</v>
      </c>
      <c r="O15" s="21">
        <v>0.471553205332017</v>
      </c>
      <c r="P15" s="21">
        <v>0.40339757532392201</v>
      </c>
      <c r="Q15" s="21">
        <v>0.49891032007800001</v>
      </c>
      <c r="R15" s="21">
        <v>0.56137588016606899</v>
      </c>
      <c r="S15" s="21"/>
      <c r="T15" s="21">
        <v>0.59511048345517004</v>
      </c>
      <c r="U15" s="21">
        <v>0.40539045834554099</v>
      </c>
      <c r="V15" s="21">
        <v>0.404582856599011</v>
      </c>
      <c r="W15" s="21">
        <v>0.400758237341451</v>
      </c>
      <c r="X15" s="21">
        <v>0.39173995980113602</v>
      </c>
      <c r="Y15" s="21">
        <v>0.49182402800790198</v>
      </c>
      <c r="Z15" s="21">
        <v>0.41854173147499801</v>
      </c>
      <c r="AA15" s="21">
        <v>0.36716260696689801</v>
      </c>
      <c r="AB15" s="21">
        <v>0.42190283589095401</v>
      </c>
      <c r="AC15" s="21">
        <v>0.41586429876596498</v>
      </c>
      <c r="AD15" s="21">
        <v>0.465793437915274</v>
      </c>
      <c r="AE15" s="21">
        <v>0.380759325632751</v>
      </c>
      <c r="AF15" s="21"/>
      <c r="AG15" s="21">
        <v>0.46095790057956798</v>
      </c>
      <c r="AH15" s="21">
        <v>0.439305483414131</v>
      </c>
    </row>
    <row r="16" spans="2:34" x14ac:dyDescent="0.25">
      <c r="B16" s="18" t="s">
        <v>450</v>
      </c>
      <c r="C16" s="21">
        <v>0.24473349206883599</v>
      </c>
      <c r="D16" s="21">
        <v>0.204353787395293</v>
      </c>
      <c r="E16" s="21">
        <v>0.27666867315994198</v>
      </c>
      <c r="F16" s="21"/>
      <c r="G16" s="21">
        <v>0.23636844358848499</v>
      </c>
      <c r="H16" s="21">
        <v>0.27660481973585899</v>
      </c>
      <c r="I16" s="21">
        <v>0.212603914923435</v>
      </c>
      <c r="J16" s="21"/>
      <c r="K16" s="21">
        <v>0.258130248756896</v>
      </c>
      <c r="L16" s="21">
        <v>0.241408249205945</v>
      </c>
      <c r="M16" s="21"/>
      <c r="N16" s="21">
        <v>0.23914034329151701</v>
      </c>
      <c r="O16" s="21">
        <v>0.23790607417579901</v>
      </c>
      <c r="P16" s="21">
        <v>0.26992919966558299</v>
      </c>
      <c r="Q16" s="21">
        <v>0.22249751728300901</v>
      </c>
      <c r="R16" s="21">
        <v>0.21734637367367801</v>
      </c>
      <c r="S16" s="21"/>
      <c r="T16" s="21">
        <v>0.15507143495322201</v>
      </c>
      <c r="U16" s="21">
        <v>0.25853413434411698</v>
      </c>
      <c r="V16" s="21">
        <v>0.26057043565940502</v>
      </c>
      <c r="W16" s="21">
        <v>0.23646471825915899</v>
      </c>
      <c r="X16" s="21">
        <v>0.29328799727156801</v>
      </c>
      <c r="Y16" s="21">
        <v>0.23019001300651301</v>
      </c>
      <c r="Z16" s="21">
        <v>0.23051723035970201</v>
      </c>
      <c r="AA16" s="21">
        <v>0.36696616071879101</v>
      </c>
      <c r="AB16" s="21">
        <v>0.26019435357519199</v>
      </c>
      <c r="AC16" s="21">
        <v>0.27479582218656101</v>
      </c>
      <c r="AD16" s="21">
        <v>0.21938283221306401</v>
      </c>
      <c r="AE16" s="21">
        <v>0.26870513476685498</v>
      </c>
      <c r="AF16" s="21"/>
      <c r="AG16" s="21">
        <v>0.22443149697876599</v>
      </c>
      <c r="AH16" s="21">
        <v>0.26856868691351399</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454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0.12500096636486299</v>
      </c>
      <c r="D9" s="17">
        <v>0.16167888526371699</v>
      </c>
      <c r="E9" s="17">
        <v>9.0710479125894306E-2</v>
      </c>
      <c r="F9" s="17"/>
      <c r="G9" s="17">
        <v>9.2706611038096104E-2</v>
      </c>
      <c r="H9" s="17">
        <v>0.11642733608767999</v>
      </c>
      <c r="I9" s="17">
        <v>0.165730104455976</v>
      </c>
      <c r="J9" s="17"/>
      <c r="K9" s="17">
        <v>9.4188223806499896E-2</v>
      </c>
      <c r="L9" s="17">
        <v>0.12934349064117201</v>
      </c>
      <c r="M9" s="17"/>
      <c r="N9" s="17">
        <v>8.0669265731840994E-2</v>
      </c>
      <c r="O9" s="17">
        <v>0.124068259785414</v>
      </c>
      <c r="P9" s="17">
        <v>0.111909431751597</v>
      </c>
      <c r="Q9" s="17">
        <v>0.118229364238912</v>
      </c>
      <c r="R9" s="17">
        <v>0.19008354136551001</v>
      </c>
      <c r="S9" s="17"/>
      <c r="T9" s="17">
        <v>0.20567455506613</v>
      </c>
      <c r="U9" s="17">
        <v>0.109168399188045</v>
      </c>
      <c r="V9" s="17">
        <v>8.2228033215811305E-2</v>
      </c>
      <c r="W9" s="17">
        <v>0.12256623496454599</v>
      </c>
      <c r="X9" s="17">
        <v>9.45906502077936E-2</v>
      </c>
      <c r="Y9" s="17">
        <v>0.101035085499938</v>
      </c>
      <c r="Z9" s="17">
        <v>8.4747560749519196E-2</v>
      </c>
      <c r="AA9" s="17">
        <v>6.4782902399768194E-2</v>
      </c>
      <c r="AB9" s="17">
        <v>0.13921615733251499</v>
      </c>
      <c r="AC9" s="17">
        <v>0.13012171180383</v>
      </c>
      <c r="AD9" s="17">
        <v>0.205458499778301</v>
      </c>
      <c r="AE9" s="17">
        <v>0.106387437958957</v>
      </c>
      <c r="AF9" s="17"/>
      <c r="AG9" s="17">
        <v>0.137484624240093</v>
      </c>
      <c r="AH9" s="17">
        <v>0.120264642519904</v>
      </c>
    </row>
    <row r="10" spans="2:34" x14ac:dyDescent="0.25">
      <c r="B10" s="18" t="s">
        <v>445</v>
      </c>
      <c r="C10" s="17">
        <v>0.29195283737251498</v>
      </c>
      <c r="D10" s="17">
        <v>0.30831409458272802</v>
      </c>
      <c r="E10" s="17">
        <v>0.28041736753225199</v>
      </c>
      <c r="F10" s="17"/>
      <c r="G10" s="17">
        <v>0.29147880823469402</v>
      </c>
      <c r="H10" s="17">
        <v>0.28648430959363202</v>
      </c>
      <c r="I10" s="17">
        <v>0.29923910379302898</v>
      </c>
      <c r="J10" s="17"/>
      <c r="K10" s="17">
        <v>0.25206407749588799</v>
      </c>
      <c r="L10" s="17">
        <v>0.30163010571452897</v>
      </c>
      <c r="M10" s="17"/>
      <c r="N10" s="17">
        <v>0.26511087432330799</v>
      </c>
      <c r="O10" s="17">
        <v>0.27472267690807001</v>
      </c>
      <c r="P10" s="17">
        <v>0.28018541833998201</v>
      </c>
      <c r="Q10" s="17">
        <v>0.29850877098773998</v>
      </c>
      <c r="R10" s="17">
        <v>0.35245766771618198</v>
      </c>
      <c r="S10" s="17"/>
      <c r="T10" s="17">
        <v>0.35538342018544899</v>
      </c>
      <c r="U10" s="17">
        <v>0.268348099660776</v>
      </c>
      <c r="V10" s="17">
        <v>0.32168641768742301</v>
      </c>
      <c r="W10" s="17">
        <v>0.23062623895794901</v>
      </c>
      <c r="X10" s="17">
        <v>0.29365538432607702</v>
      </c>
      <c r="Y10" s="17">
        <v>0.27454913633687</v>
      </c>
      <c r="Z10" s="17">
        <v>0.317214975054607</v>
      </c>
      <c r="AA10" s="17">
        <v>0.28067139427809201</v>
      </c>
      <c r="AB10" s="17">
        <v>0.29265271835483803</v>
      </c>
      <c r="AC10" s="17">
        <v>0.25589526373705901</v>
      </c>
      <c r="AD10" s="17">
        <v>0.25198322498042502</v>
      </c>
      <c r="AE10" s="17">
        <v>0.356208127058114</v>
      </c>
      <c r="AF10" s="17"/>
      <c r="AG10" s="17">
        <v>0.30743831021951801</v>
      </c>
      <c r="AH10" s="17">
        <v>0.28970653543144098</v>
      </c>
    </row>
    <row r="11" spans="2:34" x14ac:dyDescent="0.25">
      <c r="B11" s="18" t="s">
        <v>446</v>
      </c>
      <c r="C11" s="17">
        <v>0.279057998554961</v>
      </c>
      <c r="D11" s="17">
        <v>0.273131699781199</v>
      </c>
      <c r="E11" s="17">
        <v>0.28774644585324999</v>
      </c>
      <c r="F11" s="17"/>
      <c r="G11" s="17">
        <v>0.27416876886623498</v>
      </c>
      <c r="H11" s="17">
        <v>0.27333688336937201</v>
      </c>
      <c r="I11" s="17">
        <v>0.29076144127513898</v>
      </c>
      <c r="J11" s="17"/>
      <c r="K11" s="17">
        <v>0.301741286276559</v>
      </c>
      <c r="L11" s="17">
        <v>0.27413641821756501</v>
      </c>
      <c r="M11" s="17"/>
      <c r="N11" s="17">
        <v>0.32831546052737598</v>
      </c>
      <c r="O11" s="17">
        <v>0.30504942403026503</v>
      </c>
      <c r="P11" s="17">
        <v>0.28061113862936399</v>
      </c>
      <c r="Q11" s="17">
        <v>0.25342697637185002</v>
      </c>
      <c r="R11" s="17">
        <v>0.216610549448601</v>
      </c>
      <c r="S11" s="17"/>
      <c r="T11" s="17">
        <v>0.23624924326850599</v>
      </c>
      <c r="U11" s="17">
        <v>0.28254331096934199</v>
      </c>
      <c r="V11" s="17">
        <v>0.259669267196867</v>
      </c>
      <c r="W11" s="17">
        <v>0.30979733227830902</v>
      </c>
      <c r="X11" s="17">
        <v>0.25364065415249598</v>
      </c>
      <c r="Y11" s="17">
        <v>0.35634222623706202</v>
      </c>
      <c r="Z11" s="17">
        <v>0.25013121663869597</v>
      </c>
      <c r="AA11" s="17">
        <v>0.29367257007417003</v>
      </c>
      <c r="AB11" s="17">
        <v>0.29092434247243898</v>
      </c>
      <c r="AC11" s="17">
        <v>0.28059648369557999</v>
      </c>
      <c r="AD11" s="17">
        <v>0.30286291707309498</v>
      </c>
      <c r="AE11" s="17">
        <v>0.221278515363802</v>
      </c>
      <c r="AF11" s="17"/>
      <c r="AG11" s="17">
        <v>0.28869096516088799</v>
      </c>
      <c r="AH11" s="17">
        <v>0.26648395244217599</v>
      </c>
    </row>
    <row r="12" spans="2:34" x14ac:dyDescent="0.25">
      <c r="B12" s="18" t="s">
        <v>447</v>
      </c>
      <c r="C12" s="17">
        <v>0.16089633579814799</v>
      </c>
      <c r="D12" s="17">
        <v>0.137175808432907</v>
      </c>
      <c r="E12" s="17">
        <v>0.18396808138826801</v>
      </c>
      <c r="F12" s="17"/>
      <c r="G12" s="17">
        <v>0.195611610369329</v>
      </c>
      <c r="H12" s="17">
        <v>0.16108161378475999</v>
      </c>
      <c r="I12" s="17">
        <v>0.12841984060346101</v>
      </c>
      <c r="J12" s="17"/>
      <c r="K12" s="17">
        <v>0.192747932627088</v>
      </c>
      <c r="L12" s="17">
        <v>0.15594084711421299</v>
      </c>
      <c r="M12" s="17"/>
      <c r="N12" s="17">
        <v>0.152339663729575</v>
      </c>
      <c r="O12" s="17">
        <v>0.18355991352013801</v>
      </c>
      <c r="P12" s="17">
        <v>0.15802495741596401</v>
      </c>
      <c r="Q12" s="17">
        <v>0.17687702553409301</v>
      </c>
      <c r="R12" s="17">
        <v>0.14354561048894299</v>
      </c>
      <c r="S12" s="17"/>
      <c r="T12" s="17">
        <v>0.129639518015256</v>
      </c>
      <c r="U12" s="17">
        <v>0.195594491985255</v>
      </c>
      <c r="V12" s="17">
        <v>0.18119727754389001</v>
      </c>
      <c r="W12" s="17">
        <v>0.19117522075819299</v>
      </c>
      <c r="X12" s="17">
        <v>0.15725441761152301</v>
      </c>
      <c r="Y12" s="17">
        <v>0.119893691643947</v>
      </c>
      <c r="Z12" s="17">
        <v>0.207930036224486</v>
      </c>
      <c r="AA12" s="17">
        <v>0.20935546368727401</v>
      </c>
      <c r="AB12" s="17">
        <v>0.14688931304515301</v>
      </c>
      <c r="AC12" s="17">
        <v>0.147835450670565</v>
      </c>
      <c r="AD12" s="17">
        <v>8.6741866671107296E-2</v>
      </c>
      <c r="AE12" s="17">
        <v>0.14880624163018699</v>
      </c>
      <c r="AF12" s="17"/>
      <c r="AG12" s="17">
        <v>0.146976098693096</v>
      </c>
      <c r="AH12" s="17">
        <v>0.16905617891904101</v>
      </c>
    </row>
    <row r="13" spans="2:34" x14ac:dyDescent="0.25">
      <c r="B13" s="18" t="s">
        <v>448</v>
      </c>
      <c r="C13" s="17">
        <v>8.5769802017336097E-2</v>
      </c>
      <c r="D13" s="17">
        <v>7.4201812488080096E-2</v>
      </c>
      <c r="E13" s="17">
        <v>8.9296106633112202E-2</v>
      </c>
      <c r="F13" s="17"/>
      <c r="G13" s="17">
        <v>5.6019754503909197E-2</v>
      </c>
      <c r="H13" s="17">
        <v>0.113977071005813</v>
      </c>
      <c r="I13" s="17">
        <v>7.8090213247641899E-2</v>
      </c>
      <c r="J13" s="17"/>
      <c r="K13" s="17">
        <v>8.8272941060054802E-2</v>
      </c>
      <c r="L13" s="17">
        <v>8.5903383029510297E-2</v>
      </c>
      <c r="M13" s="17"/>
      <c r="N13" s="17">
        <v>5.5741389981212003E-2</v>
      </c>
      <c r="O13" s="17">
        <v>6.3638799213395103E-2</v>
      </c>
      <c r="P13" s="17">
        <v>0.115189802146843</v>
      </c>
      <c r="Q13" s="17">
        <v>0.115644760736795</v>
      </c>
      <c r="R13" s="17">
        <v>6.8284352093012396E-2</v>
      </c>
      <c r="S13" s="17"/>
      <c r="T13" s="17">
        <v>5.6408666911733803E-2</v>
      </c>
      <c r="U13" s="17">
        <v>8.9202231236449103E-2</v>
      </c>
      <c r="V13" s="17">
        <v>7.5702687113550299E-2</v>
      </c>
      <c r="W13" s="17">
        <v>8.5914261683792501E-2</v>
      </c>
      <c r="X13" s="17">
        <v>0.11489528678784</v>
      </c>
      <c r="Y13" s="17">
        <v>7.4277599932855196E-2</v>
      </c>
      <c r="Z13" s="17">
        <v>7.4830521172838602E-2</v>
      </c>
      <c r="AA13" s="17">
        <v>9.6792306773136105E-2</v>
      </c>
      <c r="AB13" s="17">
        <v>7.5525899053456705E-2</v>
      </c>
      <c r="AC13" s="17">
        <v>0.13783832615453001</v>
      </c>
      <c r="AD13" s="17">
        <v>7.8026256205145195E-2</v>
      </c>
      <c r="AE13" s="17">
        <v>0.119833741460664</v>
      </c>
      <c r="AF13" s="17"/>
      <c r="AG13" s="17">
        <v>7.2963426252969601E-2</v>
      </c>
      <c r="AH13" s="17">
        <v>9.7310661315242394E-2</v>
      </c>
    </row>
    <row r="14" spans="2:34" x14ac:dyDescent="0.25">
      <c r="B14" s="18" t="s">
        <v>80</v>
      </c>
      <c r="C14" s="17">
        <v>5.7322059892176397E-2</v>
      </c>
      <c r="D14" s="17">
        <v>4.5497699451368501E-2</v>
      </c>
      <c r="E14" s="17">
        <v>6.7861519467223699E-2</v>
      </c>
      <c r="F14" s="17"/>
      <c r="G14" s="17">
        <v>9.0014446987736099E-2</v>
      </c>
      <c r="H14" s="17">
        <v>4.8692786158743298E-2</v>
      </c>
      <c r="I14" s="17">
        <v>3.77592966247534E-2</v>
      </c>
      <c r="J14" s="17"/>
      <c r="K14" s="17">
        <v>7.09855387339101E-2</v>
      </c>
      <c r="L14" s="17">
        <v>5.3045755283010303E-2</v>
      </c>
      <c r="M14" s="17"/>
      <c r="N14" s="17">
        <v>0.117823345706688</v>
      </c>
      <c r="O14" s="17">
        <v>4.8960926542718199E-2</v>
      </c>
      <c r="P14" s="17">
        <v>5.4079251716249402E-2</v>
      </c>
      <c r="Q14" s="17">
        <v>3.7313102130609399E-2</v>
      </c>
      <c r="R14" s="17">
        <v>2.90182788877517E-2</v>
      </c>
      <c r="S14" s="17"/>
      <c r="T14" s="17">
        <v>1.66445965529247E-2</v>
      </c>
      <c r="U14" s="17">
        <v>5.5143466960133003E-2</v>
      </c>
      <c r="V14" s="17">
        <v>7.9516317242458806E-2</v>
      </c>
      <c r="W14" s="17">
        <v>5.9920711357209597E-2</v>
      </c>
      <c r="X14" s="17">
        <v>8.5963606914269602E-2</v>
      </c>
      <c r="Y14" s="17">
        <v>7.3902260349328106E-2</v>
      </c>
      <c r="Z14" s="17">
        <v>6.5145690159853303E-2</v>
      </c>
      <c r="AA14" s="17">
        <v>5.4725362787560301E-2</v>
      </c>
      <c r="AB14" s="17">
        <v>5.4791569741598101E-2</v>
      </c>
      <c r="AC14" s="17">
        <v>4.7712763938436598E-2</v>
      </c>
      <c r="AD14" s="17">
        <v>7.4927235291926797E-2</v>
      </c>
      <c r="AE14" s="17">
        <v>4.7485936528275499E-2</v>
      </c>
      <c r="AF14" s="17"/>
      <c r="AG14" s="17">
        <v>4.6446575433434598E-2</v>
      </c>
      <c r="AH14" s="17">
        <v>5.7178029372195002E-2</v>
      </c>
    </row>
    <row r="15" spans="2:34" x14ac:dyDescent="0.25">
      <c r="B15" s="18" t="s">
        <v>449</v>
      </c>
      <c r="C15" s="21">
        <v>0.416953803737378</v>
      </c>
      <c r="D15" s="21">
        <v>0.469992979846445</v>
      </c>
      <c r="E15" s="21">
        <v>0.37112784665814602</v>
      </c>
      <c r="F15" s="21"/>
      <c r="G15" s="21">
        <v>0.38418541927278999</v>
      </c>
      <c r="H15" s="21">
        <v>0.40291164568131199</v>
      </c>
      <c r="I15" s="21">
        <v>0.46496920824900401</v>
      </c>
      <c r="J15" s="21"/>
      <c r="K15" s="21">
        <v>0.34625230130238799</v>
      </c>
      <c r="L15" s="21">
        <v>0.43097359635570098</v>
      </c>
      <c r="M15" s="21"/>
      <c r="N15" s="21">
        <v>0.34578014005514901</v>
      </c>
      <c r="O15" s="21">
        <v>0.39879093669348398</v>
      </c>
      <c r="P15" s="21">
        <v>0.39209485009157902</v>
      </c>
      <c r="Q15" s="21">
        <v>0.41673813522665198</v>
      </c>
      <c r="R15" s="21">
        <v>0.54254120908169201</v>
      </c>
      <c r="S15" s="21"/>
      <c r="T15" s="21">
        <v>0.56105797525157997</v>
      </c>
      <c r="U15" s="21">
        <v>0.37751649884882099</v>
      </c>
      <c r="V15" s="21">
        <v>0.40391445090323402</v>
      </c>
      <c r="W15" s="21">
        <v>0.35319247392249498</v>
      </c>
      <c r="X15" s="21">
        <v>0.38824603453387102</v>
      </c>
      <c r="Y15" s="21">
        <v>0.37558422183680901</v>
      </c>
      <c r="Z15" s="21">
        <v>0.401962535804126</v>
      </c>
      <c r="AA15" s="21">
        <v>0.34545429667785998</v>
      </c>
      <c r="AB15" s="21">
        <v>0.43186887568735299</v>
      </c>
      <c r="AC15" s="21">
        <v>0.38601697554088898</v>
      </c>
      <c r="AD15" s="21">
        <v>0.45744172475872602</v>
      </c>
      <c r="AE15" s="21">
        <v>0.462595565017072</v>
      </c>
      <c r="AF15" s="21"/>
      <c r="AG15" s="21">
        <v>0.44492293445961201</v>
      </c>
      <c r="AH15" s="21">
        <v>0.40997117795134502</v>
      </c>
    </row>
    <row r="16" spans="2:34" x14ac:dyDescent="0.25">
      <c r="B16" s="18" t="s">
        <v>450</v>
      </c>
      <c r="C16" s="21">
        <v>0.24666613781548399</v>
      </c>
      <c r="D16" s="21">
        <v>0.211377620920987</v>
      </c>
      <c r="E16" s="21">
        <v>0.27326418802137997</v>
      </c>
      <c r="F16" s="21"/>
      <c r="G16" s="21">
        <v>0.25163136487323901</v>
      </c>
      <c r="H16" s="21">
        <v>0.27505868479057299</v>
      </c>
      <c r="I16" s="21">
        <v>0.20651005385110299</v>
      </c>
      <c r="J16" s="21"/>
      <c r="K16" s="21">
        <v>0.28102087368714301</v>
      </c>
      <c r="L16" s="21">
        <v>0.241844230143723</v>
      </c>
      <c r="M16" s="21"/>
      <c r="N16" s="21">
        <v>0.208081053710787</v>
      </c>
      <c r="O16" s="21">
        <v>0.247198712733533</v>
      </c>
      <c r="P16" s="21">
        <v>0.273214759562807</v>
      </c>
      <c r="Q16" s="21">
        <v>0.29252178627088898</v>
      </c>
      <c r="R16" s="21">
        <v>0.21182996258195599</v>
      </c>
      <c r="S16" s="21"/>
      <c r="T16" s="21">
        <v>0.18604818492698899</v>
      </c>
      <c r="U16" s="21">
        <v>0.28479672322170402</v>
      </c>
      <c r="V16" s="21">
        <v>0.25689996465744003</v>
      </c>
      <c r="W16" s="21">
        <v>0.277089482441986</v>
      </c>
      <c r="X16" s="21">
        <v>0.27214970439936398</v>
      </c>
      <c r="Y16" s="21">
        <v>0.19417129157680199</v>
      </c>
      <c r="Z16" s="21">
        <v>0.28276055739732497</v>
      </c>
      <c r="AA16" s="21">
        <v>0.30614777046040997</v>
      </c>
      <c r="AB16" s="21">
        <v>0.22241521209861001</v>
      </c>
      <c r="AC16" s="21">
        <v>0.28567377682509498</v>
      </c>
      <c r="AD16" s="21">
        <v>0.164768122876252</v>
      </c>
      <c r="AE16" s="21">
        <v>0.26863998309085102</v>
      </c>
      <c r="AF16" s="21"/>
      <c r="AG16" s="21">
        <v>0.219939524946066</v>
      </c>
      <c r="AH16" s="21">
        <v>0.26636684023428397</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455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0.154050627448932</v>
      </c>
      <c r="D9" s="17">
        <v>0.17334662924495101</v>
      </c>
      <c r="E9" s="17">
        <v>0.137699051782602</v>
      </c>
      <c r="F9" s="17"/>
      <c r="G9" s="17">
        <v>0.13855843316612301</v>
      </c>
      <c r="H9" s="17">
        <v>0.15109347785490401</v>
      </c>
      <c r="I9" s="17">
        <v>0.17214223908835999</v>
      </c>
      <c r="J9" s="17"/>
      <c r="K9" s="17">
        <v>0.12832311946661501</v>
      </c>
      <c r="L9" s="17">
        <v>0.16020386425833899</v>
      </c>
      <c r="M9" s="17"/>
      <c r="N9" s="17">
        <v>0.136251006076099</v>
      </c>
      <c r="O9" s="17">
        <v>0.144810513847345</v>
      </c>
      <c r="P9" s="17">
        <v>0.14569411920547601</v>
      </c>
      <c r="Q9" s="17">
        <v>0.15884581654358701</v>
      </c>
      <c r="R9" s="17">
        <v>0.19272540046362299</v>
      </c>
      <c r="S9" s="17"/>
      <c r="T9" s="17">
        <v>0.22063899006125001</v>
      </c>
      <c r="U9" s="17">
        <v>0.140079691271458</v>
      </c>
      <c r="V9" s="17">
        <v>0.107165709960893</v>
      </c>
      <c r="W9" s="17">
        <v>0.14688400568652599</v>
      </c>
      <c r="X9" s="17">
        <v>0.17310984528551601</v>
      </c>
      <c r="Y9" s="17">
        <v>0.125841442239638</v>
      </c>
      <c r="Z9" s="17">
        <v>0.123475464202028</v>
      </c>
      <c r="AA9" s="17">
        <v>0.1598155603342</v>
      </c>
      <c r="AB9" s="17">
        <v>0.17272194333396099</v>
      </c>
      <c r="AC9" s="17">
        <v>0.15389963848528701</v>
      </c>
      <c r="AD9" s="17">
        <v>0.172281605124633</v>
      </c>
      <c r="AE9" s="17">
        <v>8.1225953387732405E-2</v>
      </c>
      <c r="AF9" s="17"/>
      <c r="AG9" s="17">
        <v>0.177858042814726</v>
      </c>
      <c r="AH9" s="17">
        <v>0.14513506425485101</v>
      </c>
    </row>
    <row r="10" spans="2:34" x14ac:dyDescent="0.25">
      <c r="B10" s="18" t="s">
        <v>445</v>
      </c>
      <c r="C10" s="17">
        <v>0.41803277038757503</v>
      </c>
      <c r="D10" s="17">
        <v>0.41639927094252199</v>
      </c>
      <c r="E10" s="17">
        <v>0.42058968709440198</v>
      </c>
      <c r="F10" s="17"/>
      <c r="G10" s="17">
        <v>0.39689488742407503</v>
      </c>
      <c r="H10" s="17">
        <v>0.43473914730683</v>
      </c>
      <c r="I10" s="17">
        <v>0.41675176292405303</v>
      </c>
      <c r="J10" s="17"/>
      <c r="K10" s="17">
        <v>0.37434085491802699</v>
      </c>
      <c r="L10" s="17">
        <v>0.42594400992721598</v>
      </c>
      <c r="M10" s="17"/>
      <c r="N10" s="17">
        <v>0.329765559973555</v>
      </c>
      <c r="O10" s="17">
        <v>0.37185946379532298</v>
      </c>
      <c r="P10" s="17">
        <v>0.461635213895214</v>
      </c>
      <c r="Q10" s="17">
        <v>0.36190599344519803</v>
      </c>
      <c r="R10" s="17">
        <v>0.47922206070096701</v>
      </c>
      <c r="S10" s="17"/>
      <c r="T10" s="17">
        <v>0.48297141125007798</v>
      </c>
      <c r="U10" s="17">
        <v>0.40275975232329297</v>
      </c>
      <c r="V10" s="17">
        <v>0.41114204012961503</v>
      </c>
      <c r="W10" s="17">
        <v>0.38584410622774301</v>
      </c>
      <c r="X10" s="17">
        <v>0.39561774624912099</v>
      </c>
      <c r="Y10" s="17">
        <v>0.43377392695578898</v>
      </c>
      <c r="Z10" s="17">
        <v>0.427701984231531</v>
      </c>
      <c r="AA10" s="17">
        <v>0.37118858988744602</v>
      </c>
      <c r="AB10" s="17">
        <v>0.41167558696051798</v>
      </c>
      <c r="AC10" s="17">
        <v>0.393028777669026</v>
      </c>
      <c r="AD10" s="17">
        <v>0.397601326922151</v>
      </c>
      <c r="AE10" s="17">
        <v>0.47144243691886201</v>
      </c>
      <c r="AF10" s="17"/>
      <c r="AG10" s="17">
        <v>0.41164766543689801</v>
      </c>
      <c r="AH10" s="17">
        <v>0.43403042768218397</v>
      </c>
    </row>
    <row r="11" spans="2:34" x14ac:dyDescent="0.25">
      <c r="B11" s="18" t="s">
        <v>446</v>
      </c>
      <c r="C11" s="17">
        <v>0.238760447644532</v>
      </c>
      <c r="D11" s="17">
        <v>0.23773917664782801</v>
      </c>
      <c r="E11" s="17">
        <v>0.24196435322014501</v>
      </c>
      <c r="F11" s="17"/>
      <c r="G11" s="17">
        <v>0.24904797978818</v>
      </c>
      <c r="H11" s="17">
        <v>0.224538851893715</v>
      </c>
      <c r="I11" s="17">
        <v>0.24700891061647401</v>
      </c>
      <c r="J11" s="17"/>
      <c r="K11" s="17">
        <v>0.27142556357112602</v>
      </c>
      <c r="L11" s="17">
        <v>0.235119012453922</v>
      </c>
      <c r="M11" s="17"/>
      <c r="N11" s="17">
        <v>0.279922883595567</v>
      </c>
      <c r="O11" s="17">
        <v>0.29560124496781598</v>
      </c>
      <c r="P11" s="17">
        <v>0.21471169065071599</v>
      </c>
      <c r="Q11" s="17">
        <v>0.21657191407301499</v>
      </c>
      <c r="R11" s="17">
        <v>0.19713487121190501</v>
      </c>
      <c r="S11" s="17"/>
      <c r="T11" s="17">
        <v>0.19870440669528999</v>
      </c>
      <c r="U11" s="17">
        <v>0.25358405553566599</v>
      </c>
      <c r="V11" s="17">
        <v>0.248300964036965</v>
      </c>
      <c r="W11" s="17">
        <v>0.23804243806842301</v>
      </c>
      <c r="X11" s="17">
        <v>0.25242550602609998</v>
      </c>
      <c r="Y11" s="17">
        <v>0.27367373323361999</v>
      </c>
      <c r="Z11" s="17">
        <v>0.290649189151923</v>
      </c>
      <c r="AA11" s="17">
        <v>0.26994411596055301</v>
      </c>
      <c r="AB11" s="17">
        <v>0.201835271569758</v>
      </c>
      <c r="AC11" s="17">
        <v>0.23673814983858901</v>
      </c>
      <c r="AD11" s="17">
        <v>0.20146994691265499</v>
      </c>
      <c r="AE11" s="17">
        <v>0.19496434706660301</v>
      </c>
      <c r="AF11" s="17"/>
      <c r="AG11" s="17">
        <v>0.248274016903896</v>
      </c>
      <c r="AH11" s="17">
        <v>0.23089632684894801</v>
      </c>
    </row>
    <row r="12" spans="2:34" x14ac:dyDescent="0.25">
      <c r="B12" s="18" t="s">
        <v>447</v>
      </c>
      <c r="C12" s="17">
        <v>8.5252491002098293E-2</v>
      </c>
      <c r="D12" s="17">
        <v>8.1454167831671198E-2</v>
      </c>
      <c r="E12" s="17">
        <v>8.8516434226175403E-2</v>
      </c>
      <c r="F12" s="17"/>
      <c r="G12" s="17">
        <v>7.5244374964074698E-2</v>
      </c>
      <c r="H12" s="17">
        <v>9.6014557489707303E-2</v>
      </c>
      <c r="I12" s="17">
        <v>8.1075435251712194E-2</v>
      </c>
      <c r="J12" s="17"/>
      <c r="K12" s="17">
        <v>9.7520401022611294E-2</v>
      </c>
      <c r="L12" s="17">
        <v>8.1297707577109204E-2</v>
      </c>
      <c r="M12" s="17"/>
      <c r="N12" s="17">
        <v>8.7012213511804007E-2</v>
      </c>
      <c r="O12" s="17">
        <v>8.4204565906943807E-2</v>
      </c>
      <c r="P12" s="17">
        <v>8.9377934525759206E-2</v>
      </c>
      <c r="Q12" s="17">
        <v>0.121151836772348</v>
      </c>
      <c r="R12" s="17">
        <v>6.4155802313328097E-2</v>
      </c>
      <c r="S12" s="17"/>
      <c r="T12" s="17">
        <v>3.9622650984528399E-2</v>
      </c>
      <c r="U12" s="17">
        <v>9.7924429266432494E-2</v>
      </c>
      <c r="V12" s="17">
        <v>0.106470459400409</v>
      </c>
      <c r="W12" s="17">
        <v>0.125784677462947</v>
      </c>
      <c r="X12" s="17">
        <v>6.2609190879550594E-2</v>
      </c>
      <c r="Y12" s="17">
        <v>5.0954397826930599E-2</v>
      </c>
      <c r="Z12" s="17">
        <v>8.3745020222271899E-2</v>
      </c>
      <c r="AA12" s="17">
        <v>9.8296382157206805E-2</v>
      </c>
      <c r="AB12" s="17">
        <v>0.10060474322068499</v>
      </c>
      <c r="AC12" s="17">
        <v>8.1416797381600903E-2</v>
      </c>
      <c r="AD12" s="17">
        <v>0.102851567725251</v>
      </c>
      <c r="AE12" s="17">
        <v>0.140927583005789</v>
      </c>
      <c r="AF12" s="17"/>
      <c r="AG12" s="17">
        <v>7.77546241390904E-2</v>
      </c>
      <c r="AH12" s="17">
        <v>8.4253415722562994E-2</v>
      </c>
    </row>
    <row r="13" spans="2:34" x14ac:dyDescent="0.25">
      <c r="B13" s="18" t="s">
        <v>448</v>
      </c>
      <c r="C13" s="17">
        <v>3.1999934705677101E-2</v>
      </c>
      <c r="D13" s="17">
        <v>3.5020327292340399E-2</v>
      </c>
      <c r="E13" s="17">
        <v>2.7342049826693599E-2</v>
      </c>
      <c r="F13" s="17"/>
      <c r="G13" s="17">
        <v>3.26184736754144E-2</v>
      </c>
      <c r="H13" s="17">
        <v>3.1710338404284402E-2</v>
      </c>
      <c r="I13" s="17">
        <v>3.1787959486023899E-2</v>
      </c>
      <c r="J13" s="17"/>
      <c r="K13" s="17">
        <v>3.2291462216455201E-2</v>
      </c>
      <c r="L13" s="17">
        <v>3.19359507841947E-2</v>
      </c>
      <c r="M13" s="17"/>
      <c r="N13" s="17">
        <v>4.5165380882292001E-2</v>
      </c>
      <c r="O13" s="17">
        <v>3.1949379263333799E-2</v>
      </c>
      <c r="P13" s="17">
        <v>2.5771678455950901E-2</v>
      </c>
      <c r="Q13" s="17">
        <v>5.5911031312640302E-2</v>
      </c>
      <c r="R13" s="17">
        <v>2.41164236407365E-2</v>
      </c>
      <c r="S13" s="17"/>
      <c r="T13" s="17">
        <v>1.39553990056997E-2</v>
      </c>
      <c r="U13" s="17">
        <v>4.4943974317745598E-2</v>
      </c>
      <c r="V13" s="17">
        <v>3.5378239899084202E-2</v>
      </c>
      <c r="W13" s="17">
        <v>3.6213817895823203E-2</v>
      </c>
      <c r="X13" s="17">
        <v>2.27916860038429E-2</v>
      </c>
      <c r="Y13" s="17">
        <v>3.6190657873913401E-2</v>
      </c>
      <c r="Z13" s="17">
        <v>1.8600407251106801E-2</v>
      </c>
      <c r="AA13" s="17">
        <v>4.3980534717869203E-2</v>
      </c>
      <c r="AB13" s="17">
        <v>3.10741889711336E-2</v>
      </c>
      <c r="AC13" s="17">
        <v>4.0716136137470202E-2</v>
      </c>
      <c r="AD13" s="17">
        <v>2.8187958425835598E-2</v>
      </c>
      <c r="AE13" s="17">
        <v>5.4988871938167101E-2</v>
      </c>
      <c r="AF13" s="17"/>
      <c r="AG13" s="17">
        <v>2.7214416152770999E-2</v>
      </c>
      <c r="AH13" s="17">
        <v>3.4310369694603798E-2</v>
      </c>
    </row>
    <row r="14" spans="2:34" x14ac:dyDescent="0.25">
      <c r="B14" s="18" t="s">
        <v>80</v>
      </c>
      <c r="C14" s="17">
        <v>7.1903728811185105E-2</v>
      </c>
      <c r="D14" s="17">
        <v>5.6040428040687103E-2</v>
      </c>
      <c r="E14" s="17">
        <v>8.3888423849981797E-2</v>
      </c>
      <c r="F14" s="17"/>
      <c r="G14" s="17">
        <v>0.107635850982134</v>
      </c>
      <c r="H14" s="17">
        <v>6.1903627050559198E-2</v>
      </c>
      <c r="I14" s="17">
        <v>5.1233692633377098E-2</v>
      </c>
      <c r="J14" s="17"/>
      <c r="K14" s="17">
        <v>9.6098598805164803E-2</v>
      </c>
      <c r="L14" s="17">
        <v>6.5499454999218498E-2</v>
      </c>
      <c r="M14" s="17"/>
      <c r="N14" s="17">
        <v>0.12188295596068301</v>
      </c>
      <c r="O14" s="17">
        <v>7.1574832219238202E-2</v>
      </c>
      <c r="P14" s="17">
        <v>6.2809363266883203E-2</v>
      </c>
      <c r="Q14" s="17">
        <v>8.5613407853211199E-2</v>
      </c>
      <c r="R14" s="17">
        <v>4.2645441669440898E-2</v>
      </c>
      <c r="S14" s="17"/>
      <c r="T14" s="17">
        <v>4.4107142003153403E-2</v>
      </c>
      <c r="U14" s="17">
        <v>6.07080972854055E-2</v>
      </c>
      <c r="V14" s="17">
        <v>9.1542586573033394E-2</v>
      </c>
      <c r="W14" s="17">
        <v>6.7230954658538594E-2</v>
      </c>
      <c r="X14" s="17">
        <v>9.34460255558692E-2</v>
      </c>
      <c r="Y14" s="17">
        <v>7.9565841870109399E-2</v>
      </c>
      <c r="Z14" s="17">
        <v>5.5827934941139003E-2</v>
      </c>
      <c r="AA14" s="17">
        <v>5.6774816942725598E-2</v>
      </c>
      <c r="AB14" s="17">
        <v>8.2088265943943001E-2</v>
      </c>
      <c r="AC14" s="17">
        <v>9.4200500488026501E-2</v>
      </c>
      <c r="AD14" s="17">
        <v>9.7607594889475305E-2</v>
      </c>
      <c r="AE14" s="17">
        <v>5.6450807682846597E-2</v>
      </c>
      <c r="AF14" s="17"/>
      <c r="AG14" s="17">
        <v>5.7251234552617498E-2</v>
      </c>
      <c r="AH14" s="17">
        <v>7.1374395796849996E-2</v>
      </c>
    </row>
    <row r="15" spans="2:34" x14ac:dyDescent="0.25">
      <c r="B15" s="18" t="s">
        <v>449</v>
      </c>
      <c r="C15" s="21">
        <v>0.57208339783650697</v>
      </c>
      <c r="D15" s="21">
        <v>0.58974590018747297</v>
      </c>
      <c r="E15" s="21">
        <v>0.55828873887700403</v>
      </c>
      <c r="F15" s="21"/>
      <c r="G15" s="21">
        <v>0.53545332059019701</v>
      </c>
      <c r="H15" s="21">
        <v>0.58583262516173396</v>
      </c>
      <c r="I15" s="21">
        <v>0.58889400201241304</v>
      </c>
      <c r="J15" s="21"/>
      <c r="K15" s="21">
        <v>0.50266397438464205</v>
      </c>
      <c r="L15" s="21">
        <v>0.58614787418555603</v>
      </c>
      <c r="M15" s="21"/>
      <c r="N15" s="21">
        <v>0.46601656604965402</v>
      </c>
      <c r="O15" s="21">
        <v>0.51666997764266798</v>
      </c>
      <c r="P15" s="21">
        <v>0.60732933310069004</v>
      </c>
      <c r="Q15" s="21">
        <v>0.52075180998878501</v>
      </c>
      <c r="R15" s="21">
        <v>0.67194746116459003</v>
      </c>
      <c r="S15" s="21"/>
      <c r="T15" s="21">
        <v>0.70361040131132802</v>
      </c>
      <c r="U15" s="21">
        <v>0.542839443594751</v>
      </c>
      <c r="V15" s="21">
        <v>0.518307750090508</v>
      </c>
      <c r="W15" s="21">
        <v>0.53272811191426905</v>
      </c>
      <c r="X15" s="21">
        <v>0.56872759153463703</v>
      </c>
      <c r="Y15" s="21">
        <v>0.55961536919542598</v>
      </c>
      <c r="Z15" s="21">
        <v>0.55117744843355998</v>
      </c>
      <c r="AA15" s="21">
        <v>0.53100415022164604</v>
      </c>
      <c r="AB15" s="21">
        <v>0.58439753029448005</v>
      </c>
      <c r="AC15" s="21">
        <v>0.54692841615431298</v>
      </c>
      <c r="AD15" s="21">
        <v>0.56988293204678397</v>
      </c>
      <c r="AE15" s="21">
        <v>0.55266839030659398</v>
      </c>
      <c r="AF15" s="21"/>
      <c r="AG15" s="21">
        <v>0.58950570825162496</v>
      </c>
      <c r="AH15" s="21">
        <v>0.57916549193703504</v>
      </c>
    </row>
    <row r="16" spans="2:34" x14ac:dyDescent="0.25">
      <c r="B16" s="18" t="s">
        <v>450</v>
      </c>
      <c r="C16" s="21">
        <v>0.117252425707775</v>
      </c>
      <c r="D16" s="21">
        <v>0.11647449512401201</v>
      </c>
      <c r="E16" s="21">
        <v>0.115858484052869</v>
      </c>
      <c r="F16" s="21"/>
      <c r="G16" s="21">
        <v>0.107862848639489</v>
      </c>
      <c r="H16" s="21">
        <v>0.127724895893992</v>
      </c>
      <c r="I16" s="21">
        <v>0.112863394737736</v>
      </c>
      <c r="J16" s="21"/>
      <c r="K16" s="21">
        <v>0.12981186323906599</v>
      </c>
      <c r="L16" s="21">
        <v>0.113233658361304</v>
      </c>
      <c r="M16" s="21"/>
      <c r="N16" s="21">
        <v>0.13217759439409599</v>
      </c>
      <c r="O16" s="21">
        <v>0.11615394517027799</v>
      </c>
      <c r="P16" s="21">
        <v>0.11514961298171</v>
      </c>
      <c r="Q16" s="21">
        <v>0.177062868084988</v>
      </c>
      <c r="R16" s="21">
        <v>8.8272225954064601E-2</v>
      </c>
      <c r="S16" s="21"/>
      <c r="T16" s="21">
        <v>5.3578049990228097E-2</v>
      </c>
      <c r="U16" s="21">
        <v>0.14286840358417799</v>
      </c>
      <c r="V16" s="21">
        <v>0.14184869929949301</v>
      </c>
      <c r="W16" s="21">
        <v>0.16199849535877001</v>
      </c>
      <c r="X16" s="21">
        <v>8.5400876883393498E-2</v>
      </c>
      <c r="Y16" s="21">
        <v>8.7145055700843896E-2</v>
      </c>
      <c r="Z16" s="21">
        <v>0.10234542747337901</v>
      </c>
      <c r="AA16" s="21">
        <v>0.14227691687507599</v>
      </c>
      <c r="AB16" s="21">
        <v>0.131678932191819</v>
      </c>
      <c r="AC16" s="21">
        <v>0.12213293351907099</v>
      </c>
      <c r="AD16" s="21">
        <v>0.13103952615108599</v>
      </c>
      <c r="AE16" s="21">
        <v>0.19591645494395599</v>
      </c>
      <c r="AF16" s="21"/>
      <c r="AG16" s="21">
        <v>0.10496904029186099</v>
      </c>
      <c r="AH16" s="21">
        <v>0.118563785417167</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94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0.46902068418362602</v>
      </c>
      <c r="D9" s="17">
        <v>0.44562631813776299</v>
      </c>
      <c r="E9" s="17">
        <v>0.49268327788155297</v>
      </c>
      <c r="F9" s="17"/>
      <c r="G9" s="17">
        <v>0.44495302117136099</v>
      </c>
      <c r="H9" s="17">
        <v>0.46720737186811501</v>
      </c>
      <c r="I9" s="17">
        <v>0.49364548439335898</v>
      </c>
      <c r="J9" s="17"/>
      <c r="K9" s="17">
        <v>0.47073794788648299</v>
      </c>
      <c r="L9" s="17">
        <v>0.46594163936719202</v>
      </c>
      <c r="M9" s="17"/>
      <c r="N9" s="17">
        <v>0.43243958242988301</v>
      </c>
      <c r="O9" s="17">
        <v>0.47182754207767102</v>
      </c>
      <c r="P9" s="17">
        <v>0.43419562213866802</v>
      </c>
      <c r="Q9" s="17">
        <v>0.49628989805005003</v>
      </c>
      <c r="R9" s="17">
        <v>0.55219488569651698</v>
      </c>
      <c r="S9" s="17"/>
      <c r="T9" s="17">
        <v>0.55307392767764996</v>
      </c>
      <c r="U9" s="17">
        <v>0.38899001878355499</v>
      </c>
      <c r="V9" s="17">
        <v>0.47027320465733902</v>
      </c>
      <c r="W9" s="17">
        <v>0.49013663011326902</v>
      </c>
      <c r="X9" s="17">
        <v>0.42471738412089299</v>
      </c>
      <c r="Y9" s="17">
        <v>0.435741603935278</v>
      </c>
      <c r="Z9" s="17">
        <v>0.53182551134209999</v>
      </c>
      <c r="AA9" s="17">
        <v>0.53912307516797997</v>
      </c>
      <c r="AB9" s="17">
        <v>0.44905493147514602</v>
      </c>
      <c r="AC9" s="17">
        <v>0.46600520430840198</v>
      </c>
      <c r="AD9" s="17">
        <v>0.45438286757224899</v>
      </c>
      <c r="AE9" s="17">
        <v>0.41684676321423503</v>
      </c>
      <c r="AF9" s="17"/>
      <c r="AG9" s="17">
        <v>0.48862182349379901</v>
      </c>
      <c r="AH9" s="17">
        <v>0.46052783317221802</v>
      </c>
    </row>
    <row r="10" spans="2:34" x14ac:dyDescent="0.25">
      <c r="B10" s="18" t="s">
        <v>77</v>
      </c>
      <c r="C10" s="17">
        <v>0.38779297171676402</v>
      </c>
      <c r="D10" s="17">
        <v>0.40135529595924502</v>
      </c>
      <c r="E10" s="17">
        <v>0.37678859503164802</v>
      </c>
      <c r="F10" s="17"/>
      <c r="G10" s="17">
        <v>0.38193637398337599</v>
      </c>
      <c r="H10" s="17">
        <v>0.40192482584408801</v>
      </c>
      <c r="I10" s="17">
        <v>0.37554127537315302</v>
      </c>
      <c r="J10" s="17"/>
      <c r="K10" s="17">
        <v>0.37276734790058902</v>
      </c>
      <c r="L10" s="17">
        <v>0.39170822064389699</v>
      </c>
      <c r="M10" s="17"/>
      <c r="N10" s="17">
        <v>0.39737020344132401</v>
      </c>
      <c r="O10" s="17">
        <v>0.36171631972153701</v>
      </c>
      <c r="P10" s="17">
        <v>0.41349062651801899</v>
      </c>
      <c r="Q10" s="17">
        <v>0.39006714383881702</v>
      </c>
      <c r="R10" s="17">
        <v>0.35840670087654802</v>
      </c>
      <c r="S10" s="17"/>
      <c r="T10" s="17">
        <v>0.35642937669934099</v>
      </c>
      <c r="U10" s="17">
        <v>0.43290335235349198</v>
      </c>
      <c r="V10" s="17">
        <v>0.39069550227671901</v>
      </c>
      <c r="W10" s="17">
        <v>0.30596206532778297</v>
      </c>
      <c r="X10" s="17">
        <v>0.461203728526276</v>
      </c>
      <c r="Y10" s="17">
        <v>0.42826412669776598</v>
      </c>
      <c r="Z10" s="17">
        <v>0.36060298596066698</v>
      </c>
      <c r="AA10" s="17">
        <v>0.380545062502889</v>
      </c>
      <c r="AB10" s="17">
        <v>0.36910166212330803</v>
      </c>
      <c r="AC10" s="17">
        <v>0.36684225026073802</v>
      </c>
      <c r="AD10" s="17">
        <v>0.406250245454228</v>
      </c>
      <c r="AE10" s="17">
        <v>0.43177633674795701</v>
      </c>
      <c r="AF10" s="17"/>
      <c r="AG10" s="17">
        <v>0.38279764513748998</v>
      </c>
      <c r="AH10" s="17">
        <v>0.40069240099607401</v>
      </c>
    </row>
    <row r="11" spans="2:34" x14ac:dyDescent="0.25">
      <c r="B11" s="18" t="s">
        <v>78</v>
      </c>
      <c r="C11" s="17">
        <v>0.118121423700651</v>
      </c>
      <c r="D11" s="17">
        <v>0.12126019563295699</v>
      </c>
      <c r="E11" s="17">
        <v>0.11167769868841999</v>
      </c>
      <c r="F11" s="17"/>
      <c r="G11" s="17">
        <v>0.13962458596961</v>
      </c>
      <c r="H11" s="17">
        <v>0.116474647003252</v>
      </c>
      <c r="I11" s="17">
        <v>0.100210243445627</v>
      </c>
      <c r="J11" s="17"/>
      <c r="K11" s="17">
        <v>0.13154674832795199</v>
      </c>
      <c r="L11" s="17">
        <v>0.116793797922808</v>
      </c>
      <c r="M11" s="17"/>
      <c r="N11" s="17">
        <v>0.12935929748765401</v>
      </c>
      <c r="O11" s="17">
        <v>0.14289738393667401</v>
      </c>
      <c r="P11" s="17">
        <v>0.129171340096466</v>
      </c>
      <c r="Q11" s="17">
        <v>9.2437922172000905E-2</v>
      </c>
      <c r="R11" s="17">
        <v>7.0889170633188295E-2</v>
      </c>
      <c r="S11" s="17"/>
      <c r="T11" s="17">
        <v>8.0441993011618695E-2</v>
      </c>
      <c r="U11" s="17">
        <v>0.15482497999213701</v>
      </c>
      <c r="V11" s="17">
        <v>0.112125727158182</v>
      </c>
      <c r="W11" s="17">
        <v>0.182015481268859</v>
      </c>
      <c r="X11" s="17">
        <v>7.8435088364374697E-2</v>
      </c>
      <c r="Y11" s="17">
        <v>8.7293013827917099E-2</v>
      </c>
      <c r="Z11" s="17">
        <v>8.2750950634311093E-2</v>
      </c>
      <c r="AA11" s="17">
        <v>6.8919331541686696E-2</v>
      </c>
      <c r="AB11" s="17">
        <v>0.15101516982864699</v>
      </c>
      <c r="AC11" s="17">
        <v>0.14568466133758101</v>
      </c>
      <c r="AD11" s="17">
        <v>0.121473842005035</v>
      </c>
      <c r="AE11" s="17">
        <v>0.12726004157193399</v>
      </c>
      <c r="AF11" s="17"/>
      <c r="AG11" s="17">
        <v>9.67024031723141E-2</v>
      </c>
      <c r="AH11" s="17">
        <v>0.12031777328741</v>
      </c>
    </row>
    <row r="12" spans="2:34" x14ac:dyDescent="0.25">
      <c r="B12" s="18" t="s">
        <v>79</v>
      </c>
      <c r="C12" s="17">
        <v>1.8434507195814999E-2</v>
      </c>
      <c r="D12" s="17">
        <v>2.37808541364978E-2</v>
      </c>
      <c r="E12" s="17">
        <v>1.3440251786958299E-2</v>
      </c>
      <c r="F12" s="17"/>
      <c r="G12" s="17">
        <v>2.0030518731773899E-2</v>
      </c>
      <c r="H12" s="17">
        <v>1.4393155284545E-2</v>
      </c>
      <c r="I12" s="17">
        <v>2.2011398356601899E-2</v>
      </c>
      <c r="J12" s="17"/>
      <c r="K12" s="17">
        <v>1.47104541105266E-2</v>
      </c>
      <c r="L12" s="17">
        <v>1.97010500730368E-2</v>
      </c>
      <c r="M12" s="17"/>
      <c r="N12" s="17">
        <v>2.63117979448791E-2</v>
      </c>
      <c r="O12" s="17">
        <v>1.5073145320760701E-2</v>
      </c>
      <c r="P12" s="17">
        <v>2.1025735252277401E-2</v>
      </c>
      <c r="Q12" s="17">
        <v>5.7137989635557603E-3</v>
      </c>
      <c r="R12" s="17">
        <v>1.51616384213415E-2</v>
      </c>
      <c r="S12" s="17"/>
      <c r="T12" s="17">
        <v>5.8202517375539799E-3</v>
      </c>
      <c r="U12" s="17">
        <v>2.3281648870815901E-2</v>
      </c>
      <c r="V12" s="17">
        <v>1.8847485403489302E-2</v>
      </c>
      <c r="W12" s="17">
        <v>7.3656518609549202E-3</v>
      </c>
      <c r="X12" s="17">
        <v>3.2214972277559699E-2</v>
      </c>
      <c r="Y12" s="17">
        <v>3.2710646989357002E-2</v>
      </c>
      <c r="Z12" s="17">
        <v>2.48205520629214E-2</v>
      </c>
      <c r="AA12" s="17">
        <v>1.1412530787443999E-2</v>
      </c>
      <c r="AB12" s="17">
        <v>2.1178640231263202E-2</v>
      </c>
      <c r="AC12" s="17">
        <v>1.1588743372643101E-2</v>
      </c>
      <c r="AD12" s="17">
        <v>6.5799810965562599E-3</v>
      </c>
      <c r="AE12" s="17">
        <v>2.4116858465874601E-2</v>
      </c>
      <c r="AF12" s="17"/>
      <c r="AG12" s="17">
        <v>2.6135561119982401E-2</v>
      </c>
      <c r="AH12" s="17">
        <v>1.08575820799688E-2</v>
      </c>
    </row>
    <row r="13" spans="2:34" x14ac:dyDescent="0.25">
      <c r="B13" s="18" t="s">
        <v>80</v>
      </c>
      <c r="C13" s="21">
        <v>6.6304132031439903E-3</v>
      </c>
      <c r="D13" s="21">
        <v>7.9773361335377206E-3</v>
      </c>
      <c r="E13" s="21">
        <v>5.4101766114207301E-3</v>
      </c>
      <c r="F13" s="21"/>
      <c r="G13" s="21">
        <v>1.3455500143878901E-2</v>
      </c>
      <c r="H13" s="21">
        <v>0</v>
      </c>
      <c r="I13" s="21">
        <v>8.59159843125816E-3</v>
      </c>
      <c r="J13" s="21"/>
      <c r="K13" s="21">
        <v>1.02375017744488E-2</v>
      </c>
      <c r="L13" s="21">
        <v>5.85529199306599E-3</v>
      </c>
      <c r="M13" s="21"/>
      <c r="N13" s="21">
        <v>1.45191186962597E-2</v>
      </c>
      <c r="O13" s="21">
        <v>8.4856089433568808E-3</v>
      </c>
      <c r="P13" s="21">
        <v>2.1166759945703199E-3</v>
      </c>
      <c r="Q13" s="21">
        <v>1.54912369755767E-2</v>
      </c>
      <c r="R13" s="21">
        <v>3.3476043724048302E-3</v>
      </c>
      <c r="S13" s="21"/>
      <c r="T13" s="21">
        <v>4.2344508738369801E-3</v>
      </c>
      <c r="U13" s="21">
        <v>0</v>
      </c>
      <c r="V13" s="21">
        <v>8.0580805042696508E-3</v>
      </c>
      <c r="W13" s="21">
        <v>1.45201714291349E-2</v>
      </c>
      <c r="X13" s="21">
        <v>3.4288267108960099E-3</v>
      </c>
      <c r="Y13" s="21">
        <v>1.5990608549681901E-2</v>
      </c>
      <c r="Z13" s="21">
        <v>0</v>
      </c>
      <c r="AA13" s="21">
        <v>0</v>
      </c>
      <c r="AB13" s="21">
        <v>9.6495963416357005E-3</v>
      </c>
      <c r="AC13" s="21">
        <v>9.8791407206357002E-3</v>
      </c>
      <c r="AD13" s="21">
        <v>1.13130638719313E-2</v>
      </c>
      <c r="AE13" s="21">
        <v>0</v>
      </c>
      <c r="AF13" s="21"/>
      <c r="AG13" s="21">
        <v>5.7425670764139E-3</v>
      </c>
      <c r="AH13" s="21">
        <v>7.6044104643290004E-3</v>
      </c>
    </row>
    <row r="14" spans="2:34" x14ac:dyDescent="0.25">
      <c r="B14" s="18" t="s">
        <v>81</v>
      </c>
      <c r="C14" s="21">
        <v>0.85681365590039005</v>
      </c>
      <c r="D14" s="21">
        <v>0.84698161409700801</v>
      </c>
      <c r="E14" s="21">
        <v>0.86947187291320105</v>
      </c>
      <c r="F14" s="21"/>
      <c r="G14" s="21">
        <v>0.82688939515473703</v>
      </c>
      <c r="H14" s="21">
        <v>0.86913219771220296</v>
      </c>
      <c r="I14" s="21">
        <v>0.86918675976651305</v>
      </c>
      <c r="J14" s="21"/>
      <c r="K14" s="21">
        <v>0.84350529578707201</v>
      </c>
      <c r="L14" s="21">
        <v>0.85764986001109</v>
      </c>
      <c r="M14" s="21"/>
      <c r="N14" s="21">
        <v>0.82980978587120702</v>
      </c>
      <c r="O14" s="21">
        <v>0.83354386179920803</v>
      </c>
      <c r="P14" s="21">
        <v>0.84768624865668596</v>
      </c>
      <c r="Q14" s="21">
        <v>0.88635704188886699</v>
      </c>
      <c r="R14" s="21">
        <v>0.910601586573065</v>
      </c>
      <c r="S14" s="21"/>
      <c r="T14" s="21">
        <v>0.90950330437699001</v>
      </c>
      <c r="U14" s="21">
        <v>0.82189337113704697</v>
      </c>
      <c r="V14" s="21">
        <v>0.86096870693405902</v>
      </c>
      <c r="W14" s="21">
        <v>0.79609869544105105</v>
      </c>
      <c r="X14" s="21">
        <v>0.88592111264716999</v>
      </c>
      <c r="Y14" s="21">
        <v>0.86400573063304398</v>
      </c>
      <c r="Z14" s="21">
        <v>0.89242849730276796</v>
      </c>
      <c r="AA14" s="21">
        <v>0.91966813767086897</v>
      </c>
      <c r="AB14" s="21">
        <v>0.81815659359845405</v>
      </c>
      <c r="AC14" s="21">
        <v>0.83284745456914</v>
      </c>
      <c r="AD14" s="21">
        <v>0.86063311302647805</v>
      </c>
      <c r="AE14" s="21">
        <v>0.84862309996219198</v>
      </c>
      <c r="AF14" s="21"/>
      <c r="AG14" s="21">
        <v>0.87141946863129005</v>
      </c>
      <c r="AH14" s="21">
        <v>0.86122023416829196</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456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0.208143795406808</v>
      </c>
      <c r="D9" s="17">
        <v>0.24227832465237301</v>
      </c>
      <c r="E9" s="17">
        <v>0.17798692065845301</v>
      </c>
      <c r="F9" s="17"/>
      <c r="G9" s="17">
        <v>0.195904007791944</v>
      </c>
      <c r="H9" s="17">
        <v>0.180453712770616</v>
      </c>
      <c r="I9" s="17">
        <v>0.25417729560593899</v>
      </c>
      <c r="J9" s="17"/>
      <c r="K9" s="17">
        <v>0.16419413863178001</v>
      </c>
      <c r="L9" s="17">
        <v>0.21592596216266999</v>
      </c>
      <c r="M9" s="17"/>
      <c r="N9" s="17">
        <v>0.14714870424047199</v>
      </c>
      <c r="O9" s="17">
        <v>0.18577128311157401</v>
      </c>
      <c r="P9" s="17">
        <v>0.199383836810719</v>
      </c>
      <c r="Q9" s="17">
        <v>0.14766096520062999</v>
      </c>
      <c r="R9" s="17">
        <v>0.32124392703104598</v>
      </c>
      <c r="S9" s="17"/>
      <c r="T9" s="17">
        <v>0.28099453133034802</v>
      </c>
      <c r="U9" s="17">
        <v>0.211579737007215</v>
      </c>
      <c r="V9" s="17">
        <v>0.219643351623689</v>
      </c>
      <c r="W9" s="17">
        <v>0.212638310545469</v>
      </c>
      <c r="X9" s="17">
        <v>0.15287833042517299</v>
      </c>
      <c r="Y9" s="17">
        <v>0.17777998069545001</v>
      </c>
      <c r="Z9" s="17">
        <v>0.149961496385843</v>
      </c>
      <c r="AA9" s="17">
        <v>0.183540080343259</v>
      </c>
      <c r="AB9" s="17">
        <v>0.20343457317178701</v>
      </c>
      <c r="AC9" s="17">
        <v>0.22670371252061799</v>
      </c>
      <c r="AD9" s="17">
        <v>0.25375814861457502</v>
      </c>
      <c r="AE9" s="17">
        <v>0.14827029720134699</v>
      </c>
      <c r="AF9" s="17"/>
      <c r="AG9" s="17">
        <v>0.22739881144377999</v>
      </c>
      <c r="AH9" s="17">
        <v>0.208245684095935</v>
      </c>
    </row>
    <row r="10" spans="2:34" x14ac:dyDescent="0.25">
      <c r="B10" s="18" t="s">
        <v>445</v>
      </c>
      <c r="C10" s="17">
        <v>0.41547403831110502</v>
      </c>
      <c r="D10" s="17">
        <v>0.41945864090850898</v>
      </c>
      <c r="E10" s="17">
        <v>0.41238651287731198</v>
      </c>
      <c r="F10" s="17"/>
      <c r="G10" s="17">
        <v>0.436931664815012</v>
      </c>
      <c r="H10" s="17">
        <v>0.40377926991516999</v>
      </c>
      <c r="I10" s="17">
        <v>0.41018409517938098</v>
      </c>
      <c r="J10" s="17"/>
      <c r="K10" s="17">
        <v>0.39468091361337398</v>
      </c>
      <c r="L10" s="17">
        <v>0.42142488102240799</v>
      </c>
      <c r="M10" s="17"/>
      <c r="N10" s="17">
        <v>0.36346333994402902</v>
      </c>
      <c r="O10" s="17">
        <v>0.43885593566319198</v>
      </c>
      <c r="P10" s="17">
        <v>0.42590509594498599</v>
      </c>
      <c r="Q10" s="17">
        <v>0.41994067870192497</v>
      </c>
      <c r="R10" s="17">
        <v>0.41281164571907603</v>
      </c>
      <c r="S10" s="17"/>
      <c r="T10" s="17">
        <v>0.44728738474006302</v>
      </c>
      <c r="U10" s="17">
        <v>0.43104508915254303</v>
      </c>
      <c r="V10" s="17">
        <v>0.39830942592992102</v>
      </c>
      <c r="W10" s="17">
        <v>0.40079121444281601</v>
      </c>
      <c r="X10" s="17">
        <v>0.40874671777808302</v>
      </c>
      <c r="Y10" s="17">
        <v>0.40389313191130799</v>
      </c>
      <c r="Z10" s="17">
        <v>0.44177365175216599</v>
      </c>
      <c r="AA10" s="17">
        <v>0.37370658694049702</v>
      </c>
      <c r="AB10" s="17">
        <v>0.401662833490249</v>
      </c>
      <c r="AC10" s="17">
        <v>0.43410027519377398</v>
      </c>
      <c r="AD10" s="17">
        <v>0.37806357114914102</v>
      </c>
      <c r="AE10" s="17">
        <v>0.38517813425859199</v>
      </c>
      <c r="AF10" s="17"/>
      <c r="AG10" s="17">
        <v>0.42510189575798701</v>
      </c>
      <c r="AH10" s="17">
        <v>0.41793788951273803</v>
      </c>
    </row>
    <row r="11" spans="2:34" x14ac:dyDescent="0.25">
      <c r="B11" s="18" t="s">
        <v>446</v>
      </c>
      <c r="C11" s="17">
        <v>0.213833473247869</v>
      </c>
      <c r="D11" s="17">
        <v>0.21152811134959501</v>
      </c>
      <c r="E11" s="17">
        <v>0.21731710118181799</v>
      </c>
      <c r="F11" s="17"/>
      <c r="G11" s="17">
        <v>0.20664481576348401</v>
      </c>
      <c r="H11" s="17">
        <v>0.24440474623625999</v>
      </c>
      <c r="I11" s="17">
        <v>0.182238750734734</v>
      </c>
      <c r="J11" s="17"/>
      <c r="K11" s="17">
        <v>0.24898025645813099</v>
      </c>
      <c r="L11" s="17">
        <v>0.208973346175298</v>
      </c>
      <c r="M11" s="17"/>
      <c r="N11" s="17">
        <v>0.241117245270034</v>
      </c>
      <c r="O11" s="17">
        <v>0.23828579484937301</v>
      </c>
      <c r="P11" s="17">
        <v>0.215644208016811</v>
      </c>
      <c r="Q11" s="17">
        <v>0.24025751872503401</v>
      </c>
      <c r="R11" s="17">
        <v>0.15206304329285</v>
      </c>
      <c r="S11" s="17"/>
      <c r="T11" s="17">
        <v>0.17446346789030401</v>
      </c>
      <c r="U11" s="17">
        <v>0.20317459479320399</v>
      </c>
      <c r="V11" s="17">
        <v>0.19545604380300399</v>
      </c>
      <c r="W11" s="17">
        <v>0.226879404037508</v>
      </c>
      <c r="X11" s="17">
        <v>0.249053258677258</v>
      </c>
      <c r="Y11" s="17">
        <v>0.20819345424761501</v>
      </c>
      <c r="Z11" s="17">
        <v>0.26973823515711798</v>
      </c>
      <c r="AA11" s="17">
        <v>0.22837505174876299</v>
      </c>
      <c r="AB11" s="17">
        <v>0.22308261760643699</v>
      </c>
      <c r="AC11" s="17">
        <v>0.17175380782899599</v>
      </c>
      <c r="AD11" s="17">
        <v>0.214360399873082</v>
      </c>
      <c r="AE11" s="17">
        <v>0.27861597393020598</v>
      </c>
      <c r="AF11" s="17"/>
      <c r="AG11" s="17">
        <v>0.207416765846024</v>
      </c>
      <c r="AH11" s="17">
        <v>0.209888994415353</v>
      </c>
    </row>
    <row r="12" spans="2:34" x14ac:dyDescent="0.25">
      <c r="B12" s="18" t="s">
        <v>447</v>
      </c>
      <c r="C12" s="17">
        <v>7.6462460847333796E-2</v>
      </c>
      <c r="D12" s="17">
        <v>5.6476225221171898E-2</v>
      </c>
      <c r="E12" s="17">
        <v>9.6399392470263107E-2</v>
      </c>
      <c r="F12" s="17"/>
      <c r="G12" s="17">
        <v>5.6766604700089998E-2</v>
      </c>
      <c r="H12" s="17">
        <v>9.6790159238887494E-2</v>
      </c>
      <c r="I12" s="17">
        <v>6.9308574893986896E-2</v>
      </c>
      <c r="J12" s="17"/>
      <c r="K12" s="17">
        <v>8.3599117677242304E-2</v>
      </c>
      <c r="L12" s="17">
        <v>7.44672636400497E-2</v>
      </c>
      <c r="M12" s="17"/>
      <c r="N12" s="17">
        <v>9.6806623011935003E-2</v>
      </c>
      <c r="O12" s="17">
        <v>6.7549343124146996E-2</v>
      </c>
      <c r="P12" s="17">
        <v>7.7509710402231105E-2</v>
      </c>
      <c r="Q12" s="17">
        <v>0.11871928875326999</v>
      </c>
      <c r="R12" s="17">
        <v>5.1698882870925202E-2</v>
      </c>
      <c r="S12" s="17"/>
      <c r="T12" s="17">
        <v>4.2598873197131903E-2</v>
      </c>
      <c r="U12" s="17">
        <v>6.6399998395944307E-2</v>
      </c>
      <c r="V12" s="17">
        <v>5.6159884583440602E-2</v>
      </c>
      <c r="W12" s="17">
        <v>8.6420603284731695E-2</v>
      </c>
      <c r="X12" s="17">
        <v>0.102898152638861</v>
      </c>
      <c r="Y12" s="17">
        <v>0.118594088850362</v>
      </c>
      <c r="Z12" s="17">
        <v>6.8661938252356794E-2</v>
      </c>
      <c r="AA12" s="17">
        <v>0.10639172740587501</v>
      </c>
      <c r="AB12" s="17">
        <v>8.4396873632093597E-2</v>
      </c>
      <c r="AC12" s="17">
        <v>6.9963637470070103E-2</v>
      </c>
      <c r="AD12" s="17">
        <v>5.98192882575284E-2</v>
      </c>
      <c r="AE12" s="17">
        <v>9.99907144969302E-2</v>
      </c>
      <c r="AF12" s="17"/>
      <c r="AG12" s="17">
        <v>7.2899292113809397E-2</v>
      </c>
      <c r="AH12" s="17">
        <v>7.4623089700945E-2</v>
      </c>
    </row>
    <row r="13" spans="2:34" x14ac:dyDescent="0.25">
      <c r="B13" s="18" t="s">
        <v>448</v>
      </c>
      <c r="C13" s="17">
        <v>3.7432384035696799E-2</v>
      </c>
      <c r="D13" s="17">
        <v>2.9538434903381601E-2</v>
      </c>
      <c r="E13" s="17">
        <v>4.1236693737994601E-2</v>
      </c>
      <c r="F13" s="17"/>
      <c r="G13" s="17">
        <v>2.85447758629188E-2</v>
      </c>
      <c r="H13" s="17">
        <v>4.0888182398051497E-2</v>
      </c>
      <c r="I13" s="17">
        <v>4.1361184536872202E-2</v>
      </c>
      <c r="J13" s="17"/>
      <c r="K13" s="17">
        <v>3.8339922411125799E-2</v>
      </c>
      <c r="L13" s="17">
        <v>3.5883395981970899E-2</v>
      </c>
      <c r="M13" s="17"/>
      <c r="N13" s="17">
        <v>5.5140039682574603E-2</v>
      </c>
      <c r="O13" s="17">
        <v>2.9961534249545799E-2</v>
      </c>
      <c r="P13" s="17">
        <v>2.7224228445076E-2</v>
      </c>
      <c r="Q13" s="17">
        <v>3.9933019057862201E-2</v>
      </c>
      <c r="R13" s="17">
        <v>4.8877537697529297E-2</v>
      </c>
      <c r="S13" s="17"/>
      <c r="T13" s="17">
        <v>2.8276192643632101E-2</v>
      </c>
      <c r="U13" s="17">
        <v>4.8863712594457799E-2</v>
      </c>
      <c r="V13" s="17">
        <v>4.0248825386258701E-2</v>
      </c>
      <c r="W13" s="17">
        <v>3.20614672437416E-2</v>
      </c>
      <c r="X13" s="17">
        <v>3.8037005822296702E-2</v>
      </c>
      <c r="Y13" s="17">
        <v>2.1195197472275901E-2</v>
      </c>
      <c r="Z13" s="17">
        <v>1.17978443717055E-2</v>
      </c>
      <c r="AA13" s="17">
        <v>6.56941261429069E-2</v>
      </c>
      <c r="AB13" s="17">
        <v>5.8187105551164499E-2</v>
      </c>
      <c r="AC13" s="17">
        <v>4.2801505880169302E-2</v>
      </c>
      <c r="AD13" s="17">
        <v>3.1864408842918898E-2</v>
      </c>
      <c r="AE13" s="17">
        <v>3.8249237695133699E-2</v>
      </c>
      <c r="AF13" s="17"/>
      <c r="AG13" s="17">
        <v>2.9043036114775399E-2</v>
      </c>
      <c r="AH13" s="17">
        <v>4.2198959700504197E-2</v>
      </c>
    </row>
    <row r="14" spans="2:34" x14ac:dyDescent="0.25">
      <c r="B14" s="18" t="s">
        <v>80</v>
      </c>
      <c r="C14" s="17">
        <v>4.8653848151187E-2</v>
      </c>
      <c r="D14" s="17">
        <v>4.0720262964969001E-2</v>
      </c>
      <c r="E14" s="17">
        <v>5.4673379074159402E-2</v>
      </c>
      <c r="F14" s="17"/>
      <c r="G14" s="17">
        <v>7.5208131066551706E-2</v>
      </c>
      <c r="H14" s="17">
        <v>3.3683929441015302E-2</v>
      </c>
      <c r="I14" s="17">
        <v>4.27300990490872E-2</v>
      </c>
      <c r="J14" s="17"/>
      <c r="K14" s="17">
        <v>7.02056512083475E-2</v>
      </c>
      <c r="L14" s="17">
        <v>4.3325151017603598E-2</v>
      </c>
      <c r="M14" s="17"/>
      <c r="N14" s="17">
        <v>9.6324047850955399E-2</v>
      </c>
      <c r="O14" s="17">
        <v>3.9576109002167299E-2</v>
      </c>
      <c r="P14" s="17">
        <v>5.43329203801763E-2</v>
      </c>
      <c r="Q14" s="17">
        <v>3.3488529561279401E-2</v>
      </c>
      <c r="R14" s="17">
        <v>1.33049633885742E-2</v>
      </c>
      <c r="S14" s="17"/>
      <c r="T14" s="17">
        <v>2.6379550198521302E-2</v>
      </c>
      <c r="U14" s="17">
        <v>3.89368680566353E-2</v>
      </c>
      <c r="V14" s="17">
        <v>9.0182468673686594E-2</v>
      </c>
      <c r="W14" s="17">
        <v>4.1209000445733703E-2</v>
      </c>
      <c r="X14" s="17">
        <v>4.83865346583289E-2</v>
      </c>
      <c r="Y14" s="17">
        <v>7.0344146822988105E-2</v>
      </c>
      <c r="Z14" s="17">
        <v>5.8066834080810002E-2</v>
      </c>
      <c r="AA14" s="17">
        <v>4.2292427418698597E-2</v>
      </c>
      <c r="AB14" s="17">
        <v>2.9235996548269302E-2</v>
      </c>
      <c r="AC14" s="17">
        <v>5.4677061106373201E-2</v>
      </c>
      <c r="AD14" s="17">
        <v>6.2134183262755098E-2</v>
      </c>
      <c r="AE14" s="17">
        <v>4.9695642417791001E-2</v>
      </c>
      <c r="AF14" s="17"/>
      <c r="AG14" s="17">
        <v>3.8140198723624098E-2</v>
      </c>
      <c r="AH14" s="17">
        <v>4.7105382574524499E-2</v>
      </c>
    </row>
    <row r="15" spans="2:34" x14ac:dyDescent="0.25">
      <c r="B15" s="18" t="s">
        <v>449</v>
      </c>
      <c r="C15" s="21">
        <v>0.62361783371791302</v>
      </c>
      <c r="D15" s="21">
        <v>0.66173696556088202</v>
      </c>
      <c r="E15" s="21">
        <v>0.59037343353576499</v>
      </c>
      <c r="F15" s="21"/>
      <c r="G15" s="21">
        <v>0.63283567260695595</v>
      </c>
      <c r="H15" s="21">
        <v>0.58423298268578605</v>
      </c>
      <c r="I15" s="21">
        <v>0.66436139078531997</v>
      </c>
      <c r="J15" s="21"/>
      <c r="K15" s="21">
        <v>0.55887505224515399</v>
      </c>
      <c r="L15" s="21">
        <v>0.63735084318507795</v>
      </c>
      <c r="M15" s="21"/>
      <c r="N15" s="21">
        <v>0.51061204418450101</v>
      </c>
      <c r="O15" s="21">
        <v>0.62462721877476701</v>
      </c>
      <c r="P15" s="21">
        <v>0.62528893275570596</v>
      </c>
      <c r="Q15" s="21">
        <v>0.56760164390255496</v>
      </c>
      <c r="R15" s="21">
        <v>0.73405557275012201</v>
      </c>
      <c r="S15" s="21"/>
      <c r="T15" s="21">
        <v>0.72828191607041104</v>
      </c>
      <c r="U15" s="21">
        <v>0.64262482615975802</v>
      </c>
      <c r="V15" s="21">
        <v>0.61795277755361</v>
      </c>
      <c r="W15" s="21">
        <v>0.61342952498828496</v>
      </c>
      <c r="X15" s="21">
        <v>0.56162504820325598</v>
      </c>
      <c r="Y15" s="21">
        <v>0.58167311260675802</v>
      </c>
      <c r="Z15" s="21">
        <v>0.59173514813800998</v>
      </c>
      <c r="AA15" s="21">
        <v>0.55724666728375705</v>
      </c>
      <c r="AB15" s="21">
        <v>0.60509740666203604</v>
      </c>
      <c r="AC15" s="21">
        <v>0.66080398771439097</v>
      </c>
      <c r="AD15" s="21">
        <v>0.63182171976371604</v>
      </c>
      <c r="AE15" s="21">
        <v>0.53344843145993903</v>
      </c>
      <c r="AF15" s="21"/>
      <c r="AG15" s="21">
        <v>0.65250070720176701</v>
      </c>
      <c r="AH15" s="21">
        <v>0.62618357360867305</v>
      </c>
    </row>
    <row r="16" spans="2:34" x14ac:dyDescent="0.25">
      <c r="B16" s="18" t="s">
        <v>450</v>
      </c>
      <c r="C16" s="21">
        <v>0.113894844883031</v>
      </c>
      <c r="D16" s="21">
        <v>8.6014660124553596E-2</v>
      </c>
      <c r="E16" s="21">
        <v>0.13763608620825801</v>
      </c>
      <c r="F16" s="21"/>
      <c r="G16" s="21">
        <v>8.5311380563008798E-2</v>
      </c>
      <c r="H16" s="21">
        <v>0.13767834163693901</v>
      </c>
      <c r="I16" s="21">
        <v>0.11066975943085899</v>
      </c>
      <c r="J16" s="21"/>
      <c r="K16" s="21">
        <v>0.12193904008836801</v>
      </c>
      <c r="L16" s="21">
        <v>0.11035065962202099</v>
      </c>
      <c r="M16" s="21"/>
      <c r="N16" s="21">
        <v>0.15194666269450999</v>
      </c>
      <c r="O16" s="21">
        <v>9.7510877373692795E-2</v>
      </c>
      <c r="P16" s="21">
        <v>0.104733938847307</v>
      </c>
      <c r="Q16" s="21">
        <v>0.15865230781113199</v>
      </c>
      <c r="R16" s="21">
        <v>0.10057642056845501</v>
      </c>
      <c r="S16" s="21"/>
      <c r="T16" s="21">
        <v>7.0875065840763904E-2</v>
      </c>
      <c r="U16" s="21">
        <v>0.115263710990402</v>
      </c>
      <c r="V16" s="21">
        <v>9.6408709969699205E-2</v>
      </c>
      <c r="W16" s="21">
        <v>0.118482070528473</v>
      </c>
      <c r="X16" s="21">
        <v>0.14093515846115701</v>
      </c>
      <c r="Y16" s="21">
        <v>0.13978928632263801</v>
      </c>
      <c r="Z16" s="21">
        <v>8.0459782624062198E-2</v>
      </c>
      <c r="AA16" s="21">
        <v>0.172085853548782</v>
      </c>
      <c r="AB16" s="21">
        <v>0.14258397918325799</v>
      </c>
      <c r="AC16" s="21">
        <v>0.112765143350239</v>
      </c>
      <c r="AD16" s="21">
        <v>9.1683697100447298E-2</v>
      </c>
      <c r="AE16" s="21">
        <v>0.138239952192064</v>
      </c>
      <c r="AF16" s="21"/>
      <c r="AG16" s="21">
        <v>0.101942328228585</v>
      </c>
      <c r="AH16" s="21">
        <v>0.116822049401449</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457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0.12723089014759201</v>
      </c>
      <c r="D9" s="17">
        <v>0.15813052729584601</v>
      </c>
      <c r="E9" s="17">
        <v>9.8761812518275094E-2</v>
      </c>
      <c r="F9" s="17"/>
      <c r="G9" s="17">
        <v>0.111678184605178</v>
      </c>
      <c r="H9" s="17">
        <v>0.107815083613522</v>
      </c>
      <c r="I9" s="17">
        <v>0.16598307195977699</v>
      </c>
      <c r="J9" s="17"/>
      <c r="K9" s="17">
        <v>0.101698239704854</v>
      </c>
      <c r="L9" s="17">
        <v>0.132846979252842</v>
      </c>
      <c r="M9" s="17"/>
      <c r="N9" s="17">
        <v>9.4765803918012301E-2</v>
      </c>
      <c r="O9" s="17">
        <v>0.110918490517275</v>
      </c>
      <c r="P9" s="17">
        <v>0.10873997668326001</v>
      </c>
      <c r="Q9" s="17">
        <v>0.10968664608378501</v>
      </c>
      <c r="R9" s="17">
        <v>0.212813934720403</v>
      </c>
      <c r="S9" s="17"/>
      <c r="T9" s="17">
        <v>0.21287761099741201</v>
      </c>
      <c r="U9" s="17">
        <v>8.8189036120025197E-2</v>
      </c>
      <c r="V9" s="17">
        <v>8.2908046222443299E-2</v>
      </c>
      <c r="W9" s="17">
        <v>0.13030190554781901</v>
      </c>
      <c r="X9" s="17">
        <v>0.11487882567657801</v>
      </c>
      <c r="Y9" s="17">
        <v>0.13810379989725299</v>
      </c>
      <c r="Z9" s="17">
        <v>6.5976761388782307E-2</v>
      </c>
      <c r="AA9" s="17">
        <v>0.11985129853049201</v>
      </c>
      <c r="AB9" s="17">
        <v>0.113989226387779</v>
      </c>
      <c r="AC9" s="17">
        <v>0.13757463622384999</v>
      </c>
      <c r="AD9" s="17">
        <v>0.19149386726642101</v>
      </c>
      <c r="AE9" s="17">
        <v>0.12556605419807701</v>
      </c>
      <c r="AF9" s="17"/>
      <c r="AG9" s="17">
        <v>0.16161814148591899</v>
      </c>
      <c r="AH9" s="17">
        <v>0.10810847315642801</v>
      </c>
    </row>
    <row r="10" spans="2:34" x14ac:dyDescent="0.25">
      <c r="B10" s="18" t="s">
        <v>445</v>
      </c>
      <c r="C10" s="17">
        <v>0.259246139867088</v>
      </c>
      <c r="D10" s="17">
        <v>0.29944313161486302</v>
      </c>
      <c r="E10" s="17">
        <v>0.22270555534287101</v>
      </c>
      <c r="F10" s="17"/>
      <c r="G10" s="17">
        <v>0.240969826784761</v>
      </c>
      <c r="H10" s="17">
        <v>0.257009780794691</v>
      </c>
      <c r="I10" s="17">
        <v>0.27902137363337698</v>
      </c>
      <c r="J10" s="17"/>
      <c r="K10" s="17">
        <v>0.22734098177784801</v>
      </c>
      <c r="L10" s="17">
        <v>0.26737406275237702</v>
      </c>
      <c r="M10" s="17"/>
      <c r="N10" s="17">
        <v>0.22822303892847901</v>
      </c>
      <c r="O10" s="17">
        <v>0.26396980201489201</v>
      </c>
      <c r="P10" s="17">
        <v>0.23599836892135401</v>
      </c>
      <c r="Q10" s="17">
        <v>0.29323405940723202</v>
      </c>
      <c r="R10" s="17">
        <v>0.31154295958547601</v>
      </c>
      <c r="S10" s="17"/>
      <c r="T10" s="17">
        <v>0.30150246545353199</v>
      </c>
      <c r="U10" s="17">
        <v>0.20205218224582899</v>
      </c>
      <c r="V10" s="17">
        <v>0.28081383721108499</v>
      </c>
      <c r="W10" s="17">
        <v>0.16913209632557899</v>
      </c>
      <c r="X10" s="17">
        <v>0.29287876968904097</v>
      </c>
      <c r="Y10" s="17">
        <v>0.28818551871996301</v>
      </c>
      <c r="Z10" s="17">
        <v>0.29625204201324001</v>
      </c>
      <c r="AA10" s="17">
        <v>0.224150587805657</v>
      </c>
      <c r="AB10" s="17">
        <v>0.27439205148610402</v>
      </c>
      <c r="AC10" s="17">
        <v>0.24934563643243701</v>
      </c>
      <c r="AD10" s="17">
        <v>0.256774412782238</v>
      </c>
      <c r="AE10" s="17">
        <v>0.25707549881742298</v>
      </c>
      <c r="AF10" s="17"/>
      <c r="AG10" s="17">
        <v>0.282749072428297</v>
      </c>
      <c r="AH10" s="17">
        <v>0.25522488638268198</v>
      </c>
    </row>
    <row r="11" spans="2:34" x14ac:dyDescent="0.25">
      <c r="B11" s="18" t="s">
        <v>446</v>
      </c>
      <c r="C11" s="17">
        <v>0.278077718241242</v>
      </c>
      <c r="D11" s="17">
        <v>0.25519026195574601</v>
      </c>
      <c r="E11" s="17">
        <v>0.30484550280265499</v>
      </c>
      <c r="F11" s="17"/>
      <c r="G11" s="17">
        <v>0.268123475591595</v>
      </c>
      <c r="H11" s="17">
        <v>0.29658427366379803</v>
      </c>
      <c r="I11" s="17">
        <v>0.26415540447456798</v>
      </c>
      <c r="J11" s="17"/>
      <c r="K11" s="17">
        <v>0.27386349303378799</v>
      </c>
      <c r="L11" s="17">
        <v>0.27769824711895802</v>
      </c>
      <c r="M11" s="17"/>
      <c r="N11" s="17">
        <v>0.29236428212346099</v>
      </c>
      <c r="O11" s="17">
        <v>0.28234712270704698</v>
      </c>
      <c r="P11" s="17">
        <v>0.29282233073327402</v>
      </c>
      <c r="Q11" s="17">
        <v>0.31477037764988602</v>
      </c>
      <c r="R11" s="17">
        <v>0.220609158624193</v>
      </c>
      <c r="S11" s="17"/>
      <c r="T11" s="17">
        <v>0.25009309738569002</v>
      </c>
      <c r="U11" s="17">
        <v>0.30242753170407799</v>
      </c>
      <c r="V11" s="17">
        <v>0.28788916840346201</v>
      </c>
      <c r="W11" s="17">
        <v>0.389767626925763</v>
      </c>
      <c r="X11" s="17">
        <v>0.249666807059271</v>
      </c>
      <c r="Y11" s="17">
        <v>0.28548024203535299</v>
      </c>
      <c r="Z11" s="17">
        <v>0.31256959542718399</v>
      </c>
      <c r="AA11" s="17">
        <v>0.28725021529337702</v>
      </c>
      <c r="AB11" s="17">
        <v>0.26344105509322902</v>
      </c>
      <c r="AC11" s="17">
        <v>0.16531606494022699</v>
      </c>
      <c r="AD11" s="17">
        <v>0.26273069194909499</v>
      </c>
      <c r="AE11" s="17">
        <v>0.275141256492966</v>
      </c>
      <c r="AF11" s="17"/>
      <c r="AG11" s="17">
        <v>0.238223510605997</v>
      </c>
      <c r="AH11" s="17">
        <v>0.30083030469979699</v>
      </c>
    </row>
    <row r="12" spans="2:34" x14ac:dyDescent="0.25">
      <c r="B12" s="18" t="s">
        <v>447</v>
      </c>
      <c r="C12" s="17">
        <v>0.18305606018131201</v>
      </c>
      <c r="D12" s="17">
        <v>0.15913263526389301</v>
      </c>
      <c r="E12" s="17">
        <v>0.206962546662673</v>
      </c>
      <c r="F12" s="17"/>
      <c r="G12" s="17">
        <v>0.19275731028266299</v>
      </c>
      <c r="H12" s="17">
        <v>0.195595186274723</v>
      </c>
      <c r="I12" s="17">
        <v>0.15834770032081899</v>
      </c>
      <c r="J12" s="17"/>
      <c r="K12" s="17">
        <v>0.203528514654294</v>
      </c>
      <c r="L12" s="17">
        <v>0.180674837380044</v>
      </c>
      <c r="M12" s="17"/>
      <c r="N12" s="17">
        <v>0.18381559198012801</v>
      </c>
      <c r="O12" s="17">
        <v>0.18487027588527799</v>
      </c>
      <c r="P12" s="17">
        <v>0.19751360089874501</v>
      </c>
      <c r="Q12" s="17">
        <v>0.137783865834323</v>
      </c>
      <c r="R12" s="17">
        <v>0.16968817080652199</v>
      </c>
      <c r="S12" s="17"/>
      <c r="T12" s="17">
        <v>0.15619054079724901</v>
      </c>
      <c r="U12" s="17">
        <v>0.235420971625623</v>
      </c>
      <c r="V12" s="17">
        <v>0.19877811967159201</v>
      </c>
      <c r="W12" s="17">
        <v>0.18883824714876199</v>
      </c>
      <c r="X12" s="17">
        <v>0.17586662054340199</v>
      </c>
      <c r="Y12" s="17">
        <v>0.14756072585555499</v>
      </c>
      <c r="Z12" s="17">
        <v>0.170806395163484</v>
      </c>
      <c r="AA12" s="17">
        <v>0.21740537697279499</v>
      </c>
      <c r="AB12" s="17">
        <v>0.174141249142721</v>
      </c>
      <c r="AC12" s="17">
        <v>0.21508480421173101</v>
      </c>
      <c r="AD12" s="17">
        <v>0.120247214363008</v>
      </c>
      <c r="AE12" s="17">
        <v>0.179889752120903</v>
      </c>
      <c r="AF12" s="17"/>
      <c r="AG12" s="17">
        <v>0.17788839765924699</v>
      </c>
      <c r="AH12" s="17">
        <v>0.18372486242823199</v>
      </c>
    </row>
    <row r="13" spans="2:34" x14ac:dyDescent="0.25">
      <c r="B13" s="18" t="s">
        <v>448</v>
      </c>
      <c r="C13" s="17">
        <v>0.101216801475372</v>
      </c>
      <c r="D13" s="17">
        <v>8.1955415029697706E-2</v>
      </c>
      <c r="E13" s="17">
        <v>0.11193090609107</v>
      </c>
      <c r="F13" s="17"/>
      <c r="G13" s="17">
        <v>9.91683772690755E-2</v>
      </c>
      <c r="H13" s="17">
        <v>0.11943919316386099</v>
      </c>
      <c r="I13" s="17">
        <v>8.0307076186632798E-2</v>
      </c>
      <c r="J13" s="17"/>
      <c r="K13" s="17">
        <v>0.12029432024678299</v>
      </c>
      <c r="L13" s="17">
        <v>9.6488546487187396E-2</v>
      </c>
      <c r="M13" s="17"/>
      <c r="N13" s="17">
        <v>9.1080102039349006E-2</v>
      </c>
      <c r="O13" s="17">
        <v>9.4239072010425098E-2</v>
      </c>
      <c r="P13" s="17">
        <v>0.12922251171680699</v>
      </c>
      <c r="Q13" s="17">
        <v>0.12745469589099101</v>
      </c>
      <c r="R13" s="17">
        <v>5.4967118542505099E-2</v>
      </c>
      <c r="S13" s="17"/>
      <c r="T13" s="17">
        <v>4.8607325364399101E-2</v>
      </c>
      <c r="U13" s="17">
        <v>0.124405871099939</v>
      </c>
      <c r="V13" s="17">
        <v>9.3130452713640705E-2</v>
      </c>
      <c r="W13" s="17">
        <v>8.36088064565257E-2</v>
      </c>
      <c r="X13" s="17">
        <v>0.121247697799507</v>
      </c>
      <c r="Y13" s="17">
        <v>6.7264302836219605E-2</v>
      </c>
      <c r="Z13" s="17">
        <v>8.4986966338316997E-2</v>
      </c>
      <c r="AA13" s="17">
        <v>9.9501051784084998E-2</v>
      </c>
      <c r="AB13" s="17">
        <v>0.14111001998578299</v>
      </c>
      <c r="AC13" s="17">
        <v>0.16238490338929901</v>
      </c>
      <c r="AD13" s="17">
        <v>8.6086225458941804E-2</v>
      </c>
      <c r="AE13" s="17">
        <v>0.12500565757931001</v>
      </c>
      <c r="AF13" s="17"/>
      <c r="AG13" s="17">
        <v>0.10008560765539901</v>
      </c>
      <c r="AH13" s="17">
        <v>0.101272652258727</v>
      </c>
    </row>
    <row r="14" spans="2:34" x14ac:dyDescent="0.25">
      <c r="B14" s="18" t="s">
        <v>80</v>
      </c>
      <c r="C14" s="17">
        <v>5.1172390087393202E-2</v>
      </c>
      <c r="D14" s="17">
        <v>4.61480288399546E-2</v>
      </c>
      <c r="E14" s="17">
        <v>5.4793676582455202E-2</v>
      </c>
      <c r="F14" s="17"/>
      <c r="G14" s="17">
        <v>8.7302825466727699E-2</v>
      </c>
      <c r="H14" s="17">
        <v>2.3556482489404399E-2</v>
      </c>
      <c r="I14" s="17">
        <v>5.2185373424826001E-2</v>
      </c>
      <c r="J14" s="17"/>
      <c r="K14" s="17">
        <v>7.3274450582433204E-2</v>
      </c>
      <c r="L14" s="17">
        <v>4.49173270085923E-2</v>
      </c>
      <c r="M14" s="17"/>
      <c r="N14" s="17">
        <v>0.109751181010572</v>
      </c>
      <c r="O14" s="17">
        <v>6.3655236865082898E-2</v>
      </c>
      <c r="P14" s="17">
        <v>3.5703211046560102E-2</v>
      </c>
      <c r="Q14" s="17">
        <v>1.7070355133782501E-2</v>
      </c>
      <c r="R14" s="17">
        <v>3.03786577209013E-2</v>
      </c>
      <c r="S14" s="17"/>
      <c r="T14" s="17">
        <v>3.0728960001717001E-2</v>
      </c>
      <c r="U14" s="17">
        <v>4.7504407204506001E-2</v>
      </c>
      <c r="V14" s="17">
        <v>5.6480375777777599E-2</v>
      </c>
      <c r="W14" s="17">
        <v>3.8351317595551E-2</v>
      </c>
      <c r="X14" s="17">
        <v>4.5461279232200502E-2</v>
      </c>
      <c r="Y14" s="17">
        <v>7.3405410655657505E-2</v>
      </c>
      <c r="Z14" s="17">
        <v>6.9408239668992303E-2</v>
      </c>
      <c r="AA14" s="17">
        <v>5.1841469613594003E-2</v>
      </c>
      <c r="AB14" s="17">
        <v>3.2926397904385299E-2</v>
      </c>
      <c r="AC14" s="17">
        <v>7.0293954802455594E-2</v>
      </c>
      <c r="AD14" s="17">
        <v>8.2667588180296306E-2</v>
      </c>
      <c r="AE14" s="17">
        <v>3.7321780791321799E-2</v>
      </c>
      <c r="AF14" s="17"/>
      <c r="AG14" s="17">
        <v>3.9435270165140902E-2</v>
      </c>
      <c r="AH14" s="17">
        <v>5.0838821074133803E-2</v>
      </c>
    </row>
    <row r="15" spans="2:34" x14ac:dyDescent="0.25">
      <c r="B15" s="18" t="s">
        <v>449</v>
      </c>
      <c r="C15" s="21">
        <v>0.38647703001468098</v>
      </c>
      <c r="D15" s="21">
        <v>0.457573658910709</v>
      </c>
      <c r="E15" s="21">
        <v>0.32146736786114599</v>
      </c>
      <c r="F15" s="21"/>
      <c r="G15" s="21">
        <v>0.35264801138993901</v>
      </c>
      <c r="H15" s="21">
        <v>0.36482486440821299</v>
      </c>
      <c r="I15" s="21">
        <v>0.445004445593154</v>
      </c>
      <c r="J15" s="21"/>
      <c r="K15" s="21">
        <v>0.32903922148270198</v>
      </c>
      <c r="L15" s="21">
        <v>0.40022104200521902</v>
      </c>
      <c r="M15" s="21"/>
      <c r="N15" s="21">
        <v>0.32298884284649099</v>
      </c>
      <c r="O15" s="21">
        <v>0.37488829253216699</v>
      </c>
      <c r="P15" s="21">
        <v>0.34473834560461403</v>
      </c>
      <c r="Q15" s="21">
        <v>0.40292070549101699</v>
      </c>
      <c r="R15" s="21">
        <v>0.52435689430587895</v>
      </c>
      <c r="S15" s="21"/>
      <c r="T15" s="21">
        <v>0.51438007645094397</v>
      </c>
      <c r="U15" s="21">
        <v>0.29024121836585498</v>
      </c>
      <c r="V15" s="21">
        <v>0.36372188343352801</v>
      </c>
      <c r="W15" s="21">
        <v>0.29943400187339803</v>
      </c>
      <c r="X15" s="21">
        <v>0.40775759536561901</v>
      </c>
      <c r="Y15" s="21">
        <v>0.42628931861721497</v>
      </c>
      <c r="Z15" s="21">
        <v>0.36222880340202301</v>
      </c>
      <c r="AA15" s="21">
        <v>0.34400188633614898</v>
      </c>
      <c r="AB15" s="21">
        <v>0.38838127787388299</v>
      </c>
      <c r="AC15" s="21">
        <v>0.38692027265628698</v>
      </c>
      <c r="AD15" s="21">
        <v>0.44826828004865898</v>
      </c>
      <c r="AE15" s="21">
        <v>0.38264155301549901</v>
      </c>
      <c r="AF15" s="21"/>
      <c r="AG15" s="21">
        <v>0.44436721391421602</v>
      </c>
      <c r="AH15" s="21">
        <v>0.36333335953911</v>
      </c>
    </row>
    <row r="16" spans="2:34" x14ac:dyDescent="0.25">
      <c r="B16" s="18" t="s">
        <v>450</v>
      </c>
      <c r="C16" s="21">
        <v>0.28427286165668397</v>
      </c>
      <c r="D16" s="21">
        <v>0.24108805029359101</v>
      </c>
      <c r="E16" s="21">
        <v>0.31889345275374398</v>
      </c>
      <c r="F16" s="21"/>
      <c r="G16" s="21">
        <v>0.29192568755173898</v>
      </c>
      <c r="H16" s="21">
        <v>0.31503437943858498</v>
      </c>
      <c r="I16" s="21">
        <v>0.23865477650745201</v>
      </c>
      <c r="J16" s="21"/>
      <c r="K16" s="21">
        <v>0.32382283490107699</v>
      </c>
      <c r="L16" s="21">
        <v>0.27716338386723099</v>
      </c>
      <c r="M16" s="21"/>
      <c r="N16" s="21">
        <v>0.274895694019476</v>
      </c>
      <c r="O16" s="21">
        <v>0.27910934789570302</v>
      </c>
      <c r="P16" s="21">
        <v>0.32673611261555202</v>
      </c>
      <c r="Q16" s="21">
        <v>0.26523856172531401</v>
      </c>
      <c r="R16" s="21">
        <v>0.22465528934902701</v>
      </c>
      <c r="S16" s="21"/>
      <c r="T16" s="21">
        <v>0.204797866161648</v>
      </c>
      <c r="U16" s="21">
        <v>0.35982684272556098</v>
      </c>
      <c r="V16" s="21">
        <v>0.29190857238523199</v>
      </c>
      <c r="W16" s="21">
        <v>0.27244705360528698</v>
      </c>
      <c r="X16" s="21">
        <v>0.29711431834290902</v>
      </c>
      <c r="Y16" s="21">
        <v>0.214825028691774</v>
      </c>
      <c r="Z16" s="21">
        <v>0.25579336150180099</v>
      </c>
      <c r="AA16" s="21">
        <v>0.31690642875688002</v>
      </c>
      <c r="AB16" s="21">
        <v>0.31525126912850399</v>
      </c>
      <c r="AC16" s="21">
        <v>0.37746970760102999</v>
      </c>
      <c r="AD16" s="21">
        <v>0.20633343982194999</v>
      </c>
      <c r="AE16" s="21">
        <v>0.304895409700213</v>
      </c>
      <c r="AF16" s="21"/>
      <c r="AG16" s="21">
        <v>0.277974005314646</v>
      </c>
      <c r="AH16" s="21">
        <v>0.284997514686959</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458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9.3387652125420995E-2</v>
      </c>
      <c r="D9" s="17">
        <v>0.11887217442006</v>
      </c>
      <c r="E9" s="17">
        <v>6.9686929462955793E-2</v>
      </c>
      <c r="F9" s="17"/>
      <c r="G9" s="17">
        <v>8.7228169720516793E-2</v>
      </c>
      <c r="H9" s="17">
        <v>8.0377712013611394E-2</v>
      </c>
      <c r="I9" s="17">
        <v>0.11539572157648401</v>
      </c>
      <c r="J9" s="17"/>
      <c r="K9" s="17">
        <v>8.4081724133916305E-2</v>
      </c>
      <c r="L9" s="17">
        <v>9.6002975233033194E-2</v>
      </c>
      <c r="M9" s="17"/>
      <c r="N9" s="17">
        <v>8.2319845141979903E-2</v>
      </c>
      <c r="O9" s="17">
        <v>9.6435786636532406E-2</v>
      </c>
      <c r="P9" s="17">
        <v>6.9246041644044604E-2</v>
      </c>
      <c r="Q9" s="17">
        <v>9.8726043635403202E-2</v>
      </c>
      <c r="R9" s="17">
        <v>0.14284331330726399</v>
      </c>
      <c r="S9" s="17"/>
      <c r="T9" s="17">
        <v>0.151234061879817</v>
      </c>
      <c r="U9" s="17">
        <v>5.9622036838800803E-2</v>
      </c>
      <c r="V9" s="17">
        <v>6.9089686784558901E-2</v>
      </c>
      <c r="W9" s="17">
        <v>7.5370092872431294E-2</v>
      </c>
      <c r="X9" s="17">
        <v>5.9344751062519699E-2</v>
      </c>
      <c r="Y9" s="17">
        <v>0.11308424888202</v>
      </c>
      <c r="Z9" s="17">
        <v>7.22336200084783E-2</v>
      </c>
      <c r="AA9" s="17">
        <v>7.8422485084203103E-2</v>
      </c>
      <c r="AB9" s="17">
        <v>0.109162128693164</v>
      </c>
      <c r="AC9" s="17">
        <v>7.4495370730650698E-2</v>
      </c>
      <c r="AD9" s="17">
        <v>0.14633687460088299</v>
      </c>
      <c r="AE9" s="17">
        <v>0.11117487928862101</v>
      </c>
      <c r="AF9" s="17"/>
      <c r="AG9" s="17">
        <v>0.11236152617388299</v>
      </c>
      <c r="AH9" s="17">
        <v>7.9740426415803395E-2</v>
      </c>
    </row>
    <row r="10" spans="2:34" x14ac:dyDescent="0.25">
      <c r="B10" s="18" t="s">
        <v>445</v>
      </c>
      <c r="C10" s="17">
        <v>0.18991120713896201</v>
      </c>
      <c r="D10" s="17">
        <v>0.22305390702889</v>
      </c>
      <c r="E10" s="17">
        <v>0.160397567575154</v>
      </c>
      <c r="F10" s="17"/>
      <c r="G10" s="17">
        <v>0.16107256807595799</v>
      </c>
      <c r="H10" s="17">
        <v>0.184643814137499</v>
      </c>
      <c r="I10" s="17">
        <v>0.223291543463909</v>
      </c>
      <c r="J10" s="17"/>
      <c r="K10" s="17">
        <v>0.153850795056347</v>
      </c>
      <c r="L10" s="17">
        <v>0.19755957732024401</v>
      </c>
      <c r="M10" s="17"/>
      <c r="N10" s="17">
        <v>0.11916262604021501</v>
      </c>
      <c r="O10" s="17">
        <v>0.18967733339818599</v>
      </c>
      <c r="P10" s="17">
        <v>0.177375690341494</v>
      </c>
      <c r="Q10" s="17">
        <v>0.16371947521081801</v>
      </c>
      <c r="R10" s="17">
        <v>0.28229509046149298</v>
      </c>
      <c r="S10" s="17"/>
      <c r="T10" s="17">
        <v>0.27344635143212098</v>
      </c>
      <c r="U10" s="17">
        <v>0.14802185657057301</v>
      </c>
      <c r="V10" s="17">
        <v>0.163188666212815</v>
      </c>
      <c r="W10" s="17">
        <v>0.166746169691873</v>
      </c>
      <c r="X10" s="17">
        <v>0.188867855071608</v>
      </c>
      <c r="Y10" s="17">
        <v>0.20826292151950701</v>
      </c>
      <c r="Z10" s="17">
        <v>0.20268957988163999</v>
      </c>
      <c r="AA10" s="17">
        <v>0.166102116518724</v>
      </c>
      <c r="AB10" s="17">
        <v>0.15497087397939199</v>
      </c>
      <c r="AC10" s="17">
        <v>0.17528962857156999</v>
      </c>
      <c r="AD10" s="17">
        <v>0.21164992447363201</v>
      </c>
      <c r="AE10" s="17">
        <v>0.21012556967966101</v>
      </c>
      <c r="AF10" s="17"/>
      <c r="AG10" s="17">
        <v>0.19248905190951099</v>
      </c>
      <c r="AH10" s="17">
        <v>0.197939858227826</v>
      </c>
    </row>
    <row r="11" spans="2:34" x14ac:dyDescent="0.25">
      <c r="B11" s="18" t="s">
        <v>446</v>
      </c>
      <c r="C11" s="17">
        <v>0.26540529512753203</v>
      </c>
      <c r="D11" s="17">
        <v>0.24892603023722801</v>
      </c>
      <c r="E11" s="17">
        <v>0.286085430555644</v>
      </c>
      <c r="F11" s="17"/>
      <c r="G11" s="17">
        <v>0.28628102554604601</v>
      </c>
      <c r="H11" s="17">
        <v>0.26478985662452698</v>
      </c>
      <c r="I11" s="17">
        <v>0.24678577361300999</v>
      </c>
      <c r="J11" s="17"/>
      <c r="K11" s="17">
        <v>0.271230559380914</v>
      </c>
      <c r="L11" s="17">
        <v>0.26575522022486803</v>
      </c>
      <c r="M11" s="17"/>
      <c r="N11" s="17">
        <v>0.25070710499675403</v>
      </c>
      <c r="O11" s="17">
        <v>0.29272421150649602</v>
      </c>
      <c r="P11" s="17">
        <v>0.26585324972444702</v>
      </c>
      <c r="Q11" s="17">
        <v>0.27053873645569998</v>
      </c>
      <c r="R11" s="17">
        <v>0.24591450218022201</v>
      </c>
      <c r="S11" s="17"/>
      <c r="T11" s="17">
        <v>0.26786609634959102</v>
      </c>
      <c r="U11" s="17">
        <v>0.25204317210782001</v>
      </c>
      <c r="V11" s="17">
        <v>0.26890486641587902</v>
      </c>
      <c r="W11" s="17">
        <v>0.22011932693748601</v>
      </c>
      <c r="X11" s="17">
        <v>0.199186100601323</v>
      </c>
      <c r="Y11" s="17">
        <v>0.30251785749340099</v>
      </c>
      <c r="Z11" s="17">
        <v>0.32819348898103801</v>
      </c>
      <c r="AA11" s="17">
        <v>0.25261096265324401</v>
      </c>
      <c r="AB11" s="17">
        <v>0.309518833305922</v>
      </c>
      <c r="AC11" s="17">
        <v>0.28329462392250998</v>
      </c>
      <c r="AD11" s="17">
        <v>0.17956375483645601</v>
      </c>
      <c r="AE11" s="17">
        <v>0.24294887866489401</v>
      </c>
      <c r="AF11" s="17"/>
      <c r="AG11" s="17">
        <v>0.26342197936485801</v>
      </c>
      <c r="AH11" s="17">
        <v>0.26567450314649199</v>
      </c>
    </row>
    <row r="12" spans="2:34" x14ac:dyDescent="0.25">
      <c r="B12" s="18" t="s">
        <v>447</v>
      </c>
      <c r="C12" s="17">
        <v>0.24874147171792199</v>
      </c>
      <c r="D12" s="17">
        <v>0.23815290124858801</v>
      </c>
      <c r="E12" s="17">
        <v>0.26081998630172698</v>
      </c>
      <c r="F12" s="17"/>
      <c r="G12" s="17">
        <v>0.252986878601342</v>
      </c>
      <c r="H12" s="17">
        <v>0.26277245259640603</v>
      </c>
      <c r="I12" s="17">
        <v>0.22723302396460701</v>
      </c>
      <c r="J12" s="17"/>
      <c r="K12" s="17">
        <v>0.28271006846240498</v>
      </c>
      <c r="L12" s="17">
        <v>0.244421797139215</v>
      </c>
      <c r="M12" s="17"/>
      <c r="N12" s="17">
        <v>0.26391666951764597</v>
      </c>
      <c r="O12" s="17">
        <v>0.25459010264436599</v>
      </c>
      <c r="P12" s="17">
        <v>0.273560485114202</v>
      </c>
      <c r="Q12" s="17">
        <v>0.23475258843982399</v>
      </c>
      <c r="R12" s="17">
        <v>0.18824417348053299</v>
      </c>
      <c r="S12" s="17"/>
      <c r="T12" s="17">
        <v>0.17697398555892499</v>
      </c>
      <c r="U12" s="17">
        <v>0.30581684554190902</v>
      </c>
      <c r="V12" s="17">
        <v>0.26101055432725401</v>
      </c>
      <c r="W12" s="17">
        <v>0.30286521049036103</v>
      </c>
      <c r="X12" s="17">
        <v>0.30048121782032</v>
      </c>
      <c r="Y12" s="17">
        <v>0.228151746474901</v>
      </c>
      <c r="Z12" s="17">
        <v>0.21170422452806201</v>
      </c>
      <c r="AA12" s="17">
        <v>0.323249972239192</v>
      </c>
      <c r="AB12" s="17">
        <v>0.21082291603657399</v>
      </c>
      <c r="AC12" s="17">
        <v>0.23957374461817901</v>
      </c>
      <c r="AD12" s="17">
        <v>0.26882551852466102</v>
      </c>
      <c r="AE12" s="17">
        <v>0.20680284629410001</v>
      </c>
      <c r="AF12" s="17"/>
      <c r="AG12" s="17">
        <v>0.239137863843045</v>
      </c>
      <c r="AH12" s="17">
        <v>0.250635251851132</v>
      </c>
    </row>
    <row r="13" spans="2:34" x14ac:dyDescent="0.25">
      <c r="B13" s="18" t="s">
        <v>448</v>
      </c>
      <c r="C13" s="17">
        <v>0.13548776283383601</v>
      </c>
      <c r="D13" s="17">
        <v>0.115983484977898</v>
      </c>
      <c r="E13" s="17">
        <v>0.14544995298552399</v>
      </c>
      <c r="F13" s="17"/>
      <c r="G13" s="17">
        <v>0.114612628511571</v>
      </c>
      <c r="H13" s="17">
        <v>0.15154565266068501</v>
      </c>
      <c r="I13" s="17">
        <v>0.134774538899295</v>
      </c>
      <c r="J13" s="17"/>
      <c r="K13" s="17">
        <v>0.14001717695990301</v>
      </c>
      <c r="L13" s="17">
        <v>0.133999522049809</v>
      </c>
      <c r="M13" s="17"/>
      <c r="N13" s="17">
        <v>0.15648764515438099</v>
      </c>
      <c r="O13" s="17">
        <v>0.100035823590409</v>
      </c>
      <c r="P13" s="17">
        <v>0.154910203064788</v>
      </c>
      <c r="Q13" s="17">
        <v>0.18352508425101499</v>
      </c>
      <c r="R13" s="17">
        <v>0.101779192213175</v>
      </c>
      <c r="S13" s="17"/>
      <c r="T13" s="17">
        <v>8.9763268012498204E-2</v>
      </c>
      <c r="U13" s="17">
        <v>0.156640161615443</v>
      </c>
      <c r="V13" s="17">
        <v>0.16462597258374201</v>
      </c>
      <c r="W13" s="17">
        <v>0.18662958177449601</v>
      </c>
      <c r="X13" s="17">
        <v>0.17905670294525</v>
      </c>
      <c r="Y13" s="17">
        <v>7.7420184627001398E-2</v>
      </c>
      <c r="Z13" s="17">
        <v>0.13329064324443701</v>
      </c>
      <c r="AA13" s="17">
        <v>0.121286690666518</v>
      </c>
      <c r="AB13" s="17">
        <v>0.136343049345584</v>
      </c>
      <c r="AC13" s="17">
        <v>0.152642784442927</v>
      </c>
      <c r="AD13" s="17">
        <v>9.3689834835919694E-2</v>
      </c>
      <c r="AE13" s="17">
        <v>0.14115161846440399</v>
      </c>
      <c r="AF13" s="17"/>
      <c r="AG13" s="17">
        <v>0.14559348544902301</v>
      </c>
      <c r="AH13" s="17">
        <v>0.135868352839454</v>
      </c>
    </row>
    <row r="14" spans="2:34" x14ac:dyDescent="0.25">
      <c r="B14" s="18" t="s">
        <v>80</v>
      </c>
      <c r="C14" s="17">
        <v>6.7066611056326705E-2</v>
      </c>
      <c r="D14" s="17">
        <v>5.5011502087335802E-2</v>
      </c>
      <c r="E14" s="17">
        <v>7.7560133118995803E-2</v>
      </c>
      <c r="F14" s="17"/>
      <c r="G14" s="17">
        <v>9.7818729544565997E-2</v>
      </c>
      <c r="H14" s="17">
        <v>5.5870511967271899E-2</v>
      </c>
      <c r="I14" s="17">
        <v>5.2519398482695302E-2</v>
      </c>
      <c r="J14" s="17"/>
      <c r="K14" s="17">
        <v>6.8109676006515393E-2</v>
      </c>
      <c r="L14" s="17">
        <v>6.2260908032831498E-2</v>
      </c>
      <c r="M14" s="17"/>
      <c r="N14" s="17">
        <v>0.12740610914902301</v>
      </c>
      <c r="O14" s="17">
        <v>6.6536742224010403E-2</v>
      </c>
      <c r="P14" s="17">
        <v>5.90543301110244E-2</v>
      </c>
      <c r="Q14" s="17">
        <v>4.8738072007239501E-2</v>
      </c>
      <c r="R14" s="17">
        <v>3.8923728357312601E-2</v>
      </c>
      <c r="S14" s="17"/>
      <c r="T14" s="17">
        <v>4.0716236767048199E-2</v>
      </c>
      <c r="U14" s="17">
        <v>7.7855927325454002E-2</v>
      </c>
      <c r="V14" s="17">
        <v>7.3180253675750498E-2</v>
      </c>
      <c r="W14" s="17">
        <v>4.82696182333529E-2</v>
      </c>
      <c r="X14" s="17">
        <v>7.3063372498979096E-2</v>
      </c>
      <c r="Y14" s="17">
        <v>7.05630410031685E-2</v>
      </c>
      <c r="Z14" s="17">
        <v>5.1888443356344599E-2</v>
      </c>
      <c r="AA14" s="17">
        <v>5.8327772838118498E-2</v>
      </c>
      <c r="AB14" s="17">
        <v>7.9182198639365306E-2</v>
      </c>
      <c r="AC14" s="17">
        <v>7.4703847714163593E-2</v>
      </c>
      <c r="AD14" s="17">
        <v>9.9934092728448207E-2</v>
      </c>
      <c r="AE14" s="17">
        <v>8.7796207608320104E-2</v>
      </c>
      <c r="AF14" s="17"/>
      <c r="AG14" s="17">
        <v>4.6996093259680197E-2</v>
      </c>
      <c r="AH14" s="17">
        <v>7.0141607519292895E-2</v>
      </c>
    </row>
    <row r="15" spans="2:34" x14ac:dyDescent="0.25">
      <c r="B15" s="18" t="s">
        <v>449</v>
      </c>
      <c r="C15" s="21">
        <v>0.28329885926438297</v>
      </c>
      <c r="D15" s="21">
        <v>0.34192608144894998</v>
      </c>
      <c r="E15" s="21">
        <v>0.23008449703810899</v>
      </c>
      <c r="F15" s="21"/>
      <c r="G15" s="21">
        <v>0.24830073779647499</v>
      </c>
      <c r="H15" s="21">
        <v>0.26502152615111002</v>
      </c>
      <c r="I15" s="21">
        <v>0.33868726504039298</v>
      </c>
      <c r="J15" s="21"/>
      <c r="K15" s="21">
        <v>0.23793251919026301</v>
      </c>
      <c r="L15" s="21">
        <v>0.29356255255327701</v>
      </c>
      <c r="M15" s="21"/>
      <c r="N15" s="21">
        <v>0.20148247118219501</v>
      </c>
      <c r="O15" s="21">
        <v>0.286113120034719</v>
      </c>
      <c r="P15" s="21">
        <v>0.246621731985538</v>
      </c>
      <c r="Q15" s="21">
        <v>0.26244551884622103</v>
      </c>
      <c r="R15" s="21">
        <v>0.425138403768757</v>
      </c>
      <c r="S15" s="21"/>
      <c r="T15" s="21">
        <v>0.42468041331193801</v>
      </c>
      <c r="U15" s="21">
        <v>0.207643893409374</v>
      </c>
      <c r="V15" s="21">
        <v>0.23227835299737401</v>
      </c>
      <c r="W15" s="21">
        <v>0.24211626256430399</v>
      </c>
      <c r="X15" s="21">
        <v>0.24821260613412799</v>
      </c>
      <c r="Y15" s="21">
        <v>0.32134717040152699</v>
      </c>
      <c r="Z15" s="21">
        <v>0.27492319989011799</v>
      </c>
      <c r="AA15" s="21">
        <v>0.24452460160292699</v>
      </c>
      <c r="AB15" s="21">
        <v>0.26413300267255602</v>
      </c>
      <c r="AC15" s="21">
        <v>0.24978499930222001</v>
      </c>
      <c r="AD15" s="21">
        <v>0.35798679907451603</v>
      </c>
      <c r="AE15" s="21">
        <v>0.32130044896828203</v>
      </c>
      <c r="AF15" s="21"/>
      <c r="AG15" s="21">
        <v>0.304850578083394</v>
      </c>
      <c r="AH15" s="21">
        <v>0.27768028464362898</v>
      </c>
    </row>
    <row r="16" spans="2:34" x14ac:dyDescent="0.25">
      <c r="B16" s="18" t="s">
        <v>450</v>
      </c>
      <c r="C16" s="21">
        <v>0.384229234551759</v>
      </c>
      <c r="D16" s="21">
        <v>0.35413638622648602</v>
      </c>
      <c r="E16" s="21">
        <v>0.40626993928725103</v>
      </c>
      <c r="F16" s="21"/>
      <c r="G16" s="21">
        <v>0.36759950711291201</v>
      </c>
      <c r="H16" s="21">
        <v>0.41431810525709101</v>
      </c>
      <c r="I16" s="21">
        <v>0.36200756286390201</v>
      </c>
      <c r="J16" s="21"/>
      <c r="K16" s="21">
        <v>0.422727245422307</v>
      </c>
      <c r="L16" s="21">
        <v>0.378421319189024</v>
      </c>
      <c r="M16" s="21"/>
      <c r="N16" s="21">
        <v>0.42040431467202699</v>
      </c>
      <c r="O16" s="21">
        <v>0.35462592623477501</v>
      </c>
      <c r="P16" s="21">
        <v>0.42847068817899098</v>
      </c>
      <c r="Q16" s="21">
        <v>0.41827767269083999</v>
      </c>
      <c r="R16" s="21">
        <v>0.29002336569370801</v>
      </c>
      <c r="S16" s="21"/>
      <c r="T16" s="21">
        <v>0.26673725357142403</v>
      </c>
      <c r="U16" s="21">
        <v>0.462457007157352</v>
      </c>
      <c r="V16" s="21">
        <v>0.42563652691099602</v>
      </c>
      <c r="W16" s="21">
        <v>0.48949479226485698</v>
      </c>
      <c r="X16" s="21">
        <v>0.47953792076557</v>
      </c>
      <c r="Y16" s="21">
        <v>0.305571931101903</v>
      </c>
      <c r="Z16" s="21">
        <v>0.34499486777249899</v>
      </c>
      <c r="AA16" s="21">
        <v>0.44453666290570998</v>
      </c>
      <c r="AB16" s="21">
        <v>0.34716596538215799</v>
      </c>
      <c r="AC16" s="21">
        <v>0.39221652906110599</v>
      </c>
      <c r="AD16" s="21">
        <v>0.36251535336057999</v>
      </c>
      <c r="AE16" s="21">
        <v>0.347954464758504</v>
      </c>
      <c r="AF16" s="21"/>
      <c r="AG16" s="21">
        <v>0.38473134929206798</v>
      </c>
      <c r="AH16" s="21">
        <v>0.38650360469058498</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459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0.12871975972535801</v>
      </c>
      <c r="D9" s="17">
        <v>0.14729472918714301</v>
      </c>
      <c r="E9" s="17">
        <v>0.112604853217843</v>
      </c>
      <c r="F9" s="17"/>
      <c r="G9" s="17">
        <v>9.9011287799341999E-2</v>
      </c>
      <c r="H9" s="17">
        <v>0.124128031331027</v>
      </c>
      <c r="I9" s="17">
        <v>0.162062166699564</v>
      </c>
      <c r="J9" s="17"/>
      <c r="K9" s="17">
        <v>0.121707157553643</v>
      </c>
      <c r="L9" s="17">
        <v>0.129322576974331</v>
      </c>
      <c r="M9" s="17"/>
      <c r="N9" s="17">
        <v>0.107514511096049</v>
      </c>
      <c r="O9" s="17">
        <v>0.105868648044843</v>
      </c>
      <c r="P9" s="17">
        <v>0.118441247208036</v>
      </c>
      <c r="Q9" s="17">
        <v>0.137281724096813</v>
      </c>
      <c r="R9" s="17">
        <v>0.186972618924267</v>
      </c>
      <c r="S9" s="17"/>
      <c r="T9" s="17">
        <v>0.223364200733535</v>
      </c>
      <c r="U9" s="17">
        <v>9.1235178796556293E-2</v>
      </c>
      <c r="V9" s="17">
        <v>0.102479184203007</v>
      </c>
      <c r="W9" s="17">
        <v>0.10084526460825299</v>
      </c>
      <c r="X9" s="17">
        <v>0.13803869627860399</v>
      </c>
      <c r="Y9" s="17">
        <v>9.2628420089585703E-2</v>
      </c>
      <c r="Z9" s="17">
        <v>0.113505058532845</v>
      </c>
      <c r="AA9" s="17">
        <v>0.123463761340482</v>
      </c>
      <c r="AB9" s="17">
        <v>0.117602620015079</v>
      </c>
      <c r="AC9" s="17">
        <v>0.14618649211924001</v>
      </c>
      <c r="AD9" s="17">
        <v>0.161834237095731</v>
      </c>
      <c r="AE9" s="17">
        <v>9.4968434676076796E-2</v>
      </c>
      <c r="AF9" s="17"/>
      <c r="AG9" s="17">
        <v>0.15059093016653199</v>
      </c>
      <c r="AH9" s="17">
        <v>0.121928690592192</v>
      </c>
    </row>
    <row r="10" spans="2:34" x14ac:dyDescent="0.25">
      <c r="B10" s="18" t="s">
        <v>445</v>
      </c>
      <c r="C10" s="17">
        <v>0.30366053916295799</v>
      </c>
      <c r="D10" s="17">
        <v>0.32075684653930597</v>
      </c>
      <c r="E10" s="17">
        <v>0.29032895040198797</v>
      </c>
      <c r="F10" s="17"/>
      <c r="G10" s="17">
        <v>0.29122256366376997</v>
      </c>
      <c r="H10" s="17">
        <v>0.29723072925553101</v>
      </c>
      <c r="I10" s="17">
        <v>0.32326267984957502</v>
      </c>
      <c r="J10" s="17"/>
      <c r="K10" s="17">
        <v>0.29550548354363598</v>
      </c>
      <c r="L10" s="17">
        <v>0.30884586203107001</v>
      </c>
      <c r="M10" s="17"/>
      <c r="N10" s="17">
        <v>0.25441425404318102</v>
      </c>
      <c r="O10" s="17">
        <v>0.32435450356546502</v>
      </c>
      <c r="P10" s="17">
        <v>0.30028711119535101</v>
      </c>
      <c r="Q10" s="17">
        <v>0.214305359596799</v>
      </c>
      <c r="R10" s="17">
        <v>0.36144020554719902</v>
      </c>
      <c r="S10" s="17"/>
      <c r="T10" s="17">
        <v>0.32812657499487002</v>
      </c>
      <c r="U10" s="17">
        <v>0.26344396896351502</v>
      </c>
      <c r="V10" s="17">
        <v>0.27698888290162399</v>
      </c>
      <c r="W10" s="17">
        <v>0.32375339481597898</v>
      </c>
      <c r="X10" s="17">
        <v>0.29819778415277498</v>
      </c>
      <c r="Y10" s="17">
        <v>0.38568462382952401</v>
      </c>
      <c r="Z10" s="17">
        <v>0.29593400789879198</v>
      </c>
      <c r="AA10" s="17">
        <v>0.24422713139069799</v>
      </c>
      <c r="AB10" s="17">
        <v>0.34878447369483501</v>
      </c>
      <c r="AC10" s="17">
        <v>0.25631887899702699</v>
      </c>
      <c r="AD10" s="17">
        <v>0.289136302130578</v>
      </c>
      <c r="AE10" s="17">
        <v>0.22966747681152899</v>
      </c>
      <c r="AF10" s="17"/>
      <c r="AG10" s="17">
        <v>0.33793155214016801</v>
      </c>
      <c r="AH10" s="17">
        <v>0.284006430167905</v>
      </c>
    </row>
    <row r="11" spans="2:34" x14ac:dyDescent="0.25">
      <c r="B11" s="18" t="s">
        <v>446</v>
      </c>
      <c r="C11" s="17">
        <v>0.27966309531064198</v>
      </c>
      <c r="D11" s="17">
        <v>0.27085311406936502</v>
      </c>
      <c r="E11" s="17">
        <v>0.29061038810288897</v>
      </c>
      <c r="F11" s="17"/>
      <c r="G11" s="17">
        <v>0.27802623161822398</v>
      </c>
      <c r="H11" s="17">
        <v>0.28593814369603099</v>
      </c>
      <c r="I11" s="17">
        <v>0.27332781500974901</v>
      </c>
      <c r="J11" s="17"/>
      <c r="K11" s="17">
        <v>0.27624519289757499</v>
      </c>
      <c r="L11" s="17">
        <v>0.27746499086361798</v>
      </c>
      <c r="M11" s="17"/>
      <c r="N11" s="17">
        <v>0.29641511458039299</v>
      </c>
      <c r="O11" s="17">
        <v>0.28724865521276699</v>
      </c>
      <c r="P11" s="17">
        <v>0.28542371402524902</v>
      </c>
      <c r="Q11" s="17">
        <v>0.25296779378050899</v>
      </c>
      <c r="R11" s="17">
        <v>0.25642618601846601</v>
      </c>
      <c r="S11" s="17"/>
      <c r="T11" s="17">
        <v>0.231937339507548</v>
      </c>
      <c r="U11" s="17">
        <v>0.28721047243081199</v>
      </c>
      <c r="V11" s="17">
        <v>0.29008707378638898</v>
      </c>
      <c r="W11" s="17">
        <v>0.30303397540888499</v>
      </c>
      <c r="X11" s="17">
        <v>0.28973111237639898</v>
      </c>
      <c r="Y11" s="17">
        <v>0.28344580790723201</v>
      </c>
      <c r="Z11" s="17">
        <v>0.29242979833237798</v>
      </c>
      <c r="AA11" s="17">
        <v>0.284567966988785</v>
      </c>
      <c r="AB11" s="17">
        <v>0.24861706879017201</v>
      </c>
      <c r="AC11" s="17">
        <v>0.265317112824343</v>
      </c>
      <c r="AD11" s="17">
        <v>0.34873552583960399</v>
      </c>
      <c r="AE11" s="17">
        <v>0.33142714781815102</v>
      </c>
      <c r="AF11" s="17"/>
      <c r="AG11" s="17">
        <v>0.24527525369916101</v>
      </c>
      <c r="AH11" s="17">
        <v>0.296811843726214</v>
      </c>
    </row>
    <row r="12" spans="2:34" x14ac:dyDescent="0.25">
      <c r="B12" s="18" t="s">
        <v>447</v>
      </c>
      <c r="C12" s="17">
        <v>0.14271851074303499</v>
      </c>
      <c r="D12" s="17">
        <v>0.14733002953709201</v>
      </c>
      <c r="E12" s="17">
        <v>0.137705791432151</v>
      </c>
      <c r="F12" s="17"/>
      <c r="G12" s="17">
        <v>0.154657723459525</v>
      </c>
      <c r="H12" s="17">
        <v>0.14078675683583</v>
      </c>
      <c r="I12" s="17">
        <v>0.13404736170222301</v>
      </c>
      <c r="J12" s="17"/>
      <c r="K12" s="17">
        <v>0.14053932458812499</v>
      </c>
      <c r="L12" s="17">
        <v>0.14484050978389601</v>
      </c>
      <c r="M12" s="17"/>
      <c r="N12" s="17">
        <v>0.13967839463650999</v>
      </c>
      <c r="O12" s="17">
        <v>0.143231411409415</v>
      </c>
      <c r="P12" s="17">
        <v>0.14441602796252201</v>
      </c>
      <c r="Q12" s="17">
        <v>0.236442266003562</v>
      </c>
      <c r="R12" s="17">
        <v>0.107617300605212</v>
      </c>
      <c r="S12" s="17"/>
      <c r="T12" s="17">
        <v>0.118224605300599</v>
      </c>
      <c r="U12" s="17">
        <v>0.188762183333298</v>
      </c>
      <c r="V12" s="17">
        <v>0.16554117683136299</v>
      </c>
      <c r="W12" s="17">
        <v>0.126342519338635</v>
      </c>
      <c r="X12" s="17">
        <v>0.110540744500816</v>
      </c>
      <c r="Y12" s="17">
        <v>9.0943050244102194E-2</v>
      </c>
      <c r="Z12" s="17">
        <v>0.186142855061843</v>
      </c>
      <c r="AA12" s="17">
        <v>0.191240241553391</v>
      </c>
      <c r="AB12" s="17">
        <v>0.142095506093663</v>
      </c>
      <c r="AC12" s="17">
        <v>0.129140506237856</v>
      </c>
      <c r="AD12" s="17">
        <v>0.102295627903884</v>
      </c>
      <c r="AE12" s="17">
        <v>0.19048367622246301</v>
      </c>
      <c r="AF12" s="17"/>
      <c r="AG12" s="17">
        <v>0.13492220844799799</v>
      </c>
      <c r="AH12" s="17">
        <v>0.146972778101785</v>
      </c>
    </row>
    <row r="13" spans="2:34" x14ac:dyDescent="0.25">
      <c r="B13" s="18" t="s">
        <v>448</v>
      </c>
      <c r="C13" s="17">
        <v>8.16575045229746E-2</v>
      </c>
      <c r="D13" s="17">
        <v>6.5505997751855394E-2</v>
      </c>
      <c r="E13" s="17">
        <v>9.2311053442655805E-2</v>
      </c>
      <c r="F13" s="17"/>
      <c r="G13" s="17">
        <v>6.8867403348819398E-2</v>
      </c>
      <c r="H13" s="17">
        <v>0.107076323975297</v>
      </c>
      <c r="I13" s="17">
        <v>6.17158499609076E-2</v>
      </c>
      <c r="J13" s="17"/>
      <c r="K13" s="17">
        <v>9.6097597334211096E-2</v>
      </c>
      <c r="L13" s="17">
        <v>7.9861995160994598E-2</v>
      </c>
      <c r="M13" s="17"/>
      <c r="N13" s="17">
        <v>7.6837668580286803E-2</v>
      </c>
      <c r="O13" s="17">
        <v>6.8327896007313593E-2</v>
      </c>
      <c r="P13" s="17">
        <v>9.2713998676996701E-2</v>
      </c>
      <c r="Q13" s="17">
        <v>0.12774288944580001</v>
      </c>
      <c r="R13" s="17">
        <v>6.2409950133781103E-2</v>
      </c>
      <c r="S13" s="17"/>
      <c r="T13" s="17">
        <v>6.0196584911514403E-2</v>
      </c>
      <c r="U13" s="17">
        <v>8.3374190380418503E-2</v>
      </c>
      <c r="V13" s="17">
        <v>9.8091958067569707E-2</v>
      </c>
      <c r="W13" s="17">
        <v>6.3504666269317403E-2</v>
      </c>
      <c r="X13" s="17">
        <v>9.2998341223554506E-2</v>
      </c>
      <c r="Y13" s="17">
        <v>7.2867515781533498E-2</v>
      </c>
      <c r="Z13" s="17">
        <v>5.1098227418335702E-2</v>
      </c>
      <c r="AA13" s="17">
        <v>0.113962526719422</v>
      </c>
      <c r="AB13" s="17">
        <v>9.2874003301963506E-2</v>
      </c>
      <c r="AC13" s="17">
        <v>0.14080883459183899</v>
      </c>
      <c r="AD13" s="17">
        <v>4.27080554009042E-2</v>
      </c>
      <c r="AE13" s="17">
        <v>8.2240326925647103E-2</v>
      </c>
      <c r="AF13" s="17"/>
      <c r="AG13" s="17">
        <v>8.2409964471871502E-2</v>
      </c>
      <c r="AH13" s="17">
        <v>8.69618045233711E-2</v>
      </c>
    </row>
    <row r="14" spans="2:34" x14ac:dyDescent="0.25">
      <c r="B14" s="18" t="s">
        <v>80</v>
      </c>
      <c r="C14" s="17">
        <v>6.3580590535032899E-2</v>
      </c>
      <c r="D14" s="17">
        <v>4.8259282915238698E-2</v>
      </c>
      <c r="E14" s="17">
        <v>7.6438963402474094E-2</v>
      </c>
      <c r="F14" s="17"/>
      <c r="G14" s="17">
        <v>0.10821479011031999</v>
      </c>
      <c r="H14" s="17">
        <v>4.4840014906283601E-2</v>
      </c>
      <c r="I14" s="17">
        <v>4.55841267779818E-2</v>
      </c>
      <c r="J14" s="17"/>
      <c r="K14" s="17">
        <v>6.9905244082809903E-2</v>
      </c>
      <c r="L14" s="17">
        <v>5.9664065186090201E-2</v>
      </c>
      <c r="M14" s="17"/>
      <c r="N14" s="17">
        <v>0.12514005706358</v>
      </c>
      <c r="O14" s="17">
        <v>7.0968885760196401E-2</v>
      </c>
      <c r="P14" s="17">
        <v>5.8717900931844702E-2</v>
      </c>
      <c r="Q14" s="17">
        <v>3.1259967076518097E-2</v>
      </c>
      <c r="R14" s="17">
        <v>2.5133738771074599E-2</v>
      </c>
      <c r="S14" s="17"/>
      <c r="T14" s="17">
        <v>3.8150694551932998E-2</v>
      </c>
      <c r="U14" s="17">
        <v>8.5974006095399597E-2</v>
      </c>
      <c r="V14" s="17">
        <v>6.68117242100464E-2</v>
      </c>
      <c r="W14" s="17">
        <v>8.2520179558930803E-2</v>
      </c>
      <c r="X14" s="17">
        <v>7.0493321467852296E-2</v>
      </c>
      <c r="Y14" s="17">
        <v>7.4430582148022298E-2</v>
      </c>
      <c r="Z14" s="17">
        <v>6.0890052755806098E-2</v>
      </c>
      <c r="AA14" s="17">
        <v>4.2538372007222602E-2</v>
      </c>
      <c r="AB14" s="17">
        <v>5.0026328104287497E-2</v>
      </c>
      <c r="AC14" s="17">
        <v>6.2228175229695801E-2</v>
      </c>
      <c r="AD14" s="17">
        <v>5.5290251629299202E-2</v>
      </c>
      <c r="AE14" s="17">
        <v>7.1212937546133406E-2</v>
      </c>
      <c r="AF14" s="17"/>
      <c r="AG14" s="17">
        <v>4.8870091074268901E-2</v>
      </c>
      <c r="AH14" s="17">
        <v>6.3318452888533105E-2</v>
      </c>
    </row>
    <row r="15" spans="2:34" x14ac:dyDescent="0.25">
      <c r="B15" s="18" t="s">
        <v>449</v>
      </c>
      <c r="C15" s="21">
        <v>0.43238029888831597</v>
      </c>
      <c r="D15" s="21">
        <v>0.46805157572644901</v>
      </c>
      <c r="E15" s="21">
        <v>0.402933803619831</v>
      </c>
      <c r="F15" s="21"/>
      <c r="G15" s="21">
        <v>0.39023385146311201</v>
      </c>
      <c r="H15" s="21">
        <v>0.42135876058655902</v>
      </c>
      <c r="I15" s="21">
        <v>0.48532484654913899</v>
      </c>
      <c r="J15" s="21"/>
      <c r="K15" s="21">
        <v>0.41721264109727901</v>
      </c>
      <c r="L15" s="21">
        <v>0.43816843900540098</v>
      </c>
      <c r="M15" s="21"/>
      <c r="N15" s="21">
        <v>0.361928765139229</v>
      </c>
      <c r="O15" s="21">
        <v>0.430223151610309</v>
      </c>
      <c r="P15" s="21">
        <v>0.41872835840338701</v>
      </c>
      <c r="Q15" s="21">
        <v>0.35158708369361202</v>
      </c>
      <c r="R15" s="21">
        <v>0.548412824471466</v>
      </c>
      <c r="S15" s="21"/>
      <c r="T15" s="21">
        <v>0.55149077572840499</v>
      </c>
      <c r="U15" s="21">
        <v>0.35467914776007098</v>
      </c>
      <c r="V15" s="21">
        <v>0.37946806710463199</v>
      </c>
      <c r="W15" s="21">
        <v>0.42459865942423197</v>
      </c>
      <c r="X15" s="21">
        <v>0.43623648043137903</v>
      </c>
      <c r="Y15" s="21">
        <v>0.47831304391911</v>
      </c>
      <c r="Z15" s="21">
        <v>0.40943906643163702</v>
      </c>
      <c r="AA15" s="21">
        <v>0.367690892731179</v>
      </c>
      <c r="AB15" s="21">
        <v>0.46638709370991399</v>
      </c>
      <c r="AC15" s="21">
        <v>0.402505371116267</v>
      </c>
      <c r="AD15" s="21">
        <v>0.45097053922630898</v>
      </c>
      <c r="AE15" s="21">
        <v>0.32463591148760601</v>
      </c>
      <c r="AF15" s="21"/>
      <c r="AG15" s="21">
        <v>0.48852248230669998</v>
      </c>
      <c r="AH15" s="21">
        <v>0.40593512076009702</v>
      </c>
    </row>
    <row r="16" spans="2:34" x14ac:dyDescent="0.25">
      <c r="B16" s="18" t="s">
        <v>450</v>
      </c>
      <c r="C16" s="21">
        <v>0.22437601526601</v>
      </c>
      <c r="D16" s="21">
        <v>0.21283602728894699</v>
      </c>
      <c r="E16" s="21">
        <v>0.230016844874806</v>
      </c>
      <c r="F16" s="21"/>
      <c r="G16" s="21">
        <v>0.22352512680834499</v>
      </c>
      <c r="H16" s="21">
        <v>0.24786308081112701</v>
      </c>
      <c r="I16" s="21">
        <v>0.19576321166312999</v>
      </c>
      <c r="J16" s="21"/>
      <c r="K16" s="21">
        <v>0.23663692192233601</v>
      </c>
      <c r="L16" s="21">
        <v>0.22470250494489</v>
      </c>
      <c r="M16" s="21"/>
      <c r="N16" s="21">
        <v>0.21651606321679701</v>
      </c>
      <c r="O16" s="21">
        <v>0.21155930741672799</v>
      </c>
      <c r="P16" s="21">
        <v>0.23713002663951899</v>
      </c>
      <c r="Q16" s="21">
        <v>0.36418515544936098</v>
      </c>
      <c r="R16" s="21">
        <v>0.170027250738993</v>
      </c>
      <c r="S16" s="21"/>
      <c r="T16" s="21">
        <v>0.178421190212114</v>
      </c>
      <c r="U16" s="21">
        <v>0.27213637371371702</v>
      </c>
      <c r="V16" s="21">
        <v>0.26363313489893297</v>
      </c>
      <c r="W16" s="21">
        <v>0.189847185607952</v>
      </c>
      <c r="X16" s="21">
        <v>0.20353908572437099</v>
      </c>
      <c r="Y16" s="21">
        <v>0.16381056602563601</v>
      </c>
      <c r="Z16" s="21">
        <v>0.237241082480179</v>
      </c>
      <c r="AA16" s="21">
        <v>0.30520276827281301</v>
      </c>
      <c r="AB16" s="21">
        <v>0.234969509395627</v>
      </c>
      <c r="AC16" s="21">
        <v>0.26994934082969502</v>
      </c>
      <c r="AD16" s="21">
        <v>0.14500368330478799</v>
      </c>
      <c r="AE16" s="21">
        <v>0.27272400314811002</v>
      </c>
      <c r="AF16" s="21"/>
      <c r="AG16" s="21">
        <v>0.21733217291987</v>
      </c>
      <c r="AH16" s="21">
        <v>0.23393458262515601</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460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0.12919424699199</v>
      </c>
      <c r="D9" s="17">
        <v>0.160377932125565</v>
      </c>
      <c r="E9" s="17">
        <v>0.100478644548994</v>
      </c>
      <c r="F9" s="17"/>
      <c r="G9" s="17">
        <v>0.10877229401797101</v>
      </c>
      <c r="H9" s="17">
        <v>0.110835705592843</v>
      </c>
      <c r="I9" s="17">
        <v>0.17114555061478601</v>
      </c>
      <c r="J9" s="17"/>
      <c r="K9" s="17">
        <v>9.42927242831475E-2</v>
      </c>
      <c r="L9" s="17">
        <v>0.136683866775411</v>
      </c>
      <c r="M9" s="17"/>
      <c r="N9" s="17">
        <v>9.9964416633141095E-2</v>
      </c>
      <c r="O9" s="17">
        <v>0.10992049108075801</v>
      </c>
      <c r="P9" s="17">
        <v>0.104850535276325</v>
      </c>
      <c r="Q9" s="17">
        <v>0.160493537626895</v>
      </c>
      <c r="R9" s="17">
        <v>0.208560513498385</v>
      </c>
      <c r="S9" s="17"/>
      <c r="T9" s="17">
        <v>0.21474825682292301</v>
      </c>
      <c r="U9" s="17">
        <v>9.5655718344986998E-2</v>
      </c>
      <c r="V9" s="17">
        <v>9.7191677541080296E-2</v>
      </c>
      <c r="W9" s="17">
        <v>0.107018902679266</v>
      </c>
      <c r="X9" s="17">
        <v>0.119868485243567</v>
      </c>
      <c r="Y9" s="17">
        <v>0.12757138820764199</v>
      </c>
      <c r="Z9" s="17">
        <v>8.8232191165518101E-2</v>
      </c>
      <c r="AA9" s="17">
        <v>0.13785468411252999</v>
      </c>
      <c r="AB9" s="17">
        <v>0.136719239592832</v>
      </c>
      <c r="AC9" s="17">
        <v>0.13148449347972199</v>
      </c>
      <c r="AD9" s="17">
        <v>0.15812315907910901</v>
      </c>
      <c r="AE9" s="17">
        <v>9.2581185478567099E-2</v>
      </c>
      <c r="AF9" s="17"/>
      <c r="AG9" s="17">
        <v>0.154252141311955</v>
      </c>
      <c r="AH9" s="17">
        <v>0.117718687786019</v>
      </c>
    </row>
    <row r="10" spans="2:34" x14ac:dyDescent="0.25">
      <c r="B10" s="18" t="s">
        <v>445</v>
      </c>
      <c r="C10" s="17">
        <v>0.34829624734388098</v>
      </c>
      <c r="D10" s="17">
        <v>0.362803398500404</v>
      </c>
      <c r="E10" s="17">
        <v>0.33686725694976999</v>
      </c>
      <c r="F10" s="17"/>
      <c r="G10" s="17">
        <v>0.36493934738955902</v>
      </c>
      <c r="H10" s="17">
        <v>0.31791683062811199</v>
      </c>
      <c r="I10" s="17">
        <v>0.370869228711105</v>
      </c>
      <c r="J10" s="17"/>
      <c r="K10" s="17">
        <v>0.30806339399987198</v>
      </c>
      <c r="L10" s="17">
        <v>0.35768345737878299</v>
      </c>
      <c r="M10" s="17"/>
      <c r="N10" s="17">
        <v>0.26215333918309802</v>
      </c>
      <c r="O10" s="17">
        <v>0.37037859292687902</v>
      </c>
      <c r="P10" s="17">
        <v>0.36026670834111602</v>
      </c>
      <c r="Q10" s="17">
        <v>0.29512987248612899</v>
      </c>
      <c r="R10" s="17">
        <v>0.39348024571491702</v>
      </c>
      <c r="S10" s="17"/>
      <c r="T10" s="17">
        <v>0.36724305202622698</v>
      </c>
      <c r="U10" s="17">
        <v>0.37988871857304801</v>
      </c>
      <c r="V10" s="17">
        <v>0.34139475520853102</v>
      </c>
      <c r="W10" s="17">
        <v>0.35207300968798699</v>
      </c>
      <c r="X10" s="17">
        <v>0.30269765694984802</v>
      </c>
      <c r="Y10" s="17">
        <v>0.28844189476760201</v>
      </c>
      <c r="Z10" s="17">
        <v>0.37658926584269597</v>
      </c>
      <c r="AA10" s="17">
        <v>0.34261704174231999</v>
      </c>
      <c r="AB10" s="17">
        <v>0.362176174281651</v>
      </c>
      <c r="AC10" s="17">
        <v>0.38990899776476201</v>
      </c>
      <c r="AD10" s="17">
        <v>0.27548861549565401</v>
      </c>
      <c r="AE10" s="17">
        <v>0.30984706497493703</v>
      </c>
      <c r="AF10" s="17"/>
      <c r="AG10" s="17">
        <v>0.37229589711963801</v>
      </c>
      <c r="AH10" s="17">
        <v>0.33353010239878</v>
      </c>
    </row>
    <row r="11" spans="2:34" x14ac:dyDescent="0.25">
      <c r="B11" s="18" t="s">
        <v>446</v>
      </c>
      <c r="C11" s="17">
        <v>0.22724433233001701</v>
      </c>
      <c r="D11" s="17">
        <v>0.212660656605592</v>
      </c>
      <c r="E11" s="17">
        <v>0.242755317082366</v>
      </c>
      <c r="F11" s="17"/>
      <c r="G11" s="17">
        <v>0.19742057813879901</v>
      </c>
      <c r="H11" s="17">
        <v>0.24374567939183001</v>
      </c>
      <c r="I11" s="17">
        <v>0.234287686620645</v>
      </c>
      <c r="J11" s="17"/>
      <c r="K11" s="17">
        <v>0.25503348896672701</v>
      </c>
      <c r="L11" s="17">
        <v>0.22048424662972099</v>
      </c>
      <c r="M11" s="17"/>
      <c r="N11" s="17">
        <v>0.26435239542744998</v>
      </c>
      <c r="O11" s="17">
        <v>0.23630516991277201</v>
      </c>
      <c r="P11" s="17">
        <v>0.21680831862403799</v>
      </c>
      <c r="Q11" s="17">
        <v>0.28052931756871402</v>
      </c>
      <c r="R11" s="17">
        <v>0.18695214913465699</v>
      </c>
      <c r="S11" s="17"/>
      <c r="T11" s="17">
        <v>0.23178553641527699</v>
      </c>
      <c r="U11" s="17">
        <v>0.221026807144697</v>
      </c>
      <c r="V11" s="17">
        <v>0.23781915371732501</v>
      </c>
      <c r="W11" s="17">
        <v>0.21888601284599801</v>
      </c>
      <c r="X11" s="17">
        <v>0.27229294669475801</v>
      </c>
      <c r="Y11" s="17">
        <v>0.27442333134540597</v>
      </c>
      <c r="Z11" s="17">
        <v>0.23923320223119199</v>
      </c>
      <c r="AA11" s="17">
        <v>0.23419932019577999</v>
      </c>
      <c r="AB11" s="17">
        <v>0.20379939569796299</v>
      </c>
      <c r="AC11" s="17">
        <v>0.13666470685705101</v>
      </c>
      <c r="AD11" s="17">
        <v>0.22685383876149101</v>
      </c>
      <c r="AE11" s="17">
        <v>0.25905229166423299</v>
      </c>
      <c r="AF11" s="17"/>
      <c r="AG11" s="17">
        <v>0.211621020680581</v>
      </c>
      <c r="AH11" s="17">
        <v>0.23704355747667399</v>
      </c>
    </row>
    <row r="12" spans="2:34" x14ac:dyDescent="0.25">
      <c r="B12" s="18" t="s">
        <v>447</v>
      </c>
      <c r="C12" s="17">
        <v>0.15186004727709801</v>
      </c>
      <c r="D12" s="17">
        <v>0.14043942878888699</v>
      </c>
      <c r="E12" s="17">
        <v>0.16522767028333701</v>
      </c>
      <c r="F12" s="17"/>
      <c r="G12" s="17">
        <v>0.17297063271801399</v>
      </c>
      <c r="H12" s="17">
        <v>0.17742289898468799</v>
      </c>
      <c r="I12" s="17">
        <v>0.10025014526944501</v>
      </c>
      <c r="J12" s="17"/>
      <c r="K12" s="17">
        <v>0.15641952186015301</v>
      </c>
      <c r="L12" s="17">
        <v>0.152512021539429</v>
      </c>
      <c r="M12" s="17"/>
      <c r="N12" s="17">
        <v>0.164741226825424</v>
      </c>
      <c r="O12" s="17">
        <v>0.15556116033204101</v>
      </c>
      <c r="P12" s="17">
        <v>0.15716144085896999</v>
      </c>
      <c r="Q12" s="17">
        <v>0.16171112207865901</v>
      </c>
      <c r="R12" s="17">
        <v>0.123632663517642</v>
      </c>
      <c r="S12" s="17"/>
      <c r="T12" s="17">
        <v>0.110924746293792</v>
      </c>
      <c r="U12" s="17">
        <v>0.164278493827099</v>
      </c>
      <c r="V12" s="17">
        <v>0.18579923891754799</v>
      </c>
      <c r="W12" s="17">
        <v>0.159661843230675</v>
      </c>
      <c r="X12" s="17">
        <v>0.123749387697624</v>
      </c>
      <c r="Y12" s="17">
        <v>0.14979592207406101</v>
      </c>
      <c r="Z12" s="17">
        <v>0.16804502821179901</v>
      </c>
      <c r="AA12" s="17">
        <v>0.14892363862379099</v>
      </c>
      <c r="AB12" s="17">
        <v>0.15325696385605</v>
      </c>
      <c r="AC12" s="17">
        <v>0.136737315307285</v>
      </c>
      <c r="AD12" s="17">
        <v>0.20605576635151299</v>
      </c>
      <c r="AE12" s="17">
        <v>0.15106438347800999</v>
      </c>
      <c r="AF12" s="17"/>
      <c r="AG12" s="17">
        <v>0.13810312100632699</v>
      </c>
      <c r="AH12" s="17">
        <v>0.16100055665332999</v>
      </c>
    </row>
    <row r="13" spans="2:34" x14ac:dyDescent="0.25">
      <c r="B13" s="18" t="s">
        <v>448</v>
      </c>
      <c r="C13" s="17">
        <v>8.4055741918455801E-2</v>
      </c>
      <c r="D13" s="17">
        <v>7.2976373227064406E-2</v>
      </c>
      <c r="E13" s="17">
        <v>8.89791451805311E-2</v>
      </c>
      <c r="F13" s="17"/>
      <c r="G13" s="17">
        <v>7.4076029822816206E-2</v>
      </c>
      <c r="H13" s="17">
        <v>9.5909958829619904E-2</v>
      </c>
      <c r="I13" s="17">
        <v>7.84850557185829E-2</v>
      </c>
      <c r="J13" s="17"/>
      <c r="K13" s="17">
        <v>9.3938180976111701E-2</v>
      </c>
      <c r="L13" s="17">
        <v>8.1058395490145096E-2</v>
      </c>
      <c r="M13" s="17"/>
      <c r="N13" s="17">
        <v>9.0306026505622194E-2</v>
      </c>
      <c r="O13" s="17">
        <v>7.8858009596804807E-2</v>
      </c>
      <c r="P13" s="17">
        <v>9.5316269153050803E-2</v>
      </c>
      <c r="Q13" s="17">
        <v>8.0618116382464702E-2</v>
      </c>
      <c r="R13" s="17">
        <v>6.4439764638518707E-2</v>
      </c>
      <c r="S13" s="17"/>
      <c r="T13" s="17">
        <v>5.0911918222402E-2</v>
      </c>
      <c r="U13" s="17">
        <v>7.6589053114265102E-2</v>
      </c>
      <c r="V13" s="17">
        <v>7.41423314705906E-2</v>
      </c>
      <c r="W13" s="17">
        <v>0.116111145032657</v>
      </c>
      <c r="X13" s="17">
        <v>0.10431761066886799</v>
      </c>
      <c r="Y13" s="17">
        <v>7.9147209440851102E-2</v>
      </c>
      <c r="Z13" s="17">
        <v>6.6758620913098199E-2</v>
      </c>
      <c r="AA13" s="17">
        <v>9.0840456913365494E-2</v>
      </c>
      <c r="AB13" s="17">
        <v>0.10156301315470601</v>
      </c>
      <c r="AC13" s="17">
        <v>0.103653374495618</v>
      </c>
      <c r="AD13" s="17">
        <v>5.4504135324429499E-2</v>
      </c>
      <c r="AE13" s="17">
        <v>0.13958771892479099</v>
      </c>
      <c r="AF13" s="17"/>
      <c r="AG13" s="17">
        <v>7.4830259508980701E-2</v>
      </c>
      <c r="AH13" s="17">
        <v>9.2854113070337294E-2</v>
      </c>
    </row>
    <row r="14" spans="2:34" x14ac:dyDescent="0.25">
      <c r="B14" s="18" t="s">
        <v>80</v>
      </c>
      <c r="C14" s="17">
        <v>5.9349384138558302E-2</v>
      </c>
      <c r="D14" s="17">
        <v>5.0742210752487901E-2</v>
      </c>
      <c r="E14" s="17">
        <v>6.5691965955001194E-2</v>
      </c>
      <c r="F14" s="17"/>
      <c r="G14" s="17">
        <v>8.1821117912840705E-2</v>
      </c>
      <c r="H14" s="17">
        <v>5.4168926572906902E-2</v>
      </c>
      <c r="I14" s="17">
        <v>4.49623330654364E-2</v>
      </c>
      <c r="J14" s="17"/>
      <c r="K14" s="17">
        <v>9.2252689913988301E-2</v>
      </c>
      <c r="L14" s="17">
        <v>5.1578012186512298E-2</v>
      </c>
      <c r="M14" s="17"/>
      <c r="N14" s="17">
        <v>0.118482595425265</v>
      </c>
      <c r="O14" s="17">
        <v>4.8976576150744501E-2</v>
      </c>
      <c r="P14" s="17">
        <v>6.5596727746499606E-2</v>
      </c>
      <c r="Q14" s="17">
        <v>2.15180338571388E-2</v>
      </c>
      <c r="R14" s="17">
        <v>2.2934663495879599E-2</v>
      </c>
      <c r="S14" s="17"/>
      <c r="T14" s="17">
        <v>2.4386490219379001E-2</v>
      </c>
      <c r="U14" s="17">
        <v>6.2561208995904005E-2</v>
      </c>
      <c r="V14" s="17">
        <v>6.3652843144926002E-2</v>
      </c>
      <c r="W14" s="17">
        <v>4.6249086523416402E-2</v>
      </c>
      <c r="X14" s="17">
        <v>7.7073912745335205E-2</v>
      </c>
      <c r="Y14" s="17">
        <v>8.0620254164438299E-2</v>
      </c>
      <c r="Z14" s="17">
        <v>6.1141691635697E-2</v>
      </c>
      <c r="AA14" s="17">
        <v>4.5564858412213298E-2</v>
      </c>
      <c r="AB14" s="17">
        <v>4.2485213416798201E-2</v>
      </c>
      <c r="AC14" s="17">
        <v>0.101551112095562</v>
      </c>
      <c r="AD14" s="17">
        <v>7.8974484987803906E-2</v>
      </c>
      <c r="AE14" s="17">
        <v>4.7867355479462199E-2</v>
      </c>
      <c r="AF14" s="17"/>
      <c r="AG14" s="17">
        <v>4.8897560372518002E-2</v>
      </c>
      <c r="AH14" s="17">
        <v>5.7852982614859501E-2</v>
      </c>
    </row>
    <row r="15" spans="2:34" x14ac:dyDescent="0.25">
      <c r="B15" s="18" t="s">
        <v>449</v>
      </c>
      <c r="C15" s="21">
        <v>0.47749049433587099</v>
      </c>
      <c r="D15" s="21">
        <v>0.52318133062596806</v>
      </c>
      <c r="E15" s="21">
        <v>0.43734590149876401</v>
      </c>
      <c r="F15" s="21"/>
      <c r="G15" s="21">
        <v>0.47371164140753003</v>
      </c>
      <c r="H15" s="21">
        <v>0.42875253622095499</v>
      </c>
      <c r="I15" s="21">
        <v>0.54201477932589004</v>
      </c>
      <c r="J15" s="21"/>
      <c r="K15" s="21">
        <v>0.40235611828301898</v>
      </c>
      <c r="L15" s="21">
        <v>0.49436732415419299</v>
      </c>
      <c r="M15" s="21"/>
      <c r="N15" s="21">
        <v>0.36211775581623901</v>
      </c>
      <c r="O15" s="21">
        <v>0.48029908400763799</v>
      </c>
      <c r="P15" s="21">
        <v>0.465117243617441</v>
      </c>
      <c r="Q15" s="21">
        <v>0.45562341011302399</v>
      </c>
      <c r="R15" s="21">
        <v>0.60204075921330202</v>
      </c>
      <c r="S15" s="21"/>
      <c r="T15" s="21">
        <v>0.58199130884915096</v>
      </c>
      <c r="U15" s="21">
        <v>0.475544436918035</v>
      </c>
      <c r="V15" s="21">
        <v>0.43858643274961101</v>
      </c>
      <c r="W15" s="21">
        <v>0.459091912367253</v>
      </c>
      <c r="X15" s="21">
        <v>0.42256614219341498</v>
      </c>
      <c r="Y15" s="21">
        <v>0.41601328297524398</v>
      </c>
      <c r="Z15" s="21">
        <v>0.46482145700821398</v>
      </c>
      <c r="AA15" s="21">
        <v>0.48047172585484998</v>
      </c>
      <c r="AB15" s="21">
        <v>0.498895413874483</v>
      </c>
      <c r="AC15" s="21">
        <v>0.52139349124448298</v>
      </c>
      <c r="AD15" s="21">
        <v>0.43361177457476302</v>
      </c>
      <c r="AE15" s="21">
        <v>0.402428250453504</v>
      </c>
      <c r="AF15" s="21"/>
      <c r="AG15" s="21">
        <v>0.52654803843159304</v>
      </c>
      <c r="AH15" s="21">
        <v>0.45124879018479902</v>
      </c>
    </row>
    <row r="16" spans="2:34" x14ac:dyDescent="0.25">
      <c r="B16" s="18" t="s">
        <v>450</v>
      </c>
      <c r="C16" s="21">
        <v>0.235915789195554</v>
      </c>
      <c r="D16" s="21">
        <v>0.21341580201595101</v>
      </c>
      <c r="E16" s="21">
        <v>0.25420681546386797</v>
      </c>
      <c r="F16" s="21"/>
      <c r="G16" s="21">
        <v>0.24704666254082999</v>
      </c>
      <c r="H16" s="21">
        <v>0.27333285781430799</v>
      </c>
      <c r="I16" s="21">
        <v>0.178735200988028</v>
      </c>
      <c r="J16" s="21"/>
      <c r="K16" s="21">
        <v>0.25035770283626502</v>
      </c>
      <c r="L16" s="21">
        <v>0.23357041702957401</v>
      </c>
      <c r="M16" s="21"/>
      <c r="N16" s="21">
        <v>0.255047253331046</v>
      </c>
      <c r="O16" s="21">
        <v>0.23441916992884601</v>
      </c>
      <c r="P16" s="21">
        <v>0.25247771001202102</v>
      </c>
      <c r="Q16" s="21">
        <v>0.242329238461124</v>
      </c>
      <c r="R16" s="21">
        <v>0.18807242815616099</v>
      </c>
      <c r="S16" s="21"/>
      <c r="T16" s="21">
        <v>0.161836664516194</v>
      </c>
      <c r="U16" s="21">
        <v>0.240867546941364</v>
      </c>
      <c r="V16" s="21">
        <v>0.25994157038813798</v>
      </c>
      <c r="W16" s="21">
        <v>0.27577298826333202</v>
      </c>
      <c r="X16" s="21">
        <v>0.228066998366492</v>
      </c>
      <c r="Y16" s="21">
        <v>0.228943131514912</v>
      </c>
      <c r="Z16" s="21">
        <v>0.23480364912489801</v>
      </c>
      <c r="AA16" s="21">
        <v>0.239764095537157</v>
      </c>
      <c r="AB16" s="21">
        <v>0.25481997701075598</v>
      </c>
      <c r="AC16" s="21">
        <v>0.24039068980290401</v>
      </c>
      <c r="AD16" s="21">
        <v>0.26055990167594301</v>
      </c>
      <c r="AE16" s="21">
        <v>0.29065210240280098</v>
      </c>
      <c r="AF16" s="21"/>
      <c r="AG16" s="21">
        <v>0.212933380515308</v>
      </c>
      <c r="AH16" s="21">
        <v>0.25385466972366699</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466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45" x14ac:dyDescent="0.25">
      <c r="B9" s="18" t="s">
        <v>461</v>
      </c>
      <c r="C9" s="17">
        <v>0.112446573156001</v>
      </c>
      <c r="D9" s="17">
        <v>0.13096890615210199</v>
      </c>
      <c r="E9" s="17">
        <v>9.60731016969643E-2</v>
      </c>
      <c r="F9" s="17"/>
      <c r="G9" s="17">
        <v>0.109518604849146</v>
      </c>
      <c r="H9" s="17">
        <v>0.10468265472259899</v>
      </c>
      <c r="I9" s="17">
        <v>0.124885696944949</v>
      </c>
      <c r="J9" s="17"/>
      <c r="K9" s="17">
        <v>0.107800972449047</v>
      </c>
      <c r="L9" s="17">
        <v>0.113898032955717</v>
      </c>
      <c r="M9" s="17"/>
      <c r="N9" s="17">
        <v>8.3805193336198694E-2</v>
      </c>
      <c r="O9" s="17">
        <v>9.6872011277178302E-2</v>
      </c>
      <c r="P9" s="17">
        <v>8.5259446989274706E-2</v>
      </c>
      <c r="Q9" s="17">
        <v>0.12826775656938899</v>
      </c>
      <c r="R9" s="17">
        <v>0.198329771728189</v>
      </c>
      <c r="S9" s="17"/>
      <c r="T9" s="17">
        <v>0.17840187610931399</v>
      </c>
      <c r="U9" s="17">
        <v>8.42378807239203E-2</v>
      </c>
      <c r="V9" s="17">
        <v>8.1123534616713094E-2</v>
      </c>
      <c r="W9" s="17">
        <v>0.105867115181529</v>
      </c>
      <c r="X9" s="17">
        <v>0.112738391532914</v>
      </c>
      <c r="Y9" s="17">
        <v>0.105089416304243</v>
      </c>
      <c r="Z9" s="17">
        <v>7.3185898532159704E-2</v>
      </c>
      <c r="AA9" s="17">
        <v>0.10982557707389499</v>
      </c>
      <c r="AB9" s="17">
        <v>0.108367363258944</v>
      </c>
      <c r="AC9" s="17">
        <v>9.1780725519660003E-2</v>
      </c>
      <c r="AD9" s="17">
        <v>0.102113580997147</v>
      </c>
      <c r="AE9" s="17">
        <v>0.27507345002317002</v>
      </c>
      <c r="AF9" s="17"/>
      <c r="AG9" s="17">
        <v>0.127283517454956</v>
      </c>
      <c r="AH9" s="17">
        <v>0.102447777679777</v>
      </c>
    </row>
    <row r="10" spans="2:34" ht="45" x14ac:dyDescent="0.25">
      <c r="B10" s="18" t="s">
        <v>462</v>
      </c>
      <c r="C10" s="17">
        <v>0.21117830782645899</v>
      </c>
      <c r="D10" s="17">
        <v>0.225906232746827</v>
      </c>
      <c r="E10" s="17">
        <v>0.199529593935966</v>
      </c>
      <c r="F10" s="17"/>
      <c r="G10" s="17">
        <v>0.15932082315926099</v>
      </c>
      <c r="H10" s="17">
        <v>0.21018563494478601</v>
      </c>
      <c r="I10" s="17">
        <v>0.26058774868478202</v>
      </c>
      <c r="J10" s="17"/>
      <c r="K10" s="17">
        <v>0.18279186541472001</v>
      </c>
      <c r="L10" s="17">
        <v>0.220055051297638</v>
      </c>
      <c r="M10" s="17"/>
      <c r="N10" s="17">
        <v>0.13789480076241001</v>
      </c>
      <c r="O10" s="17">
        <v>0.20426882156114101</v>
      </c>
      <c r="P10" s="17">
        <v>0.19338963647559701</v>
      </c>
      <c r="Q10" s="17">
        <v>0.20662090387030299</v>
      </c>
      <c r="R10" s="17">
        <v>0.31483251363492498</v>
      </c>
      <c r="S10" s="17"/>
      <c r="T10" s="17">
        <v>0.30519648027708002</v>
      </c>
      <c r="U10" s="17">
        <v>0.14464815368519601</v>
      </c>
      <c r="V10" s="17">
        <v>0.15473004105834601</v>
      </c>
      <c r="W10" s="17">
        <v>0.20636763386929199</v>
      </c>
      <c r="X10" s="17">
        <v>0.168323087749295</v>
      </c>
      <c r="Y10" s="17">
        <v>0.277788690978921</v>
      </c>
      <c r="Z10" s="17">
        <v>0.220149743532111</v>
      </c>
      <c r="AA10" s="17">
        <v>0.24616443631086901</v>
      </c>
      <c r="AB10" s="17">
        <v>0.23864425759798999</v>
      </c>
      <c r="AC10" s="17">
        <v>0.147980625531447</v>
      </c>
      <c r="AD10" s="17">
        <v>0.235413006626331</v>
      </c>
      <c r="AE10" s="17">
        <v>9.6593974487692205E-2</v>
      </c>
      <c r="AF10" s="17"/>
      <c r="AG10" s="17">
        <v>0.22546579339892101</v>
      </c>
      <c r="AH10" s="17">
        <v>0.20497835203079301</v>
      </c>
    </row>
    <row r="11" spans="2:34" ht="45" x14ac:dyDescent="0.25">
      <c r="B11" s="18" t="s">
        <v>463</v>
      </c>
      <c r="C11" s="17">
        <v>0.26993714317248302</v>
      </c>
      <c r="D11" s="17">
        <v>0.27539028890518902</v>
      </c>
      <c r="E11" s="17">
        <v>0.26577553243149599</v>
      </c>
      <c r="F11" s="17"/>
      <c r="G11" s="17">
        <v>0.27622465657379203</v>
      </c>
      <c r="H11" s="17">
        <v>0.27674249290257003</v>
      </c>
      <c r="I11" s="17">
        <v>0.25557759594356899</v>
      </c>
      <c r="J11" s="17"/>
      <c r="K11" s="17">
        <v>0.29938288825772802</v>
      </c>
      <c r="L11" s="17">
        <v>0.26805618393214597</v>
      </c>
      <c r="M11" s="17"/>
      <c r="N11" s="17">
        <v>0.27787120094135398</v>
      </c>
      <c r="O11" s="17">
        <v>0.30029084656231803</v>
      </c>
      <c r="P11" s="17">
        <v>0.29433058476476298</v>
      </c>
      <c r="Q11" s="17">
        <v>0.27018748105350598</v>
      </c>
      <c r="R11" s="17">
        <v>0.18506276966735599</v>
      </c>
      <c r="S11" s="17"/>
      <c r="T11" s="17">
        <v>0.16612652589908</v>
      </c>
      <c r="U11" s="17">
        <v>0.26892597938285201</v>
      </c>
      <c r="V11" s="17">
        <v>0.29737929446676098</v>
      </c>
      <c r="W11" s="17">
        <v>0.263892488324389</v>
      </c>
      <c r="X11" s="17">
        <v>0.29077755416199602</v>
      </c>
      <c r="Y11" s="17">
        <v>0.26574739864730301</v>
      </c>
      <c r="Z11" s="17">
        <v>0.31135684762598997</v>
      </c>
      <c r="AA11" s="17">
        <v>0.27891006442036498</v>
      </c>
      <c r="AB11" s="17">
        <v>0.30750514451563699</v>
      </c>
      <c r="AC11" s="17">
        <v>0.26545709652440003</v>
      </c>
      <c r="AD11" s="17">
        <v>0.30787936642642499</v>
      </c>
      <c r="AE11" s="17">
        <v>0.32788971068091799</v>
      </c>
      <c r="AF11" s="17"/>
      <c r="AG11" s="17">
        <v>0.25458130111970001</v>
      </c>
      <c r="AH11" s="17">
        <v>0.28493051806962699</v>
      </c>
    </row>
    <row r="12" spans="2:34" ht="45" x14ac:dyDescent="0.25">
      <c r="B12" s="18" t="s">
        <v>464</v>
      </c>
      <c r="C12" s="17">
        <v>0.231669868067122</v>
      </c>
      <c r="D12" s="17">
        <v>0.20232351098180801</v>
      </c>
      <c r="E12" s="17">
        <v>0.26032344514070199</v>
      </c>
      <c r="F12" s="17"/>
      <c r="G12" s="17">
        <v>0.265516451895561</v>
      </c>
      <c r="H12" s="17">
        <v>0.233846243099504</v>
      </c>
      <c r="I12" s="17">
        <v>0.19750761096442199</v>
      </c>
      <c r="J12" s="17"/>
      <c r="K12" s="17">
        <v>0.207190603551932</v>
      </c>
      <c r="L12" s="17">
        <v>0.237941542036189</v>
      </c>
      <c r="M12" s="17"/>
      <c r="N12" s="17">
        <v>0.21742220134645601</v>
      </c>
      <c r="O12" s="17">
        <v>0.217308068579328</v>
      </c>
      <c r="P12" s="17">
        <v>0.25884628566747397</v>
      </c>
      <c r="Q12" s="17">
        <v>0.23919008448769299</v>
      </c>
      <c r="R12" s="17">
        <v>0.205040898396568</v>
      </c>
      <c r="S12" s="17"/>
      <c r="T12" s="17">
        <v>0.22093246797558</v>
      </c>
      <c r="U12" s="17">
        <v>0.307894183834788</v>
      </c>
      <c r="V12" s="17">
        <v>0.247867194485385</v>
      </c>
      <c r="W12" s="17">
        <v>0.248110361415218</v>
      </c>
      <c r="X12" s="17">
        <v>0.22011940627781101</v>
      </c>
      <c r="Y12" s="17">
        <v>0.152146024834073</v>
      </c>
      <c r="Z12" s="17">
        <v>0.24843048884226199</v>
      </c>
      <c r="AA12" s="17">
        <v>0.19886624491789401</v>
      </c>
      <c r="AB12" s="17">
        <v>0.19719544411603099</v>
      </c>
      <c r="AC12" s="17">
        <v>0.30026756483214001</v>
      </c>
      <c r="AD12" s="17">
        <v>0.19114983149627099</v>
      </c>
      <c r="AE12" s="17">
        <v>0.131870772689509</v>
      </c>
      <c r="AF12" s="17"/>
      <c r="AG12" s="17">
        <v>0.22670974041623501</v>
      </c>
      <c r="AH12" s="17">
        <v>0.24589495458181099</v>
      </c>
    </row>
    <row r="13" spans="2:34" ht="45" x14ac:dyDescent="0.25">
      <c r="B13" s="18" t="s">
        <v>465</v>
      </c>
      <c r="C13" s="17">
        <v>7.1325376490200099E-2</v>
      </c>
      <c r="D13" s="17">
        <v>7.4718009827970402E-2</v>
      </c>
      <c r="E13" s="17">
        <v>6.3847869143626806E-2</v>
      </c>
      <c r="F13" s="17"/>
      <c r="G13" s="17">
        <v>5.0026994919786599E-2</v>
      </c>
      <c r="H13" s="17">
        <v>8.8126196921514702E-2</v>
      </c>
      <c r="I13" s="17">
        <v>7.0075212231829706E-2</v>
      </c>
      <c r="J13" s="17"/>
      <c r="K13" s="17">
        <v>9.4619084396792202E-2</v>
      </c>
      <c r="L13" s="17">
        <v>6.6606706427967594E-2</v>
      </c>
      <c r="M13" s="17"/>
      <c r="N13" s="17">
        <v>7.5008032563058394E-2</v>
      </c>
      <c r="O13" s="17">
        <v>8.08648097378699E-2</v>
      </c>
      <c r="P13" s="17">
        <v>7.8627982150028503E-2</v>
      </c>
      <c r="Q13" s="17">
        <v>7.9574943785007901E-2</v>
      </c>
      <c r="R13" s="17">
        <v>4.1386085978868198E-2</v>
      </c>
      <c r="S13" s="17"/>
      <c r="T13" s="17">
        <v>4.6910208358937999E-2</v>
      </c>
      <c r="U13" s="17">
        <v>8.0034652287107697E-2</v>
      </c>
      <c r="V13" s="17">
        <v>4.5660657002447799E-2</v>
      </c>
      <c r="W13" s="17">
        <v>7.4989380238761699E-2</v>
      </c>
      <c r="X13" s="17">
        <v>5.9447332244061901E-2</v>
      </c>
      <c r="Y13" s="17">
        <v>8.4555536897902697E-2</v>
      </c>
      <c r="Z13" s="17">
        <v>6.3066967951880798E-2</v>
      </c>
      <c r="AA13" s="17">
        <v>0.120612071967584</v>
      </c>
      <c r="AB13" s="17">
        <v>9.0597231050041305E-2</v>
      </c>
      <c r="AC13" s="17">
        <v>7.3978684324170402E-2</v>
      </c>
      <c r="AD13" s="17">
        <v>6.28384821727027E-2</v>
      </c>
      <c r="AE13" s="17">
        <v>8.2240326925647103E-2</v>
      </c>
      <c r="AF13" s="17"/>
      <c r="AG13" s="17">
        <v>7.5646589857030794E-2</v>
      </c>
      <c r="AH13" s="17">
        <v>6.9982606347318801E-2</v>
      </c>
    </row>
    <row r="14" spans="2:34" x14ac:dyDescent="0.25">
      <c r="B14" s="18" t="s">
        <v>80</v>
      </c>
      <c r="C14" s="19">
        <v>0.103442731287736</v>
      </c>
      <c r="D14" s="19">
        <v>9.0693051386103701E-2</v>
      </c>
      <c r="E14" s="19">
        <v>0.11445045765124499</v>
      </c>
      <c r="F14" s="19"/>
      <c r="G14" s="19">
        <v>0.13939246860245399</v>
      </c>
      <c r="H14" s="19">
        <v>8.6416777409027201E-2</v>
      </c>
      <c r="I14" s="19">
        <v>9.1366135230448398E-2</v>
      </c>
      <c r="J14" s="19"/>
      <c r="K14" s="19">
        <v>0.10821458592978001</v>
      </c>
      <c r="L14" s="19">
        <v>9.3442483350341707E-2</v>
      </c>
      <c r="M14" s="19"/>
      <c r="N14" s="19">
        <v>0.207998571050523</v>
      </c>
      <c r="O14" s="19">
        <v>0.100395442282165</v>
      </c>
      <c r="P14" s="19">
        <v>8.9546063952862007E-2</v>
      </c>
      <c r="Q14" s="19">
        <v>7.6158830234100403E-2</v>
      </c>
      <c r="R14" s="19">
        <v>5.5347960594093699E-2</v>
      </c>
      <c r="S14" s="19"/>
      <c r="T14" s="19">
        <v>8.2432441380008201E-2</v>
      </c>
      <c r="U14" s="19">
        <v>0.114259150086136</v>
      </c>
      <c r="V14" s="19">
        <v>0.173239278370347</v>
      </c>
      <c r="W14" s="19">
        <v>0.10077302097081001</v>
      </c>
      <c r="X14" s="19">
        <v>0.148594228033922</v>
      </c>
      <c r="Y14" s="19">
        <v>0.114672932337557</v>
      </c>
      <c r="Z14" s="19">
        <v>8.38100535155967E-2</v>
      </c>
      <c r="AA14" s="19">
        <v>4.56216053093942E-2</v>
      </c>
      <c r="AB14" s="19">
        <v>5.7690559461357198E-2</v>
      </c>
      <c r="AC14" s="19">
        <v>0.120535303268183</v>
      </c>
      <c r="AD14" s="19">
        <v>0.100605732281123</v>
      </c>
      <c r="AE14" s="19">
        <v>8.6331765193064097E-2</v>
      </c>
      <c r="AF14" s="19"/>
      <c r="AG14" s="19">
        <v>9.0313057753157205E-2</v>
      </c>
      <c r="AH14" s="19">
        <v>9.1765791290672694E-2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472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45" x14ac:dyDescent="0.25">
      <c r="B9" s="18" t="s">
        <v>467</v>
      </c>
      <c r="C9" s="17">
        <v>0.122715001884248</v>
      </c>
      <c r="D9" s="17">
        <v>0.15030974502903</v>
      </c>
      <c r="E9" s="17">
        <v>9.7464733473099002E-2</v>
      </c>
      <c r="F9" s="17"/>
      <c r="G9" s="17">
        <v>0.10661903871112401</v>
      </c>
      <c r="H9" s="17">
        <v>0.110644783927145</v>
      </c>
      <c r="I9" s="17">
        <v>0.15277593604759501</v>
      </c>
      <c r="J9" s="17"/>
      <c r="K9" s="17">
        <v>9.9478429503448401E-2</v>
      </c>
      <c r="L9" s="17">
        <v>0.128935648749509</v>
      </c>
      <c r="M9" s="17"/>
      <c r="N9" s="17">
        <v>8.1574955801787502E-2</v>
      </c>
      <c r="O9" s="17">
        <v>0.110766303922534</v>
      </c>
      <c r="P9" s="17">
        <v>0.111924296224758</v>
      </c>
      <c r="Q9" s="17">
        <v>0.12997860284798099</v>
      </c>
      <c r="R9" s="17">
        <v>0.187450660684257</v>
      </c>
      <c r="S9" s="17"/>
      <c r="T9" s="17">
        <v>0.18971540655038199</v>
      </c>
      <c r="U9" s="17">
        <v>8.2960069473981393E-2</v>
      </c>
      <c r="V9" s="17">
        <v>0.104947206961963</v>
      </c>
      <c r="W9" s="17">
        <v>0.155440341004804</v>
      </c>
      <c r="X9" s="17">
        <v>9.7934323024919404E-2</v>
      </c>
      <c r="Y9" s="17">
        <v>0.12816226888083199</v>
      </c>
      <c r="Z9" s="17">
        <v>0.11155444625438</v>
      </c>
      <c r="AA9" s="17">
        <v>9.0016809836493406E-2</v>
      </c>
      <c r="AB9" s="17">
        <v>0.132210411176586</v>
      </c>
      <c r="AC9" s="17">
        <v>9.1529828072493796E-2</v>
      </c>
      <c r="AD9" s="17">
        <v>0.14644826996751101</v>
      </c>
      <c r="AE9" s="17">
        <v>8.2470379073235206E-2</v>
      </c>
      <c r="AF9" s="17"/>
      <c r="AG9" s="17">
        <v>0.13346072386868599</v>
      </c>
      <c r="AH9" s="17">
        <v>0.115072991132499</v>
      </c>
    </row>
    <row r="10" spans="2:34" ht="45" x14ac:dyDescent="0.25">
      <c r="B10" s="18" t="s">
        <v>468</v>
      </c>
      <c r="C10" s="17">
        <v>0.233097723917742</v>
      </c>
      <c r="D10" s="17">
        <v>0.275581465882627</v>
      </c>
      <c r="E10" s="17">
        <v>0.19506815326717999</v>
      </c>
      <c r="F10" s="17"/>
      <c r="G10" s="17">
        <v>0.23388048228411701</v>
      </c>
      <c r="H10" s="17">
        <v>0.228451211789435</v>
      </c>
      <c r="I10" s="17">
        <v>0.23818757980462699</v>
      </c>
      <c r="J10" s="17"/>
      <c r="K10" s="17">
        <v>0.181238357493967</v>
      </c>
      <c r="L10" s="17">
        <v>0.24725942530202799</v>
      </c>
      <c r="M10" s="17"/>
      <c r="N10" s="17">
        <v>0.19011793987618</v>
      </c>
      <c r="O10" s="17">
        <v>0.25189668417402</v>
      </c>
      <c r="P10" s="17">
        <v>0.19386951762289301</v>
      </c>
      <c r="Q10" s="17">
        <v>0.21937540103588599</v>
      </c>
      <c r="R10" s="17">
        <v>0.32770618820723302</v>
      </c>
      <c r="S10" s="17"/>
      <c r="T10" s="17">
        <v>0.27901419531176103</v>
      </c>
      <c r="U10" s="17">
        <v>0.21421366726868199</v>
      </c>
      <c r="V10" s="17">
        <v>0.209216322120333</v>
      </c>
      <c r="W10" s="17">
        <v>0.19026691894251699</v>
      </c>
      <c r="X10" s="17">
        <v>0.176102949563368</v>
      </c>
      <c r="Y10" s="17">
        <v>0.27330383103952899</v>
      </c>
      <c r="Z10" s="17">
        <v>0.20821223956183099</v>
      </c>
      <c r="AA10" s="17">
        <v>0.26142630781399501</v>
      </c>
      <c r="AB10" s="17">
        <v>0.23159824285363401</v>
      </c>
      <c r="AC10" s="17">
        <v>0.23850052807208699</v>
      </c>
      <c r="AD10" s="17">
        <v>0.169959443588623</v>
      </c>
      <c r="AE10" s="17">
        <v>0.44589341110726199</v>
      </c>
      <c r="AF10" s="17"/>
      <c r="AG10" s="17">
        <v>0.25166681466202701</v>
      </c>
      <c r="AH10" s="17">
        <v>0.233349764335648</v>
      </c>
    </row>
    <row r="11" spans="2:34" ht="45" x14ac:dyDescent="0.25">
      <c r="B11" s="18" t="s">
        <v>469</v>
      </c>
      <c r="C11" s="17">
        <v>0.28813197183928702</v>
      </c>
      <c r="D11" s="17">
        <v>0.26673457550007901</v>
      </c>
      <c r="E11" s="17">
        <v>0.31167617278917797</v>
      </c>
      <c r="F11" s="17"/>
      <c r="G11" s="17">
        <v>0.26861619534070702</v>
      </c>
      <c r="H11" s="17">
        <v>0.294454716605277</v>
      </c>
      <c r="I11" s="17">
        <v>0.29834343095465499</v>
      </c>
      <c r="J11" s="17"/>
      <c r="K11" s="17">
        <v>0.33289447383665699</v>
      </c>
      <c r="L11" s="17">
        <v>0.28282701736902</v>
      </c>
      <c r="M11" s="17"/>
      <c r="N11" s="17">
        <v>0.27045671243203301</v>
      </c>
      <c r="O11" s="17">
        <v>0.30337961806951302</v>
      </c>
      <c r="P11" s="17">
        <v>0.31886076866174201</v>
      </c>
      <c r="Q11" s="17">
        <v>0.27162188240070401</v>
      </c>
      <c r="R11" s="17">
        <v>0.23487442296494701</v>
      </c>
      <c r="S11" s="17"/>
      <c r="T11" s="17">
        <v>0.244976296817839</v>
      </c>
      <c r="U11" s="17">
        <v>0.33507745292310798</v>
      </c>
      <c r="V11" s="17">
        <v>0.32480998411381801</v>
      </c>
      <c r="W11" s="17">
        <v>0.298939988606989</v>
      </c>
      <c r="X11" s="17">
        <v>0.32095967645313001</v>
      </c>
      <c r="Y11" s="17">
        <v>0.23701945538275301</v>
      </c>
      <c r="Z11" s="17">
        <v>0.339294162755231</v>
      </c>
      <c r="AA11" s="17">
        <v>0.29299707907787997</v>
      </c>
      <c r="AB11" s="17">
        <v>0.26876936263607198</v>
      </c>
      <c r="AC11" s="17">
        <v>0.25136142416649998</v>
      </c>
      <c r="AD11" s="17">
        <v>0.33296959885393801</v>
      </c>
      <c r="AE11" s="17">
        <v>0.16309400880989799</v>
      </c>
      <c r="AF11" s="17"/>
      <c r="AG11" s="17">
        <v>0.27855622374514299</v>
      </c>
      <c r="AH11" s="17">
        <v>0.29085862235099302</v>
      </c>
    </row>
    <row r="12" spans="2:34" ht="45" x14ac:dyDescent="0.25">
      <c r="B12" s="18" t="s">
        <v>470</v>
      </c>
      <c r="C12" s="17">
        <v>0.18097267442294099</v>
      </c>
      <c r="D12" s="17">
        <v>0.15769986536077099</v>
      </c>
      <c r="E12" s="17">
        <v>0.20156084681487499</v>
      </c>
      <c r="F12" s="17"/>
      <c r="G12" s="17">
        <v>0.18477840998023301</v>
      </c>
      <c r="H12" s="17">
        <v>0.18927725601268999</v>
      </c>
      <c r="I12" s="17">
        <v>0.16704140634947501</v>
      </c>
      <c r="J12" s="17"/>
      <c r="K12" s="17">
        <v>0.18629796200610499</v>
      </c>
      <c r="L12" s="17">
        <v>0.18210326800620999</v>
      </c>
      <c r="M12" s="17"/>
      <c r="N12" s="17">
        <v>0.16914497517954899</v>
      </c>
      <c r="O12" s="17">
        <v>0.18460839593491599</v>
      </c>
      <c r="P12" s="17">
        <v>0.19441047181280399</v>
      </c>
      <c r="Q12" s="17">
        <v>0.19814066400724301</v>
      </c>
      <c r="R12" s="17">
        <v>0.15551040476775299</v>
      </c>
      <c r="S12" s="17"/>
      <c r="T12" s="17">
        <v>0.13687365739107901</v>
      </c>
      <c r="U12" s="17">
        <v>0.18980811235248801</v>
      </c>
      <c r="V12" s="17">
        <v>0.184799421792256</v>
      </c>
      <c r="W12" s="17">
        <v>0.19501349290212699</v>
      </c>
      <c r="X12" s="17">
        <v>0.21096007712862799</v>
      </c>
      <c r="Y12" s="17">
        <v>0.15603265097647401</v>
      </c>
      <c r="Z12" s="17">
        <v>0.17292107905951701</v>
      </c>
      <c r="AA12" s="17">
        <v>0.170119346207487</v>
      </c>
      <c r="AB12" s="17">
        <v>0.20597200918667699</v>
      </c>
      <c r="AC12" s="17">
        <v>0.21610475726005901</v>
      </c>
      <c r="AD12" s="17">
        <v>0.18391478417630799</v>
      </c>
      <c r="AE12" s="17">
        <v>0.13778856718237001</v>
      </c>
      <c r="AF12" s="17"/>
      <c r="AG12" s="17">
        <v>0.179531330224207</v>
      </c>
      <c r="AH12" s="17">
        <v>0.191109529730912</v>
      </c>
    </row>
    <row r="13" spans="2:34" ht="45" x14ac:dyDescent="0.25">
      <c r="B13" s="18" t="s">
        <v>471</v>
      </c>
      <c r="C13" s="17">
        <v>7.6051399433341701E-2</v>
      </c>
      <c r="D13" s="17">
        <v>6.9111299503934104E-2</v>
      </c>
      <c r="E13" s="17">
        <v>7.7258512207466504E-2</v>
      </c>
      <c r="F13" s="17"/>
      <c r="G13" s="17">
        <v>7.9988933657338807E-2</v>
      </c>
      <c r="H13" s="17">
        <v>8.8108300228035397E-2</v>
      </c>
      <c r="I13" s="17">
        <v>5.7300236309093998E-2</v>
      </c>
      <c r="J13" s="17"/>
      <c r="K13" s="17">
        <v>7.9249875913235499E-2</v>
      </c>
      <c r="L13" s="17">
        <v>7.3275115498687704E-2</v>
      </c>
      <c r="M13" s="17"/>
      <c r="N13" s="17">
        <v>8.4572681052664495E-2</v>
      </c>
      <c r="O13" s="17">
        <v>5.5199721968157797E-2</v>
      </c>
      <c r="P13" s="17">
        <v>8.83692481392713E-2</v>
      </c>
      <c r="Q13" s="17">
        <v>0.14551509490085199</v>
      </c>
      <c r="R13" s="17">
        <v>4.2836122949387601E-2</v>
      </c>
      <c r="S13" s="17"/>
      <c r="T13" s="17">
        <v>4.8682216925480901E-2</v>
      </c>
      <c r="U13" s="17">
        <v>8.0996079313620406E-2</v>
      </c>
      <c r="V13" s="17">
        <v>8.0694095689821804E-2</v>
      </c>
      <c r="W13" s="17">
        <v>4.80369292846098E-2</v>
      </c>
      <c r="X13" s="17">
        <v>9.9678127258072E-2</v>
      </c>
      <c r="Y13" s="17">
        <v>7.9395782294282402E-2</v>
      </c>
      <c r="Z13" s="17">
        <v>6.7569151197767699E-2</v>
      </c>
      <c r="AA13" s="17">
        <v>0.11980078383448001</v>
      </c>
      <c r="AB13" s="17">
        <v>9.0507047204186702E-2</v>
      </c>
      <c r="AC13" s="17">
        <v>9.9272243469658406E-2</v>
      </c>
      <c r="AD13" s="17">
        <v>5.0647245058539798E-2</v>
      </c>
      <c r="AE13" s="17">
        <v>6.3191027998588903E-2</v>
      </c>
      <c r="AF13" s="17"/>
      <c r="AG13" s="17">
        <v>7.2166478240273599E-2</v>
      </c>
      <c r="AH13" s="17">
        <v>8.0527336199306701E-2</v>
      </c>
    </row>
    <row r="14" spans="2:34" x14ac:dyDescent="0.25">
      <c r="B14" s="18" t="s">
        <v>80</v>
      </c>
      <c r="C14" s="19">
        <v>9.9031228502440199E-2</v>
      </c>
      <c r="D14" s="19">
        <v>8.0563048723558101E-2</v>
      </c>
      <c r="E14" s="19">
        <v>0.11697158144820199</v>
      </c>
      <c r="F14" s="19"/>
      <c r="G14" s="19">
        <v>0.12611694002648099</v>
      </c>
      <c r="H14" s="19">
        <v>8.9063731437417401E-2</v>
      </c>
      <c r="I14" s="19">
        <v>8.6351410534555001E-2</v>
      </c>
      <c r="J14" s="19"/>
      <c r="K14" s="19">
        <v>0.120840901246588</v>
      </c>
      <c r="L14" s="19">
        <v>8.5599525074544699E-2</v>
      </c>
      <c r="M14" s="19"/>
      <c r="N14" s="19">
        <v>0.204132735657786</v>
      </c>
      <c r="O14" s="19">
        <v>9.4149275930859103E-2</v>
      </c>
      <c r="P14" s="19">
        <v>9.2565697538531694E-2</v>
      </c>
      <c r="Q14" s="19">
        <v>3.5368354807333802E-2</v>
      </c>
      <c r="R14" s="19">
        <v>5.1622200426421398E-2</v>
      </c>
      <c r="S14" s="19"/>
      <c r="T14" s="19">
        <v>0.100738227003458</v>
      </c>
      <c r="U14" s="19">
        <v>9.6944618668120305E-2</v>
      </c>
      <c r="V14" s="19">
        <v>9.5532969321808298E-2</v>
      </c>
      <c r="W14" s="19">
        <v>0.112302329258954</v>
      </c>
      <c r="X14" s="19">
        <v>9.4364846571883099E-2</v>
      </c>
      <c r="Y14" s="19">
        <v>0.12608601142612999</v>
      </c>
      <c r="Z14" s="19">
        <v>0.10044892117127301</v>
      </c>
      <c r="AA14" s="19">
        <v>6.5639673229664797E-2</v>
      </c>
      <c r="AB14" s="19">
        <v>7.0942926942843501E-2</v>
      </c>
      <c r="AC14" s="19">
        <v>0.103231218959202</v>
      </c>
      <c r="AD14" s="19">
        <v>0.11606065835508</v>
      </c>
      <c r="AE14" s="19">
        <v>0.107562605828646</v>
      </c>
      <c r="AF14" s="19"/>
      <c r="AG14" s="19">
        <v>8.4618429259663203E-2</v>
      </c>
      <c r="AH14" s="19">
        <v>8.9081756250642297E-2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AH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479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473</v>
      </c>
      <c r="C9" s="17">
        <v>0.32807214135916002</v>
      </c>
      <c r="D9" s="17">
        <v>0.32481097358871402</v>
      </c>
      <c r="E9" s="17">
        <v>0.33109521584225998</v>
      </c>
      <c r="F9" s="17"/>
      <c r="G9" s="17">
        <v>0.31388507071461502</v>
      </c>
      <c r="H9" s="17">
        <v>0.32778824164433201</v>
      </c>
      <c r="I9" s="17">
        <v>0.34160491187726599</v>
      </c>
      <c r="J9" s="17"/>
      <c r="K9" s="17">
        <v>0.29830305269972901</v>
      </c>
      <c r="L9" s="17">
        <v>0.33821099984577901</v>
      </c>
      <c r="M9" s="17"/>
      <c r="N9" s="17">
        <v>0.29071815851494798</v>
      </c>
      <c r="O9" s="17">
        <v>0.27822189178295897</v>
      </c>
      <c r="P9" s="17">
        <v>0.34875203809937599</v>
      </c>
      <c r="Q9" s="17">
        <v>0.30488288461740698</v>
      </c>
      <c r="R9" s="17">
        <v>0.38182661557740599</v>
      </c>
      <c r="S9" s="17"/>
      <c r="T9" s="17">
        <v>0.279078967459511</v>
      </c>
      <c r="U9" s="17">
        <v>0.36082583969704901</v>
      </c>
      <c r="V9" s="17">
        <v>0.41817537858360099</v>
      </c>
      <c r="W9" s="17">
        <v>0.34745102469636402</v>
      </c>
      <c r="X9" s="17">
        <v>0.22562676199801901</v>
      </c>
      <c r="Y9" s="17">
        <v>0.27906460492189</v>
      </c>
      <c r="Z9" s="17">
        <v>0.30311365978593002</v>
      </c>
      <c r="AA9" s="17">
        <v>0.27658909369623502</v>
      </c>
      <c r="AB9" s="17">
        <v>0.37058465015595698</v>
      </c>
      <c r="AC9" s="17">
        <v>0.367015657319818</v>
      </c>
      <c r="AD9" s="17">
        <v>0.29316882712791797</v>
      </c>
      <c r="AE9" s="17">
        <v>0.45920891382086998</v>
      </c>
      <c r="AF9" s="17"/>
      <c r="AG9" s="17">
        <v>0.290096176431061</v>
      </c>
      <c r="AH9" s="17">
        <v>0.371415680803583</v>
      </c>
    </row>
    <row r="10" spans="2:34" x14ac:dyDescent="0.25">
      <c r="B10" s="18" t="s">
        <v>474</v>
      </c>
      <c r="C10" s="17">
        <v>0.17260931349792599</v>
      </c>
      <c r="D10" s="17">
        <v>0.196517154782785</v>
      </c>
      <c r="E10" s="17">
        <v>0.151317030737917</v>
      </c>
      <c r="F10" s="17"/>
      <c r="G10" s="17">
        <v>0.18745154989044099</v>
      </c>
      <c r="H10" s="17">
        <v>0.165554584528319</v>
      </c>
      <c r="I10" s="17">
        <v>0.16765513414837499</v>
      </c>
      <c r="J10" s="17"/>
      <c r="K10" s="17">
        <v>0.132700687756445</v>
      </c>
      <c r="L10" s="17">
        <v>0.181267505570372</v>
      </c>
      <c r="M10" s="17"/>
      <c r="N10" s="17">
        <v>0.12620100156285199</v>
      </c>
      <c r="O10" s="17">
        <v>0.22020630611698699</v>
      </c>
      <c r="P10" s="17">
        <v>0.17835819608722001</v>
      </c>
      <c r="Q10" s="17">
        <v>0.13993122977414699</v>
      </c>
      <c r="R10" s="17">
        <v>0.16174044372075</v>
      </c>
      <c r="S10" s="17"/>
      <c r="T10" s="17">
        <v>0.17027256088662801</v>
      </c>
      <c r="U10" s="17">
        <v>0.19059765701196299</v>
      </c>
      <c r="V10" s="17">
        <v>0.16357350397335599</v>
      </c>
      <c r="W10" s="17">
        <v>0.15591161547166599</v>
      </c>
      <c r="X10" s="17">
        <v>0.197004577854827</v>
      </c>
      <c r="Y10" s="17">
        <v>0.165099032290148</v>
      </c>
      <c r="Z10" s="17">
        <v>0.17662346435730999</v>
      </c>
      <c r="AA10" s="17">
        <v>0.23974559628155501</v>
      </c>
      <c r="AB10" s="17">
        <v>0.16837839049739201</v>
      </c>
      <c r="AC10" s="17">
        <v>0.16622935173702999</v>
      </c>
      <c r="AD10" s="17">
        <v>0.15220582170877101</v>
      </c>
      <c r="AE10" s="17">
        <v>9.6622196438955602E-2</v>
      </c>
      <c r="AF10" s="17"/>
      <c r="AG10" s="17">
        <v>0.17621046710281399</v>
      </c>
      <c r="AH10" s="17">
        <v>0.176726949481814</v>
      </c>
    </row>
    <row r="11" spans="2:34" x14ac:dyDescent="0.25">
      <c r="B11" s="18" t="s">
        <v>475</v>
      </c>
      <c r="C11" s="17">
        <v>0.13166115947078599</v>
      </c>
      <c r="D11" s="17">
        <v>0.13990616690874</v>
      </c>
      <c r="E11" s="17">
        <v>0.12593332958911599</v>
      </c>
      <c r="F11" s="17"/>
      <c r="G11" s="17">
        <v>9.8439188834157601E-2</v>
      </c>
      <c r="H11" s="17">
        <v>0.16392413230302599</v>
      </c>
      <c r="I11" s="17">
        <v>0.122129113339095</v>
      </c>
      <c r="J11" s="17"/>
      <c r="K11" s="17">
        <v>0.13075527011285901</v>
      </c>
      <c r="L11" s="17">
        <v>0.13182706549296599</v>
      </c>
      <c r="M11" s="17"/>
      <c r="N11" s="17">
        <v>0.119826292217147</v>
      </c>
      <c r="O11" s="17">
        <v>0.13901046788559099</v>
      </c>
      <c r="P11" s="17">
        <v>0.13651148478949299</v>
      </c>
      <c r="Q11" s="17">
        <v>0.153583862630808</v>
      </c>
      <c r="R11" s="17">
        <v>0.116677681399251</v>
      </c>
      <c r="S11" s="17"/>
      <c r="T11" s="17">
        <v>0.16953856268784701</v>
      </c>
      <c r="U11" s="17">
        <v>0.13955302493632499</v>
      </c>
      <c r="V11" s="17">
        <v>7.3993937463682005E-2</v>
      </c>
      <c r="W11" s="17">
        <v>0.134801862196053</v>
      </c>
      <c r="X11" s="17">
        <v>0.14346474181023999</v>
      </c>
      <c r="Y11" s="17">
        <v>0.17539804288212499</v>
      </c>
      <c r="Z11" s="17">
        <v>0.120367301255928</v>
      </c>
      <c r="AA11" s="17">
        <v>0.115491830431719</v>
      </c>
      <c r="AB11" s="17">
        <v>0.104218745071541</v>
      </c>
      <c r="AC11" s="17">
        <v>0.113728968868618</v>
      </c>
      <c r="AD11" s="17">
        <v>9.06323502649206E-2</v>
      </c>
      <c r="AE11" s="17">
        <v>0.18022660314953901</v>
      </c>
      <c r="AF11" s="17"/>
      <c r="AG11" s="17">
        <v>0.14324383955433001</v>
      </c>
      <c r="AH11" s="17">
        <v>0.12295569938039599</v>
      </c>
    </row>
    <row r="12" spans="2:34" ht="30" x14ac:dyDescent="0.25">
      <c r="B12" s="18" t="s">
        <v>476</v>
      </c>
      <c r="C12" s="17">
        <v>8.1477153132529706E-2</v>
      </c>
      <c r="D12" s="17">
        <v>9.0351920418851803E-2</v>
      </c>
      <c r="E12" s="17">
        <v>7.3159678936966704E-2</v>
      </c>
      <c r="F12" s="17"/>
      <c r="G12" s="17">
        <v>7.2033501478720993E-2</v>
      </c>
      <c r="H12" s="17">
        <v>7.1926241723825599E-2</v>
      </c>
      <c r="I12" s="17">
        <v>0.102205343385394</v>
      </c>
      <c r="J12" s="17"/>
      <c r="K12" s="17">
        <v>0.105145349376424</v>
      </c>
      <c r="L12" s="17">
        <v>7.5686109881305502E-2</v>
      </c>
      <c r="M12" s="17"/>
      <c r="N12" s="17">
        <v>7.4072169908212096E-2</v>
      </c>
      <c r="O12" s="17">
        <v>7.9461059006706206E-2</v>
      </c>
      <c r="P12" s="17">
        <v>5.8485576920208997E-2</v>
      </c>
      <c r="Q12" s="17">
        <v>0.110054165520755</v>
      </c>
      <c r="R12" s="17">
        <v>0.122693617711242</v>
      </c>
      <c r="S12" s="17"/>
      <c r="T12" s="17">
        <v>7.6218252563201E-2</v>
      </c>
      <c r="U12" s="17">
        <v>6.5130273168388E-2</v>
      </c>
      <c r="V12" s="17">
        <v>7.8522914253162504E-2</v>
      </c>
      <c r="W12" s="17">
        <v>0.104475546691011</v>
      </c>
      <c r="X12" s="17">
        <v>0.101535554533443</v>
      </c>
      <c r="Y12" s="17">
        <v>0.11200858885041599</v>
      </c>
      <c r="Z12" s="17">
        <v>5.72345415460246E-2</v>
      </c>
      <c r="AA12" s="17">
        <v>7.0755312207901794E-2</v>
      </c>
      <c r="AB12" s="17">
        <v>7.1531688333831597E-2</v>
      </c>
      <c r="AC12" s="17">
        <v>6.9770001331552395E-2</v>
      </c>
      <c r="AD12" s="17">
        <v>0.123783889528315</v>
      </c>
      <c r="AE12" s="17">
        <v>5.9562523159723497E-2</v>
      </c>
      <c r="AF12" s="17"/>
      <c r="AG12" s="17">
        <v>9.0715861430754496E-2</v>
      </c>
      <c r="AH12" s="17">
        <v>6.9963186469403998E-2</v>
      </c>
    </row>
    <row r="13" spans="2:34" ht="30" x14ac:dyDescent="0.25">
      <c r="B13" s="18" t="s">
        <v>477</v>
      </c>
      <c r="C13" s="17">
        <v>0.14772855738398699</v>
      </c>
      <c r="D13" s="17">
        <v>0.121734749666183</v>
      </c>
      <c r="E13" s="17">
        <v>0.171761834861687</v>
      </c>
      <c r="F13" s="17"/>
      <c r="G13" s="17">
        <v>0.14802279809590499</v>
      </c>
      <c r="H13" s="17">
        <v>0.154173422967888</v>
      </c>
      <c r="I13" s="17">
        <v>0.139387019809562</v>
      </c>
      <c r="J13" s="17"/>
      <c r="K13" s="17">
        <v>0.19818955438584801</v>
      </c>
      <c r="L13" s="17">
        <v>0.141768168815603</v>
      </c>
      <c r="M13" s="17"/>
      <c r="N13" s="17">
        <v>0.143894620626554</v>
      </c>
      <c r="O13" s="17">
        <v>0.16971610600884701</v>
      </c>
      <c r="P13" s="17">
        <v>0.15408534296565399</v>
      </c>
      <c r="Q13" s="17">
        <v>0.140903435357872</v>
      </c>
      <c r="R13" s="17">
        <v>0.118053464537165</v>
      </c>
      <c r="S13" s="17"/>
      <c r="T13" s="17">
        <v>0.16274828452139301</v>
      </c>
      <c r="U13" s="17">
        <v>0.11667472160624</v>
      </c>
      <c r="V13" s="17">
        <v>0.11016925847350501</v>
      </c>
      <c r="W13" s="17">
        <v>0.14417575947473199</v>
      </c>
      <c r="X13" s="17">
        <v>0.178522858344772</v>
      </c>
      <c r="Y13" s="17">
        <v>0.12945133096342801</v>
      </c>
      <c r="Z13" s="17">
        <v>0.178829455441053</v>
      </c>
      <c r="AA13" s="17">
        <v>0.20254757542899701</v>
      </c>
      <c r="AB13" s="17">
        <v>0.15525078044030399</v>
      </c>
      <c r="AC13" s="17">
        <v>0.15431936282108</v>
      </c>
      <c r="AD13" s="17">
        <v>0.153648242281374</v>
      </c>
      <c r="AE13" s="17">
        <v>8.3152861693476202E-2</v>
      </c>
      <c r="AF13" s="17"/>
      <c r="AG13" s="17">
        <v>0.16641720669412799</v>
      </c>
      <c r="AH13" s="17">
        <v>0.134015280717069</v>
      </c>
    </row>
    <row r="14" spans="2:34" ht="30" x14ac:dyDescent="0.25">
      <c r="B14" s="18" t="s">
        <v>478</v>
      </c>
      <c r="C14" s="17">
        <v>2.5402642970131398E-2</v>
      </c>
      <c r="D14" s="17">
        <v>2.9702971150589501E-2</v>
      </c>
      <c r="E14" s="17">
        <v>2.1587751299315901E-2</v>
      </c>
      <c r="F14" s="17"/>
      <c r="G14" s="17">
        <v>1.6728189529121001E-2</v>
      </c>
      <c r="H14" s="17">
        <v>1.9242706548606599E-2</v>
      </c>
      <c r="I14" s="17">
        <v>4.1171264932003702E-2</v>
      </c>
      <c r="J14" s="17"/>
      <c r="K14" s="17">
        <v>3.9234902705187298E-3</v>
      </c>
      <c r="L14" s="17">
        <v>2.7850508328647099E-2</v>
      </c>
      <c r="M14" s="17"/>
      <c r="N14" s="17">
        <v>2.72653549914623E-2</v>
      </c>
      <c r="O14" s="17">
        <v>1.3166912409192299E-2</v>
      </c>
      <c r="P14" s="17">
        <v>1.8730956732644501E-2</v>
      </c>
      <c r="Q14" s="17">
        <v>4.3003832651095503E-2</v>
      </c>
      <c r="R14" s="17">
        <v>4.30417263400402E-2</v>
      </c>
      <c r="S14" s="17"/>
      <c r="T14" s="17">
        <v>3.2877942910905698E-2</v>
      </c>
      <c r="U14" s="17">
        <v>1.9768456329874399E-2</v>
      </c>
      <c r="V14" s="17">
        <v>2.94433733363706E-2</v>
      </c>
      <c r="W14" s="17">
        <v>1.7863464477965701E-2</v>
      </c>
      <c r="X14" s="17">
        <v>3.6963345741141601E-2</v>
      </c>
      <c r="Y14" s="17">
        <v>2.34567152505036E-2</v>
      </c>
      <c r="Z14" s="17">
        <v>3.1399089245227302E-2</v>
      </c>
      <c r="AA14" s="17">
        <v>1.94560495315814E-2</v>
      </c>
      <c r="AB14" s="17">
        <v>3.01373452644919E-2</v>
      </c>
      <c r="AC14" s="17">
        <v>0</v>
      </c>
      <c r="AD14" s="17">
        <v>4.27364527710382E-2</v>
      </c>
      <c r="AE14" s="17">
        <v>1.7635289866330499E-2</v>
      </c>
      <c r="AF14" s="17"/>
      <c r="AG14" s="17">
        <v>2.2341958855705401E-2</v>
      </c>
      <c r="AH14" s="17">
        <v>2.7957877036242199E-2</v>
      </c>
    </row>
    <row r="15" spans="2:34" x14ac:dyDescent="0.25">
      <c r="B15" s="18" t="s">
        <v>80</v>
      </c>
      <c r="C15" s="19">
        <v>0.113049032185479</v>
      </c>
      <c r="D15" s="19">
        <v>9.6976063484136704E-2</v>
      </c>
      <c r="E15" s="19">
        <v>0.12514515873273799</v>
      </c>
      <c r="F15" s="19"/>
      <c r="G15" s="19">
        <v>0.16343970145704001</v>
      </c>
      <c r="H15" s="19">
        <v>9.7390670284002903E-2</v>
      </c>
      <c r="I15" s="19">
        <v>8.5847212508303794E-2</v>
      </c>
      <c r="J15" s="19"/>
      <c r="K15" s="19">
        <v>0.130982595398176</v>
      </c>
      <c r="L15" s="19">
        <v>0.103389642065329</v>
      </c>
      <c r="M15" s="19"/>
      <c r="N15" s="19">
        <v>0.21802240217882499</v>
      </c>
      <c r="O15" s="19">
        <v>0.100217256789718</v>
      </c>
      <c r="P15" s="19">
        <v>0.105076404405403</v>
      </c>
      <c r="Q15" s="19">
        <v>0.107640589447916</v>
      </c>
      <c r="R15" s="19">
        <v>5.5966450714145202E-2</v>
      </c>
      <c r="S15" s="19"/>
      <c r="T15" s="19">
        <v>0.109265428970516</v>
      </c>
      <c r="U15" s="19">
        <v>0.10745002725015999</v>
      </c>
      <c r="V15" s="19">
        <v>0.126121633916324</v>
      </c>
      <c r="W15" s="19">
        <v>9.5320726992209101E-2</v>
      </c>
      <c r="X15" s="19">
        <v>0.116882159717556</v>
      </c>
      <c r="Y15" s="19">
        <v>0.115521684841489</v>
      </c>
      <c r="Z15" s="19">
        <v>0.132432488368526</v>
      </c>
      <c r="AA15" s="19">
        <v>7.5414542422011399E-2</v>
      </c>
      <c r="AB15" s="19">
        <v>9.9898400236482401E-2</v>
      </c>
      <c r="AC15" s="19">
        <v>0.12893665792190201</v>
      </c>
      <c r="AD15" s="19">
        <v>0.14382441631766399</v>
      </c>
      <c r="AE15" s="19">
        <v>0.10359161187110499</v>
      </c>
      <c r="AF15" s="19"/>
      <c r="AG15" s="19">
        <v>0.110974489931207</v>
      </c>
      <c r="AH15" s="19">
        <v>9.6965326111491307E-2</v>
      </c>
    </row>
    <row r="16" spans="2:34" x14ac:dyDescent="0.25">
      <c r="B16" s="16"/>
    </row>
    <row r="17" spans="2:2" x14ac:dyDescent="0.25">
      <c r="B17" t="s">
        <v>63</v>
      </c>
    </row>
    <row r="18" spans="2:2" x14ac:dyDescent="0.25">
      <c r="B18" t="s">
        <v>64</v>
      </c>
    </row>
    <row r="20" spans="2:2" x14ac:dyDescent="0.25">
      <c r="B20"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I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9" width="20.7109375" customWidth="1"/>
  </cols>
  <sheetData>
    <row r="2" spans="2:9" ht="39.950000000000003" customHeight="1" x14ac:dyDescent="0.25">
      <c r="D2" s="29" t="s">
        <v>487</v>
      </c>
      <c r="E2" s="25"/>
      <c r="F2" s="25"/>
      <c r="G2" s="25"/>
      <c r="H2" s="25"/>
      <c r="I2" s="25"/>
    </row>
    <row r="6" spans="2:9" ht="50.1" customHeight="1" x14ac:dyDescent="0.25">
      <c r="B6" s="20" t="s">
        <v>15</v>
      </c>
      <c r="C6" s="20" t="s">
        <v>480</v>
      </c>
      <c r="D6" s="20" t="s">
        <v>481</v>
      </c>
      <c r="E6" s="20" t="s">
        <v>482</v>
      </c>
      <c r="F6" s="20" t="s">
        <v>483</v>
      </c>
      <c r="G6" s="20" t="s">
        <v>484</v>
      </c>
      <c r="H6" s="20" t="s">
        <v>485</v>
      </c>
    </row>
    <row r="7" spans="2:9" x14ac:dyDescent="0.25">
      <c r="B7" s="18" t="s">
        <v>378</v>
      </c>
      <c r="C7" s="17">
        <v>9.2504557675569796E-2</v>
      </c>
      <c r="D7" s="17">
        <v>9.9625961796153906E-2</v>
      </c>
      <c r="E7" s="17">
        <v>0.10228240552970499</v>
      </c>
      <c r="F7" s="17">
        <v>0.18351451484592701</v>
      </c>
      <c r="G7" s="17">
        <v>8.2893281020247095E-2</v>
      </c>
      <c r="H7" s="17">
        <v>8.9222201455096795E-2</v>
      </c>
    </row>
    <row r="8" spans="2:9" x14ac:dyDescent="0.25">
      <c r="B8" s="18" t="s">
        <v>379</v>
      </c>
      <c r="C8" s="17">
        <v>0.26313607524325</v>
      </c>
      <c r="D8" s="17">
        <v>0.25071938994757798</v>
      </c>
      <c r="E8" s="17">
        <v>0.25656815940046501</v>
      </c>
      <c r="F8" s="17">
        <v>0.31960240058546602</v>
      </c>
      <c r="G8" s="17">
        <v>0.19175822834475501</v>
      </c>
      <c r="H8" s="17">
        <v>0.218616132662206</v>
      </c>
    </row>
    <row r="9" spans="2:9" x14ac:dyDescent="0.25">
      <c r="B9" s="18" t="s">
        <v>486</v>
      </c>
      <c r="C9" s="17">
        <v>0.328666761219506</v>
      </c>
      <c r="D9" s="17">
        <v>0.172664528488332</v>
      </c>
      <c r="E9" s="17">
        <v>0.29856771997516202</v>
      </c>
      <c r="F9" s="17">
        <v>0.13931325215524101</v>
      </c>
      <c r="G9" s="17">
        <v>0.33294131920352499</v>
      </c>
      <c r="H9" s="17">
        <v>0.20164164603468199</v>
      </c>
    </row>
    <row r="10" spans="2:9" x14ac:dyDescent="0.25">
      <c r="B10" s="18" t="s">
        <v>381</v>
      </c>
      <c r="C10" s="17">
        <v>0.15074358063832199</v>
      </c>
      <c r="D10" s="17">
        <v>0.26328280646112501</v>
      </c>
      <c r="E10" s="17">
        <v>0.179443153513103</v>
      </c>
      <c r="F10" s="17">
        <v>0.19183955450024201</v>
      </c>
      <c r="G10" s="17">
        <v>0.20766200742251101</v>
      </c>
      <c r="H10" s="17">
        <v>0.24619729898182</v>
      </c>
    </row>
    <row r="11" spans="2:9" x14ac:dyDescent="0.25">
      <c r="B11" s="18" t="s">
        <v>382</v>
      </c>
      <c r="C11" s="17">
        <v>3.3648351119823297E-2</v>
      </c>
      <c r="D11" s="17">
        <v>0.11587648666346501</v>
      </c>
      <c r="E11" s="17">
        <v>5.0269871827541598E-2</v>
      </c>
      <c r="F11" s="17">
        <v>9.1280153705814507E-2</v>
      </c>
      <c r="G11" s="17">
        <v>0.103200957550636</v>
      </c>
      <c r="H11" s="17">
        <v>0.131884816374467</v>
      </c>
    </row>
    <row r="12" spans="2:9" x14ac:dyDescent="0.25">
      <c r="B12" s="18" t="s">
        <v>80</v>
      </c>
      <c r="C12" s="17">
        <v>0.131300674103529</v>
      </c>
      <c r="D12" s="17">
        <v>9.7830826643346594E-2</v>
      </c>
      <c r="E12" s="17">
        <v>0.112868689754023</v>
      </c>
      <c r="F12" s="17">
        <v>7.4450124207309898E-2</v>
      </c>
      <c r="G12" s="17">
        <v>8.1544206458324595E-2</v>
      </c>
      <c r="H12" s="17">
        <v>0.112437904491729</v>
      </c>
    </row>
    <row r="13" spans="2:9" x14ac:dyDescent="0.25">
      <c r="B13" s="16"/>
      <c r="C13" s="16"/>
      <c r="D13" s="16"/>
      <c r="E13" s="16"/>
      <c r="F13" s="16"/>
      <c r="G13" s="16"/>
      <c r="H13" s="16"/>
    </row>
    <row r="14" spans="2:9" x14ac:dyDescent="0.25">
      <c r="B14" t="s">
        <v>63</v>
      </c>
    </row>
    <row r="15" spans="2:9" x14ac:dyDescent="0.25">
      <c r="B15" t="s">
        <v>64</v>
      </c>
    </row>
    <row r="19" spans="2:2" x14ac:dyDescent="0.25">
      <c r="B19"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488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9.2504557675569796E-2</v>
      </c>
      <c r="D9" s="17">
        <v>0.11514284373438401</v>
      </c>
      <c r="E9" s="17">
        <v>7.1633421080920204E-2</v>
      </c>
      <c r="F9" s="17"/>
      <c r="G9" s="17">
        <v>8.3824177736468705E-2</v>
      </c>
      <c r="H9" s="17">
        <v>7.5165014650750595E-2</v>
      </c>
      <c r="I9" s="17">
        <v>0.12227427961942</v>
      </c>
      <c r="J9" s="17"/>
      <c r="K9" s="17">
        <v>9.0695283359995396E-2</v>
      </c>
      <c r="L9" s="17">
        <v>9.4270162761839998E-2</v>
      </c>
      <c r="M9" s="17"/>
      <c r="N9" s="17">
        <v>7.7286252874889202E-2</v>
      </c>
      <c r="O9" s="17">
        <v>7.8783001482351206E-2</v>
      </c>
      <c r="P9" s="17">
        <v>6.9267330323484394E-2</v>
      </c>
      <c r="Q9" s="17">
        <v>0.116325122902498</v>
      </c>
      <c r="R9" s="17">
        <v>0.154884818028142</v>
      </c>
      <c r="S9" s="17"/>
      <c r="T9" s="17">
        <v>0.15370560453101101</v>
      </c>
      <c r="U9" s="17">
        <v>5.9097550676548503E-2</v>
      </c>
      <c r="V9" s="17">
        <v>4.9811965656275103E-2</v>
      </c>
      <c r="W9" s="17">
        <v>5.8592049391214797E-2</v>
      </c>
      <c r="X9" s="17">
        <v>6.7911503976745002E-2</v>
      </c>
      <c r="Y9" s="17">
        <v>0.13000200376896201</v>
      </c>
      <c r="Z9" s="17">
        <v>7.7167915684923399E-2</v>
      </c>
      <c r="AA9" s="17">
        <v>8.5985048402747399E-2</v>
      </c>
      <c r="AB9" s="17">
        <v>0.110323871966065</v>
      </c>
      <c r="AC9" s="17">
        <v>0.109007951903816</v>
      </c>
      <c r="AD9" s="17">
        <v>9.52553960728625E-2</v>
      </c>
      <c r="AE9" s="17">
        <v>5.5877110570195697E-2</v>
      </c>
      <c r="AF9" s="17"/>
      <c r="AG9" s="17">
        <v>0.112160753818704</v>
      </c>
      <c r="AH9" s="17">
        <v>7.9280757109431305E-2</v>
      </c>
    </row>
    <row r="10" spans="2:34" x14ac:dyDescent="0.25">
      <c r="B10" s="18" t="s">
        <v>379</v>
      </c>
      <c r="C10" s="17">
        <v>0.26313607524325</v>
      </c>
      <c r="D10" s="17">
        <v>0.29007554562795301</v>
      </c>
      <c r="E10" s="17">
        <v>0.23917240715065299</v>
      </c>
      <c r="F10" s="17"/>
      <c r="G10" s="17">
        <v>0.249426773355376</v>
      </c>
      <c r="H10" s="17">
        <v>0.26511330332461802</v>
      </c>
      <c r="I10" s="17">
        <v>0.27339440566599299</v>
      </c>
      <c r="J10" s="17"/>
      <c r="K10" s="17">
        <v>0.205582493951773</v>
      </c>
      <c r="L10" s="17">
        <v>0.27688235512704301</v>
      </c>
      <c r="M10" s="17"/>
      <c r="N10" s="17">
        <v>0.17055414561487101</v>
      </c>
      <c r="O10" s="17">
        <v>0.280645508517329</v>
      </c>
      <c r="P10" s="17">
        <v>0.257826916280889</v>
      </c>
      <c r="Q10" s="17">
        <v>0.25674776351885598</v>
      </c>
      <c r="R10" s="17">
        <v>0.33412794297800003</v>
      </c>
      <c r="S10" s="17"/>
      <c r="T10" s="17">
        <v>0.33512245549761099</v>
      </c>
      <c r="U10" s="17">
        <v>0.221410877497936</v>
      </c>
      <c r="V10" s="17">
        <v>0.21044012321605701</v>
      </c>
      <c r="W10" s="17">
        <v>0.28921697361805998</v>
      </c>
      <c r="X10" s="17">
        <v>0.21405132686422901</v>
      </c>
      <c r="Y10" s="17">
        <v>0.27654296552530899</v>
      </c>
      <c r="Z10" s="17">
        <v>0.22078640810226799</v>
      </c>
      <c r="AA10" s="17">
        <v>0.27945733118482702</v>
      </c>
      <c r="AB10" s="17">
        <v>0.256463626675076</v>
      </c>
      <c r="AC10" s="17">
        <v>0.29493386319977</v>
      </c>
      <c r="AD10" s="17">
        <v>0.235300012455365</v>
      </c>
      <c r="AE10" s="17">
        <v>0.35861405863205797</v>
      </c>
      <c r="AF10" s="17"/>
      <c r="AG10" s="17">
        <v>0.274301795352421</v>
      </c>
      <c r="AH10" s="17">
        <v>0.27144575780571301</v>
      </c>
    </row>
    <row r="11" spans="2:34" x14ac:dyDescent="0.25">
      <c r="B11" s="18" t="s">
        <v>486</v>
      </c>
      <c r="C11" s="17">
        <v>0.328666761219506</v>
      </c>
      <c r="D11" s="17">
        <v>0.31350866326020399</v>
      </c>
      <c r="E11" s="17">
        <v>0.34168579042637198</v>
      </c>
      <c r="F11" s="17"/>
      <c r="G11" s="17">
        <v>0.27863826822819798</v>
      </c>
      <c r="H11" s="17">
        <v>0.36877338442959001</v>
      </c>
      <c r="I11" s="17">
        <v>0.32492574006318298</v>
      </c>
      <c r="J11" s="17"/>
      <c r="K11" s="17">
        <v>0.32225885944367599</v>
      </c>
      <c r="L11" s="17">
        <v>0.33168912535916101</v>
      </c>
      <c r="M11" s="17"/>
      <c r="N11" s="17">
        <v>0.31113955991827502</v>
      </c>
      <c r="O11" s="17">
        <v>0.31478409029022603</v>
      </c>
      <c r="P11" s="17">
        <v>0.36615259014490797</v>
      </c>
      <c r="Q11" s="17">
        <v>0.32646097477871799</v>
      </c>
      <c r="R11" s="17">
        <v>0.28840414145993298</v>
      </c>
      <c r="S11" s="17"/>
      <c r="T11" s="17">
        <v>0.28896300358582799</v>
      </c>
      <c r="U11" s="17">
        <v>0.37065065996372099</v>
      </c>
      <c r="V11" s="17">
        <v>0.33727632976673599</v>
      </c>
      <c r="W11" s="17">
        <v>0.36026115288167898</v>
      </c>
      <c r="X11" s="17">
        <v>0.37625541971424298</v>
      </c>
      <c r="Y11" s="17">
        <v>0.27827923120350501</v>
      </c>
      <c r="Z11" s="17">
        <v>0.325332569376173</v>
      </c>
      <c r="AA11" s="17">
        <v>0.36449550442824702</v>
      </c>
      <c r="AB11" s="17">
        <v>0.28946876171086799</v>
      </c>
      <c r="AC11" s="17">
        <v>0.335232247408286</v>
      </c>
      <c r="AD11" s="17">
        <v>0.36530768549409698</v>
      </c>
      <c r="AE11" s="17">
        <v>0.27510754384096803</v>
      </c>
      <c r="AF11" s="17"/>
      <c r="AG11" s="17">
        <v>0.33221969284873998</v>
      </c>
      <c r="AH11" s="17">
        <v>0.328029961431207</v>
      </c>
    </row>
    <row r="12" spans="2:34" x14ac:dyDescent="0.25">
      <c r="B12" s="18" t="s">
        <v>381</v>
      </c>
      <c r="C12" s="17">
        <v>0.15074358063832199</v>
      </c>
      <c r="D12" s="17">
        <v>0.134058165961352</v>
      </c>
      <c r="E12" s="17">
        <v>0.16713485338207501</v>
      </c>
      <c r="F12" s="17"/>
      <c r="G12" s="17">
        <v>0.16073196490083899</v>
      </c>
      <c r="H12" s="17">
        <v>0.15511227289611301</v>
      </c>
      <c r="I12" s="17">
        <v>0.13599697569223601</v>
      </c>
      <c r="J12" s="17"/>
      <c r="K12" s="17">
        <v>0.17122562787464901</v>
      </c>
      <c r="L12" s="17">
        <v>0.146710706515399</v>
      </c>
      <c r="M12" s="17"/>
      <c r="N12" s="17">
        <v>0.14001073960896299</v>
      </c>
      <c r="O12" s="17">
        <v>0.17377651686745099</v>
      </c>
      <c r="P12" s="17">
        <v>0.15137102432945199</v>
      </c>
      <c r="Q12" s="17">
        <v>0.17452442072111199</v>
      </c>
      <c r="R12" s="17">
        <v>0.12541822656162599</v>
      </c>
      <c r="S12" s="17"/>
      <c r="T12" s="17">
        <v>0.10167884814632</v>
      </c>
      <c r="U12" s="17">
        <v>0.179753476380063</v>
      </c>
      <c r="V12" s="17">
        <v>0.18529326238204999</v>
      </c>
      <c r="W12" s="17">
        <v>0.12520517797019401</v>
      </c>
      <c r="X12" s="17">
        <v>0.12997661690266901</v>
      </c>
      <c r="Y12" s="17">
        <v>0.15881828184991501</v>
      </c>
      <c r="Z12" s="17">
        <v>0.196741871486912</v>
      </c>
      <c r="AA12" s="17">
        <v>0.11156557029776699</v>
      </c>
      <c r="AB12" s="17">
        <v>0.17716083008802599</v>
      </c>
      <c r="AC12" s="17">
        <v>0.138919358658569</v>
      </c>
      <c r="AD12" s="17">
        <v>0.13912345399923301</v>
      </c>
      <c r="AE12" s="17">
        <v>0.12318815887534899</v>
      </c>
      <c r="AF12" s="17"/>
      <c r="AG12" s="17">
        <v>0.13306337035049501</v>
      </c>
      <c r="AH12" s="17">
        <v>0.15838279132673599</v>
      </c>
    </row>
    <row r="13" spans="2:34" x14ac:dyDescent="0.25">
      <c r="B13" s="18" t="s">
        <v>382</v>
      </c>
      <c r="C13" s="17">
        <v>3.3648351119823297E-2</v>
      </c>
      <c r="D13" s="17">
        <v>3.6159374520002903E-2</v>
      </c>
      <c r="E13" s="17">
        <v>2.9252161555186701E-2</v>
      </c>
      <c r="F13" s="17"/>
      <c r="G13" s="17">
        <v>3.5642226297739402E-2</v>
      </c>
      <c r="H13" s="17">
        <v>3.0269538433561199E-2</v>
      </c>
      <c r="I13" s="17">
        <v>3.6026271339440599E-2</v>
      </c>
      <c r="J13" s="17"/>
      <c r="K13" s="17">
        <v>5.5311375013820399E-2</v>
      </c>
      <c r="L13" s="17">
        <v>3.08939633651686E-2</v>
      </c>
      <c r="M13" s="17"/>
      <c r="N13" s="17">
        <v>4.4039662514003097E-2</v>
      </c>
      <c r="O13" s="17">
        <v>2.3686092003497899E-2</v>
      </c>
      <c r="P13" s="17">
        <v>3.3893535417065898E-2</v>
      </c>
      <c r="Q13" s="17">
        <v>5.7435943614379398E-2</v>
      </c>
      <c r="R13" s="17">
        <v>2.6503305162404199E-2</v>
      </c>
      <c r="S13" s="17"/>
      <c r="T13" s="17">
        <v>1.9939046473932999E-2</v>
      </c>
      <c r="U13" s="17">
        <v>1.44952813436735E-2</v>
      </c>
      <c r="V13" s="17">
        <v>4.0689918311436597E-2</v>
      </c>
      <c r="W13" s="17">
        <v>2.8771773834071E-2</v>
      </c>
      <c r="X13" s="17">
        <v>6.4179225869492998E-2</v>
      </c>
      <c r="Y13" s="17">
        <v>3.1561600463535303E-2</v>
      </c>
      <c r="Z13" s="17">
        <v>4.1654148072466299E-2</v>
      </c>
      <c r="AA13" s="17">
        <v>6.4817769498903E-2</v>
      </c>
      <c r="AB13" s="17">
        <v>2.68752566643897E-2</v>
      </c>
      <c r="AC13" s="17">
        <v>2.0781227358833799E-2</v>
      </c>
      <c r="AD13" s="17">
        <v>6.5202830543418605E-2</v>
      </c>
      <c r="AE13" s="17">
        <v>4.7577893771632199E-2</v>
      </c>
      <c r="AF13" s="17"/>
      <c r="AG13" s="17">
        <v>3.2064272009844699E-2</v>
      </c>
      <c r="AH13" s="17">
        <v>3.4248285137371701E-2</v>
      </c>
    </row>
    <row r="14" spans="2:34" x14ac:dyDescent="0.25">
      <c r="B14" s="18" t="s">
        <v>80</v>
      </c>
      <c r="C14" s="19">
        <v>0.131300674103529</v>
      </c>
      <c r="D14" s="19">
        <v>0.11105540689610401</v>
      </c>
      <c r="E14" s="19">
        <v>0.15112136640479401</v>
      </c>
      <c r="F14" s="19"/>
      <c r="G14" s="19">
        <v>0.19173658948137901</v>
      </c>
      <c r="H14" s="19">
        <v>0.10556648626536699</v>
      </c>
      <c r="I14" s="19">
        <v>0.10738232761972701</v>
      </c>
      <c r="J14" s="19"/>
      <c r="K14" s="19">
        <v>0.15492636035608501</v>
      </c>
      <c r="L14" s="19">
        <v>0.11955368687138899</v>
      </c>
      <c r="M14" s="19"/>
      <c r="N14" s="19">
        <v>0.25696963946899898</v>
      </c>
      <c r="O14" s="19">
        <v>0.128324790839145</v>
      </c>
      <c r="P14" s="19">
        <v>0.121488603504201</v>
      </c>
      <c r="Q14" s="19">
        <v>6.8505774464436606E-2</v>
      </c>
      <c r="R14" s="19">
        <v>7.0661565809894494E-2</v>
      </c>
      <c r="S14" s="19"/>
      <c r="T14" s="19">
        <v>0.100591041765296</v>
      </c>
      <c r="U14" s="19">
        <v>0.15459215413805899</v>
      </c>
      <c r="V14" s="19">
        <v>0.17648840066744501</v>
      </c>
      <c r="W14" s="19">
        <v>0.13795287230478201</v>
      </c>
      <c r="X14" s="19">
        <v>0.14762590667262199</v>
      </c>
      <c r="Y14" s="19">
        <v>0.124795917188774</v>
      </c>
      <c r="Z14" s="19">
        <v>0.138317087277257</v>
      </c>
      <c r="AA14" s="19">
        <v>9.3678776187508694E-2</v>
      </c>
      <c r="AB14" s="19">
        <v>0.13970765289557499</v>
      </c>
      <c r="AC14" s="19">
        <v>0.101125351470725</v>
      </c>
      <c r="AD14" s="19">
        <v>9.9810621435024505E-2</v>
      </c>
      <c r="AE14" s="19">
        <v>0.13963523430979599</v>
      </c>
      <c r="AF14" s="19"/>
      <c r="AG14" s="19">
        <v>0.116190115619796</v>
      </c>
      <c r="AH14" s="19">
        <v>0.12861244718954101</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H20"/>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101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60" x14ac:dyDescent="0.25">
      <c r="B9" s="18" t="s">
        <v>95</v>
      </c>
      <c r="C9" s="17">
        <v>0.38590399611527498</v>
      </c>
      <c r="D9" s="17">
        <v>0.36716103929654798</v>
      </c>
      <c r="E9" s="17">
        <v>0.40267746424158402</v>
      </c>
      <c r="F9" s="17"/>
      <c r="G9" s="17">
        <v>0.57636117683627397</v>
      </c>
      <c r="H9" s="17">
        <v>0.33235308708981898</v>
      </c>
      <c r="I9" s="17">
        <v>0.27604151797070198</v>
      </c>
      <c r="J9" s="17"/>
      <c r="K9" s="17">
        <v>0.44545288653425102</v>
      </c>
      <c r="L9" s="17">
        <v>0.37404484776479802</v>
      </c>
      <c r="M9" s="17"/>
      <c r="N9" s="17">
        <v>0.57056570973077003</v>
      </c>
      <c r="O9" s="17">
        <v>0.75139860436021899</v>
      </c>
      <c r="P9" s="17">
        <v>0.25649054365107199</v>
      </c>
      <c r="Q9" s="17">
        <v>0.235277794996304</v>
      </c>
      <c r="R9" s="17">
        <v>0.140539125204314</v>
      </c>
      <c r="S9" s="17"/>
      <c r="T9" s="17">
        <v>0.28379042496504497</v>
      </c>
      <c r="U9" s="17">
        <v>0.41218884891740099</v>
      </c>
      <c r="V9" s="17">
        <v>0.36979439608067</v>
      </c>
      <c r="W9" s="17">
        <v>0.43383670868267998</v>
      </c>
      <c r="X9" s="17">
        <v>0.474995593082425</v>
      </c>
      <c r="Y9" s="17">
        <v>0.35803072656972101</v>
      </c>
      <c r="Z9" s="17">
        <v>0.41956487945596999</v>
      </c>
      <c r="AA9" s="17">
        <v>0.39845698942962199</v>
      </c>
      <c r="AB9" s="17">
        <v>0.42874878767496999</v>
      </c>
      <c r="AC9" s="17">
        <v>0.30441593814928603</v>
      </c>
      <c r="AD9" s="17">
        <v>0.42205058376497201</v>
      </c>
      <c r="AE9" s="17">
        <v>0.391061851033704</v>
      </c>
      <c r="AF9" s="17"/>
      <c r="AG9" s="17">
        <v>0.38062824448951099</v>
      </c>
      <c r="AH9" s="17">
        <v>0.39034437525824001</v>
      </c>
    </row>
    <row r="10" spans="2:34" ht="60" x14ac:dyDescent="0.25">
      <c r="B10" s="18" t="s">
        <v>96</v>
      </c>
      <c r="C10" s="17">
        <v>0.314111858871157</v>
      </c>
      <c r="D10" s="17">
        <v>0.29804102141618699</v>
      </c>
      <c r="E10" s="17">
        <v>0.32811721315396503</v>
      </c>
      <c r="F10" s="17"/>
      <c r="G10" s="17">
        <v>0.21763841172336701</v>
      </c>
      <c r="H10" s="17">
        <v>0.43218566535509501</v>
      </c>
      <c r="I10" s="17">
        <v>0.25590420949384202</v>
      </c>
      <c r="J10" s="17"/>
      <c r="K10" s="17">
        <v>0.31128529880405598</v>
      </c>
      <c r="L10" s="17">
        <v>0.31699553383984702</v>
      </c>
      <c r="M10" s="17"/>
      <c r="N10" s="17">
        <v>7.0516388130754296E-2</v>
      </c>
      <c r="O10" s="17">
        <v>0.16791471076629499</v>
      </c>
      <c r="P10" s="17">
        <v>0.63772359573162196</v>
      </c>
      <c r="Q10" s="17">
        <v>0.24814379926998001</v>
      </c>
      <c r="R10" s="17">
        <v>8.8622640445527104E-2</v>
      </c>
      <c r="S10" s="17"/>
      <c r="T10" s="17">
        <v>0.246905391238674</v>
      </c>
      <c r="U10" s="17">
        <v>0.29102085150947998</v>
      </c>
      <c r="V10" s="17">
        <v>0.33332544167142297</v>
      </c>
      <c r="W10" s="17">
        <v>0.32795931072249801</v>
      </c>
      <c r="X10" s="17">
        <v>0.268201236327471</v>
      </c>
      <c r="Y10" s="17">
        <v>0.381213655117844</v>
      </c>
      <c r="Z10" s="17">
        <v>0.34304196824000499</v>
      </c>
      <c r="AA10" s="17">
        <v>0.37683261259579098</v>
      </c>
      <c r="AB10" s="17">
        <v>0.33320506099402603</v>
      </c>
      <c r="AC10" s="17">
        <v>0.32883179658926998</v>
      </c>
      <c r="AD10" s="17">
        <v>0.30707516726623302</v>
      </c>
      <c r="AE10" s="17">
        <v>0.262785444851036</v>
      </c>
      <c r="AF10" s="17"/>
      <c r="AG10" s="17">
        <v>0.29282072368926898</v>
      </c>
      <c r="AH10" s="17">
        <v>0.322857249618555</v>
      </c>
    </row>
    <row r="11" spans="2:34" ht="45" x14ac:dyDescent="0.25">
      <c r="B11" s="18" t="s">
        <v>97</v>
      </c>
      <c r="C11" s="17">
        <v>6.8165616266236503E-2</v>
      </c>
      <c r="D11" s="17">
        <v>8.5656986127125995E-2</v>
      </c>
      <c r="E11" s="17">
        <v>5.1976372206231601E-2</v>
      </c>
      <c r="F11" s="17"/>
      <c r="G11" s="17">
        <v>4.06008194922809E-2</v>
      </c>
      <c r="H11" s="17">
        <v>7.4100238962013301E-2</v>
      </c>
      <c r="I11" s="17">
        <v>8.6339122219244196E-2</v>
      </c>
      <c r="J11" s="17"/>
      <c r="K11" s="17">
        <v>6.2633362360634506E-2</v>
      </c>
      <c r="L11" s="17">
        <v>7.0769988437059506E-2</v>
      </c>
      <c r="M11" s="17"/>
      <c r="N11" s="17">
        <v>3.2425835727753698E-2</v>
      </c>
      <c r="O11" s="17">
        <v>4.16074548702123E-2</v>
      </c>
      <c r="P11" s="17">
        <v>5.7427973337613E-2</v>
      </c>
      <c r="Q11" s="17">
        <v>0.365224001935956</v>
      </c>
      <c r="R11" s="17">
        <v>3.9006082550601499E-2</v>
      </c>
      <c r="S11" s="17"/>
      <c r="T11" s="17">
        <v>5.5501849861410497E-2</v>
      </c>
      <c r="U11" s="17">
        <v>5.4099382003742001E-2</v>
      </c>
      <c r="V11" s="17">
        <v>5.7383651323484997E-2</v>
      </c>
      <c r="W11" s="17">
        <v>4.1086878755388599E-2</v>
      </c>
      <c r="X11" s="17">
        <v>8.5914161565554703E-2</v>
      </c>
      <c r="Y11" s="17">
        <v>9.2569542979070094E-2</v>
      </c>
      <c r="Z11" s="17">
        <v>4.1617149285817397E-2</v>
      </c>
      <c r="AA11" s="17">
        <v>3.3948370904138603E-2</v>
      </c>
      <c r="AB11" s="17">
        <v>7.1426912695737296E-2</v>
      </c>
      <c r="AC11" s="17">
        <v>0.15075526013041901</v>
      </c>
      <c r="AD11" s="17">
        <v>7.1551863390462697E-2</v>
      </c>
      <c r="AE11" s="17">
        <v>5.4907513511130698E-2</v>
      </c>
      <c r="AF11" s="17"/>
      <c r="AG11" s="17">
        <v>6.9640846716032295E-2</v>
      </c>
      <c r="AH11" s="17">
        <v>6.9509315404308894E-2</v>
      </c>
    </row>
    <row r="12" spans="2:34" ht="30" x14ac:dyDescent="0.25">
      <c r="B12" s="18" t="s">
        <v>98</v>
      </c>
      <c r="C12" s="17">
        <v>0.104365510512256</v>
      </c>
      <c r="D12" s="17">
        <v>0.117957503981017</v>
      </c>
      <c r="E12" s="17">
        <v>9.1069283883210506E-2</v>
      </c>
      <c r="F12" s="17"/>
      <c r="G12" s="17">
        <v>1.25010115780382E-2</v>
      </c>
      <c r="H12" s="17">
        <v>0.104967500046248</v>
      </c>
      <c r="I12" s="17">
        <v>0.18893828417831701</v>
      </c>
      <c r="J12" s="17"/>
      <c r="K12" s="17">
        <v>4.6347901625900897E-2</v>
      </c>
      <c r="L12" s="17">
        <v>0.11740869624865299</v>
      </c>
      <c r="M12" s="17"/>
      <c r="N12" s="17">
        <v>6.0159350214305596E-3</v>
      </c>
      <c r="O12" s="17">
        <v>9.1042175251346592E-3</v>
      </c>
      <c r="P12" s="17">
        <v>1.88299143204664E-2</v>
      </c>
      <c r="Q12" s="17">
        <v>9.7074937226320504E-2</v>
      </c>
      <c r="R12" s="17">
        <v>0.45131808793979999</v>
      </c>
      <c r="S12" s="17"/>
      <c r="T12" s="17">
        <v>0.22574876159440499</v>
      </c>
      <c r="U12" s="17">
        <v>8.6941571942256601E-2</v>
      </c>
      <c r="V12" s="17">
        <v>9.1469033474463404E-2</v>
      </c>
      <c r="W12" s="17">
        <v>8.6260581977232603E-2</v>
      </c>
      <c r="X12" s="17">
        <v>5.5407235976893697E-2</v>
      </c>
      <c r="Y12" s="17">
        <v>7.6941671598692904E-2</v>
      </c>
      <c r="Z12" s="17">
        <v>7.6813605172488197E-2</v>
      </c>
      <c r="AA12" s="17">
        <v>7.1458654258324997E-2</v>
      </c>
      <c r="AB12" s="17">
        <v>5.6686815745542199E-2</v>
      </c>
      <c r="AC12" s="17">
        <v>0.11256459699766</v>
      </c>
      <c r="AD12" s="17">
        <v>8.8558235126921694E-2</v>
      </c>
      <c r="AE12" s="17">
        <v>0.237275732813131</v>
      </c>
      <c r="AF12" s="17"/>
      <c r="AG12" s="17">
        <v>9.6320725161037096E-2</v>
      </c>
      <c r="AH12" s="17">
        <v>0.11488260387212899</v>
      </c>
    </row>
    <row r="13" spans="2:34" ht="30" x14ac:dyDescent="0.25">
      <c r="B13" s="18" t="s">
        <v>99</v>
      </c>
      <c r="C13" s="17">
        <v>4.3218344621096E-2</v>
      </c>
      <c r="D13" s="17">
        <v>4.4974824218266499E-2</v>
      </c>
      <c r="E13" s="17">
        <v>4.2288218868634403E-2</v>
      </c>
      <c r="F13" s="17"/>
      <c r="G13" s="17">
        <v>4.4496019515962203E-3</v>
      </c>
      <c r="H13" s="17">
        <v>1.61339516829535E-2</v>
      </c>
      <c r="I13" s="17">
        <v>0.11313444881493501</v>
      </c>
      <c r="J13" s="17"/>
      <c r="K13" s="17">
        <v>2.4130237362052699E-2</v>
      </c>
      <c r="L13" s="17">
        <v>4.7036957850273897E-2</v>
      </c>
      <c r="M13" s="17"/>
      <c r="N13" s="17">
        <v>0</v>
      </c>
      <c r="O13" s="17">
        <v>2.6870165875827498E-3</v>
      </c>
      <c r="P13" s="17">
        <v>3.1463387384049299E-3</v>
      </c>
      <c r="Q13" s="17">
        <v>1.99136107761636E-2</v>
      </c>
      <c r="R13" s="17">
        <v>0.20620895914440099</v>
      </c>
      <c r="S13" s="17"/>
      <c r="T13" s="17">
        <v>9.7939712260357401E-2</v>
      </c>
      <c r="U13" s="17">
        <v>1.5504215032221101E-2</v>
      </c>
      <c r="V13" s="17">
        <v>3.21320432201277E-2</v>
      </c>
      <c r="W13" s="17">
        <v>1.4716247719493101E-2</v>
      </c>
      <c r="X13" s="17">
        <v>5.0021401166740399E-2</v>
      </c>
      <c r="Y13" s="17">
        <v>3.4879665753888997E-2</v>
      </c>
      <c r="Z13" s="17">
        <v>2.67735541853629E-2</v>
      </c>
      <c r="AA13" s="17">
        <v>6.4078616203417399E-2</v>
      </c>
      <c r="AB13" s="17">
        <v>4.8290121277607602E-2</v>
      </c>
      <c r="AC13" s="17">
        <v>5.87306926938704E-2</v>
      </c>
      <c r="AD13" s="17">
        <v>3.9317025573236297E-2</v>
      </c>
      <c r="AE13" s="17">
        <v>0</v>
      </c>
      <c r="AF13" s="17"/>
      <c r="AG13" s="17">
        <v>5.8196578545164697E-2</v>
      </c>
      <c r="AH13" s="17">
        <v>3.3568938730363103E-2</v>
      </c>
    </row>
    <row r="14" spans="2:34" x14ac:dyDescent="0.25">
      <c r="B14" s="18" t="s">
        <v>100</v>
      </c>
      <c r="C14" s="17">
        <v>1.4590604420096701E-2</v>
      </c>
      <c r="D14" s="17">
        <v>1.45329871260122E-2</v>
      </c>
      <c r="E14" s="17">
        <v>1.49272549182592E-2</v>
      </c>
      <c r="F14" s="17"/>
      <c r="G14" s="17">
        <v>1.01153126215174E-2</v>
      </c>
      <c r="H14" s="17">
        <v>5.9432877924409603E-3</v>
      </c>
      <c r="I14" s="17">
        <v>2.95728409068239E-2</v>
      </c>
      <c r="J14" s="17"/>
      <c r="K14" s="17">
        <v>4.5194077302847403E-3</v>
      </c>
      <c r="L14" s="17">
        <v>1.6513806874029199E-2</v>
      </c>
      <c r="M14" s="17"/>
      <c r="N14" s="17">
        <v>2.9794041394192402E-3</v>
      </c>
      <c r="O14" s="17">
        <v>0</v>
      </c>
      <c r="P14" s="17">
        <v>8.8589548240211298E-4</v>
      </c>
      <c r="Q14" s="17">
        <v>1.3520072830976899E-2</v>
      </c>
      <c r="R14" s="17">
        <v>6.5965880297160898E-2</v>
      </c>
      <c r="S14" s="17"/>
      <c r="T14" s="17">
        <v>5.7184986519563802E-2</v>
      </c>
      <c r="U14" s="17">
        <v>9.5693382122314808E-3</v>
      </c>
      <c r="V14" s="17">
        <v>1.2389316425908899E-2</v>
      </c>
      <c r="W14" s="17">
        <v>1.4716247719493101E-2</v>
      </c>
      <c r="X14" s="17">
        <v>5.5743961781390102E-3</v>
      </c>
      <c r="Y14" s="17">
        <v>7.6520963924658703E-3</v>
      </c>
      <c r="Z14" s="17">
        <v>4.7233433580608298E-3</v>
      </c>
      <c r="AA14" s="17">
        <v>0</v>
      </c>
      <c r="AB14" s="17">
        <v>3.3539287157838501E-3</v>
      </c>
      <c r="AC14" s="17">
        <v>8.0531314309589905E-3</v>
      </c>
      <c r="AD14" s="17">
        <v>0</v>
      </c>
      <c r="AE14" s="17">
        <v>2.6247966819869999E-2</v>
      </c>
      <c r="AF14" s="17"/>
      <c r="AG14" s="17">
        <v>2.38032918885046E-2</v>
      </c>
      <c r="AH14" s="17">
        <v>9.90779185784719E-3</v>
      </c>
    </row>
    <row r="15" spans="2:34" x14ac:dyDescent="0.25">
      <c r="B15" s="18" t="s">
        <v>59</v>
      </c>
      <c r="C15" s="19">
        <v>6.9644069193883107E-2</v>
      </c>
      <c r="D15" s="19">
        <v>7.1675637834842695E-2</v>
      </c>
      <c r="E15" s="19">
        <v>6.8944192728115097E-2</v>
      </c>
      <c r="F15" s="19"/>
      <c r="G15" s="19">
        <v>0.13833366579692599</v>
      </c>
      <c r="H15" s="19">
        <v>3.4316269071431198E-2</v>
      </c>
      <c r="I15" s="19">
        <v>5.0069576416136401E-2</v>
      </c>
      <c r="J15" s="19"/>
      <c r="K15" s="19">
        <v>0.10563090558282</v>
      </c>
      <c r="L15" s="19">
        <v>5.7230168985338802E-2</v>
      </c>
      <c r="M15" s="19"/>
      <c r="N15" s="19">
        <v>0.31749672724987199</v>
      </c>
      <c r="O15" s="19">
        <v>2.72879958905567E-2</v>
      </c>
      <c r="P15" s="19">
        <v>2.54957387384196E-2</v>
      </c>
      <c r="Q15" s="19">
        <v>2.08457829642993E-2</v>
      </c>
      <c r="R15" s="19">
        <v>8.3392244181959892E-3</v>
      </c>
      <c r="S15" s="19"/>
      <c r="T15" s="19">
        <v>3.2928873560544698E-2</v>
      </c>
      <c r="U15" s="19">
        <v>0.13067579238266699</v>
      </c>
      <c r="V15" s="19">
        <v>0.10350611780392199</v>
      </c>
      <c r="W15" s="19">
        <v>8.1424024423214295E-2</v>
      </c>
      <c r="X15" s="19">
        <v>5.9885975702775901E-2</v>
      </c>
      <c r="Y15" s="19">
        <v>4.8712641588317E-2</v>
      </c>
      <c r="Z15" s="19">
        <v>8.7465500302295607E-2</v>
      </c>
      <c r="AA15" s="19">
        <v>5.5224756608706398E-2</v>
      </c>
      <c r="AB15" s="19">
        <v>5.82883728963332E-2</v>
      </c>
      <c r="AC15" s="19">
        <v>3.6648584008537002E-2</v>
      </c>
      <c r="AD15" s="19">
        <v>7.1447124878174798E-2</v>
      </c>
      <c r="AE15" s="19">
        <v>2.7721490971128599E-2</v>
      </c>
      <c r="AF15" s="19"/>
      <c r="AG15" s="19">
        <v>7.8589589510480895E-2</v>
      </c>
      <c r="AH15" s="19">
        <v>5.8929725258557303E-2</v>
      </c>
    </row>
    <row r="16" spans="2:34" x14ac:dyDescent="0.25">
      <c r="B16" s="16"/>
    </row>
    <row r="17" spans="2:2" x14ac:dyDescent="0.25">
      <c r="B17" t="s">
        <v>63</v>
      </c>
    </row>
    <row r="18" spans="2:2" x14ac:dyDescent="0.25">
      <c r="B18" t="s">
        <v>64</v>
      </c>
    </row>
    <row r="20" spans="2:2" x14ac:dyDescent="0.25">
      <c r="B20"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489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9.9625961796153906E-2</v>
      </c>
      <c r="D9" s="17">
        <v>0.11383515598298299</v>
      </c>
      <c r="E9" s="17">
        <v>8.7320810468987195E-2</v>
      </c>
      <c r="F9" s="17"/>
      <c r="G9" s="17">
        <v>7.5456856292739405E-2</v>
      </c>
      <c r="H9" s="17">
        <v>9.0939508165609501E-2</v>
      </c>
      <c r="I9" s="17">
        <v>0.132949375511975</v>
      </c>
      <c r="J9" s="17"/>
      <c r="K9" s="17">
        <v>9.6344645152606101E-2</v>
      </c>
      <c r="L9" s="17">
        <v>0.10108461365299801</v>
      </c>
      <c r="M9" s="17"/>
      <c r="N9" s="17">
        <v>6.7930804844511597E-2</v>
      </c>
      <c r="O9" s="17">
        <v>8.8564773668551394E-2</v>
      </c>
      <c r="P9" s="17">
        <v>9.0871510223459795E-2</v>
      </c>
      <c r="Q9" s="17">
        <v>9.2975975178668804E-2</v>
      </c>
      <c r="R9" s="17">
        <v>0.15673323053621599</v>
      </c>
      <c r="S9" s="17"/>
      <c r="T9" s="17">
        <v>0.16495532231106999</v>
      </c>
      <c r="U9" s="17">
        <v>5.3382681522428699E-2</v>
      </c>
      <c r="V9" s="17">
        <v>9.7126545245339604E-2</v>
      </c>
      <c r="W9" s="17">
        <v>0.10480195889121501</v>
      </c>
      <c r="X9" s="17">
        <v>0.103404233220698</v>
      </c>
      <c r="Y9" s="17">
        <v>0.104421633415585</v>
      </c>
      <c r="Z9" s="17">
        <v>5.9634699052382702E-2</v>
      </c>
      <c r="AA9" s="17">
        <v>6.9888603903540902E-2</v>
      </c>
      <c r="AB9" s="17">
        <v>0.12632081233522</v>
      </c>
      <c r="AC9" s="17">
        <v>9.4792765888646602E-2</v>
      </c>
      <c r="AD9" s="17">
        <v>9.7061496664814104E-2</v>
      </c>
      <c r="AE9" s="17">
        <v>4.9152949300873598E-2</v>
      </c>
      <c r="AF9" s="17"/>
      <c r="AG9" s="17">
        <v>0.12639389797640899</v>
      </c>
      <c r="AH9" s="17">
        <v>8.1306415608159696E-2</v>
      </c>
    </row>
    <row r="10" spans="2:34" x14ac:dyDescent="0.25">
      <c r="B10" s="18" t="s">
        <v>379</v>
      </c>
      <c r="C10" s="17">
        <v>0.25071938994757798</v>
      </c>
      <c r="D10" s="17">
        <v>0.27142571706282098</v>
      </c>
      <c r="E10" s="17">
        <v>0.233971094145868</v>
      </c>
      <c r="F10" s="17"/>
      <c r="G10" s="17">
        <v>0.227502274988585</v>
      </c>
      <c r="H10" s="17">
        <v>0.24273660723796001</v>
      </c>
      <c r="I10" s="17">
        <v>0.282277651471045</v>
      </c>
      <c r="J10" s="17"/>
      <c r="K10" s="17">
        <v>0.25302181989217798</v>
      </c>
      <c r="L10" s="17">
        <v>0.25040923559675399</v>
      </c>
      <c r="M10" s="17"/>
      <c r="N10" s="17">
        <v>0.21687688173363701</v>
      </c>
      <c r="O10" s="17">
        <v>0.24014565601017801</v>
      </c>
      <c r="P10" s="17">
        <v>0.23537151250979499</v>
      </c>
      <c r="Q10" s="17">
        <v>0.25346449230055301</v>
      </c>
      <c r="R10" s="17">
        <v>0.31809848452434503</v>
      </c>
      <c r="S10" s="17"/>
      <c r="T10" s="17">
        <v>0.30779577433154998</v>
      </c>
      <c r="U10" s="17">
        <v>0.27246087248223499</v>
      </c>
      <c r="V10" s="17">
        <v>0.18661854776174999</v>
      </c>
      <c r="W10" s="17">
        <v>0.22284758577466601</v>
      </c>
      <c r="X10" s="17">
        <v>0.194176343936661</v>
      </c>
      <c r="Y10" s="17">
        <v>0.23223847746121001</v>
      </c>
      <c r="Z10" s="17">
        <v>0.28113018142438501</v>
      </c>
      <c r="AA10" s="17">
        <v>0.23589215494718699</v>
      </c>
      <c r="AB10" s="17">
        <v>0.19883489840503099</v>
      </c>
      <c r="AC10" s="17">
        <v>0.267019433759004</v>
      </c>
      <c r="AD10" s="17">
        <v>0.27969593773585699</v>
      </c>
      <c r="AE10" s="17">
        <v>0.38677804165224999</v>
      </c>
      <c r="AF10" s="17"/>
      <c r="AG10" s="17">
        <v>0.27131488988336799</v>
      </c>
      <c r="AH10" s="17">
        <v>0.24016532380054301</v>
      </c>
    </row>
    <row r="11" spans="2:34" x14ac:dyDescent="0.25">
      <c r="B11" s="18" t="s">
        <v>486</v>
      </c>
      <c r="C11" s="17">
        <v>0.172664528488332</v>
      </c>
      <c r="D11" s="17">
        <v>0.18265638464293699</v>
      </c>
      <c r="E11" s="17">
        <v>0.16597384570066601</v>
      </c>
      <c r="F11" s="17"/>
      <c r="G11" s="17">
        <v>0.175457681806028</v>
      </c>
      <c r="H11" s="17">
        <v>0.19205455695095899</v>
      </c>
      <c r="I11" s="17">
        <v>0.145796057990633</v>
      </c>
      <c r="J11" s="17"/>
      <c r="K11" s="17">
        <v>0.158956008466939</v>
      </c>
      <c r="L11" s="17">
        <v>0.17792259977986499</v>
      </c>
      <c r="M11" s="17"/>
      <c r="N11" s="17">
        <v>0.188720470442202</v>
      </c>
      <c r="O11" s="17">
        <v>0.20709734601093999</v>
      </c>
      <c r="P11" s="17">
        <v>0.16697876135353601</v>
      </c>
      <c r="Q11" s="17">
        <v>0.166244963629503</v>
      </c>
      <c r="R11" s="17">
        <v>0.135626635647424</v>
      </c>
      <c r="S11" s="17"/>
      <c r="T11" s="17">
        <v>0.148684218823224</v>
      </c>
      <c r="U11" s="17">
        <v>0.15140119570404401</v>
      </c>
      <c r="V11" s="17">
        <v>0.187380898361271</v>
      </c>
      <c r="W11" s="17">
        <v>0.12803827177955801</v>
      </c>
      <c r="X11" s="17">
        <v>0.22794205366683901</v>
      </c>
      <c r="Y11" s="17">
        <v>0.22063867162679501</v>
      </c>
      <c r="Z11" s="17">
        <v>0.202811621955374</v>
      </c>
      <c r="AA11" s="17">
        <v>0.173106904496517</v>
      </c>
      <c r="AB11" s="17">
        <v>0.18628102326062801</v>
      </c>
      <c r="AC11" s="17">
        <v>0.13970966265458901</v>
      </c>
      <c r="AD11" s="17">
        <v>0.17899867647697801</v>
      </c>
      <c r="AE11" s="17">
        <v>0.110897747361811</v>
      </c>
      <c r="AF11" s="17"/>
      <c r="AG11" s="17">
        <v>0.172702789553696</v>
      </c>
      <c r="AH11" s="17">
        <v>0.174403678331607</v>
      </c>
    </row>
    <row r="12" spans="2:34" x14ac:dyDescent="0.25">
      <c r="B12" s="18" t="s">
        <v>381</v>
      </c>
      <c r="C12" s="17">
        <v>0.26328280646112501</v>
      </c>
      <c r="D12" s="17">
        <v>0.23468772229743901</v>
      </c>
      <c r="E12" s="17">
        <v>0.29365571665119999</v>
      </c>
      <c r="F12" s="17"/>
      <c r="G12" s="17">
        <v>0.28971098808458601</v>
      </c>
      <c r="H12" s="17">
        <v>0.25338939627951601</v>
      </c>
      <c r="I12" s="17">
        <v>0.25112097288131902</v>
      </c>
      <c r="J12" s="17"/>
      <c r="K12" s="17">
        <v>0.20871996756208699</v>
      </c>
      <c r="L12" s="17">
        <v>0.27492600295172098</v>
      </c>
      <c r="M12" s="17"/>
      <c r="N12" s="17">
        <v>0.21411761526806899</v>
      </c>
      <c r="O12" s="17">
        <v>0.247086551296264</v>
      </c>
      <c r="P12" s="17">
        <v>0.29424316587091598</v>
      </c>
      <c r="Q12" s="17">
        <v>0.30640145544995601</v>
      </c>
      <c r="R12" s="17">
        <v>0.247780269160285</v>
      </c>
      <c r="S12" s="17"/>
      <c r="T12" s="17">
        <v>0.196422475539412</v>
      </c>
      <c r="U12" s="17">
        <v>0.28152718611152</v>
      </c>
      <c r="V12" s="17">
        <v>0.31187447222931097</v>
      </c>
      <c r="W12" s="17">
        <v>0.31266774324795599</v>
      </c>
      <c r="X12" s="17">
        <v>0.23399150055831999</v>
      </c>
      <c r="Y12" s="17">
        <v>0.24610636872170699</v>
      </c>
      <c r="Z12" s="17">
        <v>0.24483750004852001</v>
      </c>
      <c r="AA12" s="17">
        <v>0.302288537924366</v>
      </c>
      <c r="AB12" s="17">
        <v>0.29477650198031502</v>
      </c>
      <c r="AC12" s="17">
        <v>0.25517770554440899</v>
      </c>
      <c r="AD12" s="17">
        <v>0.25035489544974798</v>
      </c>
      <c r="AE12" s="17">
        <v>0.26761467268369299</v>
      </c>
      <c r="AF12" s="17"/>
      <c r="AG12" s="17">
        <v>0.23468452960406</v>
      </c>
      <c r="AH12" s="17">
        <v>0.28993867661254902</v>
      </c>
    </row>
    <row r="13" spans="2:34" x14ac:dyDescent="0.25">
      <c r="B13" s="18" t="s">
        <v>382</v>
      </c>
      <c r="C13" s="17">
        <v>0.11587648666346501</v>
      </c>
      <c r="D13" s="17">
        <v>0.11252307046440201</v>
      </c>
      <c r="E13" s="17">
        <v>0.10926201069269501</v>
      </c>
      <c r="F13" s="17"/>
      <c r="G13" s="17">
        <v>9.3213676368946397E-2</v>
      </c>
      <c r="H13" s="17">
        <v>0.13546116470431499</v>
      </c>
      <c r="I13" s="17">
        <v>0.112408570218334</v>
      </c>
      <c r="J13" s="17"/>
      <c r="K13" s="17">
        <v>0.167480123065404</v>
      </c>
      <c r="L13" s="17">
        <v>0.106548276954086</v>
      </c>
      <c r="M13" s="17"/>
      <c r="N13" s="17">
        <v>0.12581275607235801</v>
      </c>
      <c r="O13" s="17">
        <v>0.113972047688426</v>
      </c>
      <c r="P13" s="17">
        <v>0.121731941073288</v>
      </c>
      <c r="Q13" s="17">
        <v>0.10461149530007199</v>
      </c>
      <c r="R13" s="17">
        <v>0.102670342448691</v>
      </c>
      <c r="S13" s="17"/>
      <c r="T13" s="17">
        <v>0.108127431264403</v>
      </c>
      <c r="U13" s="17">
        <v>0.137712030358836</v>
      </c>
      <c r="V13" s="17">
        <v>0.101112309544345</v>
      </c>
      <c r="W13" s="17">
        <v>0.15871257282764301</v>
      </c>
      <c r="X13" s="17">
        <v>0.16406882116996099</v>
      </c>
      <c r="Y13" s="17">
        <v>9.6217035006435803E-2</v>
      </c>
      <c r="Z13" s="17">
        <v>9.0417436536285103E-2</v>
      </c>
      <c r="AA13" s="17">
        <v>0.14857177065802099</v>
      </c>
      <c r="AB13" s="17">
        <v>9.3447932496995498E-2</v>
      </c>
      <c r="AC13" s="17">
        <v>0.12348657749905401</v>
      </c>
      <c r="AD13" s="17">
        <v>7.3714247073059194E-2</v>
      </c>
      <c r="AE13" s="17">
        <v>7.1694752237506806E-2</v>
      </c>
      <c r="AF13" s="17"/>
      <c r="AG13" s="17">
        <v>0.109293310575777</v>
      </c>
      <c r="AH13" s="17">
        <v>0.126177858162422</v>
      </c>
    </row>
    <row r="14" spans="2:34" x14ac:dyDescent="0.25">
      <c r="B14" s="18" t="s">
        <v>80</v>
      </c>
      <c r="C14" s="19">
        <v>9.7830826643346594E-2</v>
      </c>
      <c r="D14" s="19">
        <v>8.4871949549417403E-2</v>
      </c>
      <c r="E14" s="19">
        <v>0.10981652234058401</v>
      </c>
      <c r="F14" s="19"/>
      <c r="G14" s="19">
        <v>0.138658522459115</v>
      </c>
      <c r="H14" s="19">
        <v>8.5418766661640805E-2</v>
      </c>
      <c r="I14" s="19">
        <v>7.5447371926694096E-2</v>
      </c>
      <c r="J14" s="19"/>
      <c r="K14" s="19">
        <v>0.115477435860786</v>
      </c>
      <c r="L14" s="19">
        <v>8.9109271064576195E-2</v>
      </c>
      <c r="M14" s="19"/>
      <c r="N14" s="19">
        <v>0.186541471639222</v>
      </c>
      <c r="O14" s="19">
        <v>0.10313362532563899</v>
      </c>
      <c r="P14" s="19">
        <v>9.0803108969005397E-2</v>
      </c>
      <c r="Q14" s="19">
        <v>7.6301618141246197E-2</v>
      </c>
      <c r="R14" s="19">
        <v>3.9091037683038898E-2</v>
      </c>
      <c r="S14" s="19"/>
      <c r="T14" s="19">
        <v>7.4014777730340001E-2</v>
      </c>
      <c r="U14" s="19">
        <v>0.10351603382093599</v>
      </c>
      <c r="V14" s="19">
        <v>0.115887226857983</v>
      </c>
      <c r="W14" s="19">
        <v>7.2931867478961798E-2</v>
      </c>
      <c r="X14" s="19">
        <v>7.6417047447521799E-2</v>
      </c>
      <c r="Y14" s="19">
        <v>0.100377813768268</v>
      </c>
      <c r="Z14" s="19">
        <v>0.12116856098305299</v>
      </c>
      <c r="AA14" s="19">
        <v>7.0252028070367997E-2</v>
      </c>
      <c r="AB14" s="19">
        <v>0.100338831521811</v>
      </c>
      <c r="AC14" s="19">
        <v>0.119813854654298</v>
      </c>
      <c r="AD14" s="19">
        <v>0.120174746599543</v>
      </c>
      <c r="AE14" s="19">
        <v>0.11386183676386499</v>
      </c>
      <c r="AF14" s="19"/>
      <c r="AG14" s="19">
        <v>8.5610582406690505E-2</v>
      </c>
      <c r="AH14" s="19">
        <v>8.8008047484719104E-2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490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0.10228240552970499</v>
      </c>
      <c r="D9" s="17">
        <v>0.11733248017240699</v>
      </c>
      <c r="E9" s="17">
        <v>8.9187104841428194E-2</v>
      </c>
      <c r="F9" s="17"/>
      <c r="G9" s="17">
        <v>0.102615855605699</v>
      </c>
      <c r="H9" s="17">
        <v>7.93720167947118E-2</v>
      </c>
      <c r="I9" s="17">
        <v>0.13065388708172401</v>
      </c>
      <c r="J9" s="17"/>
      <c r="K9" s="17">
        <v>7.6845996701934205E-2</v>
      </c>
      <c r="L9" s="17">
        <v>0.106352480529261</v>
      </c>
      <c r="M9" s="17"/>
      <c r="N9" s="17">
        <v>8.8844665811372694E-2</v>
      </c>
      <c r="O9" s="17">
        <v>8.4140030299292498E-2</v>
      </c>
      <c r="P9" s="17">
        <v>8.6327504495913504E-2</v>
      </c>
      <c r="Q9" s="17">
        <v>0.124351623600682</v>
      </c>
      <c r="R9" s="17">
        <v>0.15482234327133701</v>
      </c>
      <c r="S9" s="17"/>
      <c r="T9" s="17">
        <v>0.16563956896051499</v>
      </c>
      <c r="U9" s="17">
        <v>9.0624282761851402E-2</v>
      </c>
      <c r="V9" s="17">
        <v>4.6604504126679699E-2</v>
      </c>
      <c r="W9" s="17">
        <v>9.8362338382563905E-2</v>
      </c>
      <c r="X9" s="17">
        <v>0.11493043782524399</v>
      </c>
      <c r="Y9" s="17">
        <v>8.8003967735075697E-2</v>
      </c>
      <c r="Z9" s="17">
        <v>8.3536536954202406E-2</v>
      </c>
      <c r="AA9" s="17">
        <v>9.19718006589514E-2</v>
      </c>
      <c r="AB9" s="17">
        <v>0.127922455590329</v>
      </c>
      <c r="AC9" s="17">
        <v>7.3950337172405803E-2</v>
      </c>
      <c r="AD9" s="17">
        <v>8.8392316074008798E-2</v>
      </c>
      <c r="AE9" s="17">
        <v>0.11434046954732199</v>
      </c>
      <c r="AF9" s="17"/>
      <c r="AG9" s="17">
        <v>0.117784699548557</v>
      </c>
      <c r="AH9" s="17">
        <v>9.3991532290581895E-2</v>
      </c>
    </row>
    <row r="10" spans="2:34" x14ac:dyDescent="0.25">
      <c r="B10" s="18" t="s">
        <v>379</v>
      </c>
      <c r="C10" s="17">
        <v>0.25656815940046501</v>
      </c>
      <c r="D10" s="17">
        <v>0.28133870329094202</v>
      </c>
      <c r="E10" s="17">
        <v>0.234945887916226</v>
      </c>
      <c r="F10" s="17"/>
      <c r="G10" s="17">
        <v>0.231571910961066</v>
      </c>
      <c r="H10" s="17">
        <v>0.24683213249053601</v>
      </c>
      <c r="I10" s="17">
        <v>0.29197379363991</v>
      </c>
      <c r="J10" s="17"/>
      <c r="K10" s="17">
        <v>0.240188380348309</v>
      </c>
      <c r="L10" s="17">
        <v>0.26279716181378798</v>
      </c>
      <c r="M10" s="17"/>
      <c r="N10" s="17">
        <v>0.20262544454058401</v>
      </c>
      <c r="O10" s="17">
        <v>0.28051994497862198</v>
      </c>
      <c r="P10" s="17">
        <v>0.22161931206299401</v>
      </c>
      <c r="Q10" s="17">
        <v>0.26622925121348401</v>
      </c>
      <c r="R10" s="17">
        <v>0.33834701153004698</v>
      </c>
      <c r="S10" s="17"/>
      <c r="T10" s="17">
        <v>0.31861497736746502</v>
      </c>
      <c r="U10" s="17">
        <v>0.20532411043779</v>
      </c>
      <c r="V10" s="17">
        <v>0.240235033996857</v>
      </c>
      <c r="W10" s="17">
        <v>0.22447152722310201</v>
      </c>
      <c r="X10" s="17">
        <v>0.16609373042787001</v>
      </c>
      <c r="Y10" s="17">
        <v>0.28455187888325101</v>
      </c>
      <c r="Z10" s="17">
        <v>0.252552157221267</v>
      </c>
      <c r="AA10" s="17">
        <v>0.320290232124329</v>
      </c>
      <c r="AB10" s="17">
        <v>0.22477423692305601</v>
      </c>
      <c r="AC10" s="17">
        <v>0.29048613477058</v>
      </c>
      <c r="AD10" s="17">
        <v>0.31144062712461801</v>
      </c>
      <c r="AE10" s="17">
        <v>0.34049576873181697</v>
      </c>
      <c r="AF10" s="17"/>
      <c r="AG10" s="17">
        <v>0.283679803860935</v>
      </c>
      <c r="AH10" s="17">
        <v>0.245181705119594</v>
      </c>
    </row>
    <row r="11" spans="2:34" x14ac:dyDescent="0.25">
      <c r="B11" s="18" t="s">
        <v>486</v>
      </c>
      <c r="C11" s="17">
        <v>0.29856771997516202</v>
      </c>
      <c r="D11" s="17">
        <v>0.29374614589834003</v>
      </c>
      <c r="E11" s="17">
        <v>0.30318906436512499</v>
      </c>
      <c r="F11" s="17"/>
      <c r="G11" s="17">
        <v>0.30279951160628898</v>
      </c>
      <c r="H11" s="17">
        <v>0.319529737550236</v>
      </c>
      <c r="I11" s="17">
        <v>0.26839504923674701</v>
      </c>
      <c r="J11" s="17"/>
      <c r="K11" s="17">
        <v>0.26185863010448701</v>
      </c>
      <c r="L11" s="17">
        <v>0.30695264068995698</v>
      </c>
      <c r="M11" s="17"/>
      <c r="N11" s="17">
        <v>0.29069343282042998</v>
      </c>
      <c r="O11" s="17">
        <v>0.311046215590706</v>
      </c>
      <c r="P11" s="17">
        <v>0.35054328777840799</v>
      </c>
      <c r="Q11" s="17">
        <v>0.27297680522273099</v>
      </c>
      <c r="R11" s="17">
        <v>0.20341180214437299</v>
      </c>
      <c r="S11" s="17"/>
      <c r="T11" s="17">
        <v>0.24517423604656599</v>
      </c>
      <c r="U11" s="17">
        <v>0.30219485894702702</v>
      </c>
      <c r="V11" s="17">
        <v>0.35535627797281899</v>
      </c>
      <c r="W11" s="17">
        <v>0.357126293375436</v>
      </c>
      <c r="X11" s="17">
        <v>0.311376767915098</v>
      </c>
      <c r="Y11" s="17">
        <v>0.26474106428593303</v>
      </c>
      <c r="Z11" s="17">
        <v>0.36434417499264399</v>
      </c>
      <c r="AA11" s="17">
        <v>0.26854674028095299</v>
      </c>
      <c r="AB11" s="17">
        <v>0.30483866880972599</v>
      </c>
      <c r="AC11" s="17">
        <v>0.284567161284003</v>
      </c>
      <c r="AD11" s="17">
        <v>0.23438213052625401</v>
      </c>
      <c r="AE11" s="17">
        <v>0.24455103115620699</v>
      </c>
      <c r="AF11" s="17"/>
      <c r="AG11" s="17">
        <v>0.27774966693660702</v>
      </c>
      <c r="AH11" s="17">
        <v>0.31633371979389402</v>
      </c>
    </row>
    <row r="12" spans="2:34" x14ac:dyDescent="0.25">
      <c r="B12" s="18" t="s">
        <v>381</v>
      </c>
      <c r="C12" s="17">
        <v>0.179443153513103</v>
      </c>
      <c r="D12" s="17">
        <v>0.16203379493360001</v>
      </c>
      <c r="E12" s="17">
        <v>0.196293970377519</v>
      </c>
      <c r="F12" s="17"/>
      <c r="G12" s="17">
        <v>0.16995005549535599</v>
      </c>
      <c r="H12" s="17">
        <v>0.20177746607552599</v>
      </c>
      <c r="I12" s="17">
        <v>0.160300598954527</v>
      </c>
      <c r="J12" s="17"/>
      <c r="K12" s="17">
        <v>0.21744339015442399</v>
      </c>
      <c r="L12" s="17">
        <v>0.172187023041562</v>
      </c>
      <c r="M12" s="17"/>
      <c r="N12" s="17">
        <v>0.164900378241151</v>
      </c>
      <c r="O12" s="17">
        <v>0.169181849426457</v>
      </c>
      <c r="P12" s="17">
        <v>0.19430350346144901</v>
      </c>
      <c r="Q12" s="17">
        <v>0.17893263244430399</v>
      </c>
      <c r="R12" s="17">
        <v>0.17475643602047999</v>
      </c>
      <c r="S12" s="17"/>
      <c r="T12" s="17">
        <v>0.12812302325970901</v>
      </c>
      <c r="U12" s="17">
        <v>0.20721231728873399</v>
      </c>
      <c r="V12" s="17">
        <v>0.15170784314180899</v>
      </c>
      <c r="W12" s="17">
        <v>0.22948489203771599</v>
      </c>
      <c r="X12" s="17">
        <v>0.17831952097701201</v>
      </c>
      <c r="Y12" s="17">
        <v>0.22445489015914599</v>
      </c>
      <c r="Z12" s="17">
        <v>0.14640680646905799</v>
      </c>
      <c r="AA12" s="17">
        <v>0.182373638545133</v>
      </c>
      <c r="AB12" s="17">
        <v>0.18868397351333899</v>
      </c>
      <c r="AC12" s="17">
        <v>0.20211010197031801</v>
      </c>
      <c r="AD12" s="17">
        <v>0.14236030104576899</v>
      </c>
      <c r="AE12" s="17">
        <v>0.140173972603647</v>
      </c>
      <c r="AF12" s="17"/>
      <c r="AG12" s="17">
        <v>0.164276788603573</v>
      </c>
      <c r="AH12" s="17">
        <v>0.18898683007052799</v>
      </c>
    </row>
    <row r="13" spans="2:34" x14ac:dyDescent="0.25">
      <c r="B13" s="18" t="s">
        <v>382</v>
      </c>
      <c r="C13" s="17">
        <v>5.0269871827541598E-2</v>
      </c>
      <c r="D13" s="17">
        <v>5.2109813422071903E-2</v>
      </c>
      <c r="E13" s="17">
        <v>4.5325847275839201E-2</v>
      </c>
      <c r="F13" s="17"/>
      <c r="G13" s="17">
        <v>4.4187594525740399E-2</v>
      </c>
      <c r="H13" s="17">
        <v>5.3575340439331202E-2</v>
      </c>
      <c r="I13" s="17">
        <v>5.1781195848543203E-2</v>
      </c>
      <c r="J13" s="17"/>
      <c r="K13" s="17">
        <v>6.1598129502004502E-2</v>
      </c>
      <c r="L13" s="17">
        <v>4.9899421138938797E-2</v>
      </c>
      <c r="M13" s="17"/>
      <c r="N13" s="17">
        <v>4.39145860876222E-2</v>
      </c>
      <c r="O13" s="17">
        <v>4.9820369337503702E-2</v>
      </c>
      <c r="P13" s="17">
        <v>4.6123799110643397E-2</v>
      </c>
      <c r="Q13" s="17">
        <v>7.7267693286616104E-2</v>
      </c>
      <c r="R13" s="17">
        <v>5.4084880079450198E-2</v>
      </c>
      <c r="S13" s="17"/>
      <c r="T13" s="17">
        <v>4.5958816419607203E-2</v>
      </c>
      <c r="U13" s="17">
        <v>4.7304162759381499E-2</v>
      </c>
      <c r="V13" s="17">
        <v>3.4160982867522102E-2</v>
      </c>
      <c r="W13" s="17">
        <v>2.09238345697783E-2</v>
      </c>
      <c r="X13" s="17">
        <v>8.5141156010806199E-2</v>
      </c>
      <c r="Y13" s="17">
        <v>4.7642511925362598E-2</v>
      </c>
      <c r="Z13" s="17">
        <v>3.98043702889746E-2</v>
      </c>
      <c r="AA13" s="17">
        <v>5.46001260671252E-2</v>
      </c>
      <c r="AB13" s="17">
        <v>5.6870937500478301E-2</v>
      </c>
      <c r="AC13" s="17">
        <v>5.4462765050327801E-2</v>
      </c>
      <c r="AD13" s="17">
        <v>9.3709045022305801E-2</v>
      </c>
      <c r="AE13" s="17">
        <v>4.8233716931749299E-2</v>
      </c>
      <c r="AF13" s="17"/>
      <c r="AG13" s="17">
        <v>5.7273359955339803E-2</v>
      </c>
      <c r="AH13" s="17">
        <v>4.5536291050658997E-2</v>
      </c>
    </row>
    <row r="14" spans="2:34" x14ac:dyDescent="0.25">
      <c r="B14" s="18" t="s">
        <v>80</v>
      </c>
      <c r="C14" s="19">
        <v>0.112868689754023</v>
      </c>
      <c r="D14" s="19">
        <v>9.3439062282639193E-2</v>
      </c>
      <c r="E14" s="19">
        <v>0.13105812522386201</v>
      </c>
      <c r="F14" s="19"/>
      <c r="G14" s="19">
        <v>0.148875071805849</v>
      </c>
      <c r="H14" s="19">
        <v>9.8913306649658403E-2</v>
      </c>
      <c r="I14" s="19">
        <v>9.6895475238548898E-2</v>
      </c>
      <c r="J14" s="19"/>
      <c r="K14" s="19">
        <v>0.14206547318884</v>
      </c>
      <c r="L14" s="19">
        <v>0.101811272786493</v>
      </c>
      <c r="M14" s="19"/>
      <c r="N14" s="19">
        <v>0.209021492498841</v>
      </c>
      <c r="O14" s="19">
        <v>0.10529159036742</v>
      </c>
      <c r="P14" s="19">
        <v>0.101082593090592</v>
      </c>
      <c r="Q14" s="19">
        <v>8.0241994232182298E-2</v>
      </c>
      <c r="R14" s="19">
        <v>7.4577526954312204E-2</v>
      </c>
      <c r="S14" s="19"/>
      <c r="T14" s="19">
        <v>9.6489377946137003E-2</v>
      </c>
      <c r="U14" s="19">
        <v>0.147340267805216</v>
      </c>
      <c r="V14" s="19">
        <v>0.171935357894313</v>
      </c>
      <c r="W14" s="19">
        <v>6.9631114411404099E-2</v>
      </c>
      <c r="X14" s="19">
        <v>0.14413838684397001</v>
      </c>
      <c r="Y14" s="19">
        <v>9.0605687011230895E-2</v>
      </c>
      <c r="Z14" s="19">
        <v>0.113355954073854</v>
      </c>
      <c r="AA14" s="19">
        <v>8.2217462323508905E-2</v>
      </c>
      <c r="AB14" s="19">
        <v>9.6909727663071099E-2</v>
      </c>
      <c r="AC14" s="19">
        <v>9.4423499752364803E-2</v>
      </c>
      <c r="AD14" s="19">
        <v>0.12971558020704399</v>
      </c>
      <c r="AE14" s="19">
        <v>0.112205041029258</v>
      </c>
      <c r="AF14" s="19"/>
      <c r="AG14" s="19">
        <v>9.9235681094988107E-2</v>
      </c>
      <c r="AH14" s="19">
        <v>0.109969921674743</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491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0.18351451484592701</v>
      </c>
      <c r="D9" s="17">
        <v>0.197440186779925</v>
      </c>
      <c r="E9" s="17">
        <v>0.17234107678983401</v>
      </c>
      <c r="F9" s="17"/>
      <c r="G9" s="17">
        <v>0.18873368950303501</v>
      </c>
      <c r="H9" s="17">
        <v>0.15404388375855099</v>
      </c>
      <c r="I9" s="17">
        <v>0.21556067139847099</v>
      </c>
      <c r="J9" s="17"/>
      <c r="K9" s="17">
        <v>0.17577830433646</v>
      </c>
      <c r="L9" s="17">
        <v>0.18536910739738899</v>
      </c>
      <c r="M9" s="17"/>
      <c r="N9" s="17">
        <v>0.150989744141481</v>
      </c>
      <c r="O9" s="17">
        <v>0.18319113075519899</v>
      </c>
      <c r="P9" s="17">
        <v>0.15788224317581401</v>
      </c>
      <c r="Q9" s="17">
        <v>0.19652400238124601</v>
      </c>
      <c r="R9" s="17">
        <v>0.25450742762795198</v>
      </c>
      <c r="S9" s="17"/>
      <c r="T9" s="17">
        <v>0.29199251683256899</v>
      </c>
      <c r="U9" s="17">
        <v>0.12093203593148499</v>
      </c>
      <c r="V9" s="17">
        <v>0.12643264346154501</v>
      </c>
      <c r="W9" s="17">
        <v>0.174537384335123</v>
      </c>
      <c r="X9" s="17">
        <v>0.130528603886819</v>
      </c>
      <c r="Y9" s="17">
        <v>0.15714688396169399</v>
      </c>
      <c r="Z9" s="17">
        <v>0.21557327286047701</v>
      </c>
      <c r="AA9" s="17">
        <v>0.12752967971425799</v>
      </c>
      <c r="AB9" s="17">
        <v>0.216237884953355</v>
      </c>
      <c r="AC9" s="17">
        <v>0.16793852936381701</v>
      </c>
      <c r="AD9" s="17">
        <v>0.23970344978220401</v>
      </c>
      <c r="AE9" s="17">
        <v>0.176511149869646</v>
      </c>
      <c r="AF9" s="17"/>
      <c r="AG9" s="17">
        <v>0.205002703392447</v>
      </c>
      <c r="AH9" s="17">
        <v>0.175476064306131</v>
      </c>
    </row>
    <row r="10" spans="2:34" x14ac:dyDescent="0.25">
      <c r="B10" s="18" t="s">
        <v>379</v>
      </c>
      <c r="C10" s="17">
        <v>0.31960240058546602</v>
      </c>
      <c r="D10" s="17">
        <v>0.33404886011652601</v>
      </c>
      <c r="E10" s="17">
        <v>0.30773851679146402</v>
      </c>
      <c r="F10" s="17"/>
      <c r="G10" s="17">
        <v>0.33019731609202602</v>
      </c>
      <c r="H10" s="17">
        <v>0.31544415473786303</v>
      </c>
      <c r="I10" s="17">
        <v>0.31496718810874802</v>
      </c>
      <c r="J10" s="17"/>
      <c r="K10" s="17">
        <v>0.31357827111648501</v>
      </c>
      <c r="L10" s="17">
        <v>0.32385537140675402</v>
      </c>
      <c r="M10" s="17"/>
      <c r="N10" s="17">
        <v>0.31020276203768898</v>
      </c>
      <c r="O10" s="17">
        <v>0.338929134234014</v>
      </c>
      <c r="P10" s="17">
        <v>0.284913247181593</v>
      </c>
      <c r="Q10" s="17">
        <v>0.33069361461896202</v>
      </c>
      <c r="R10" s="17">
        <v>0.36809155052311199</v>
      </c>
      <c r="S10" s="17"/>
      <c r="T10" s="17">
        <v>0.34110421729359602</v>
      </c>
      <c r="U10" s="17">
        <v>0.30712718144390999</v>
      </c>
      <c r="V10" s="17">
        <v>0.32627671296628402</v>
      </c>
      <c r="W10" s="17">
        <v>0.3317092638186</v>
      </c>
      <c r="X10" s="17">
        <v>0.25911686216430202</v>
      </c>
      <c r="Y10" s="17">
        <v>0.35524969360089798</v>
      </c>
      <c r="Z10" s="17">
        <v>0.320466083374291</v>
      </c>
      <c r="AA10" s="17">
        <v>0.349980977570093</v>
      </c>
      <c r="AB10" s="17">
        <v>0.31674593425389302</v>
      </c>
      <c r="AC10" s="17">
        <v>0.29038807470057298</v>
      </c>
      <c r="AD10" s="17">
        <v>0.27840284671021598</v>
      </c>
      <c r="AE10" s="17">
        <v>0.38003911164360898</v>
      </c>
      <c r="AF10" s="17"/>
      <c r="AG10" s="17">
        <v>0.31154712086090702</v>
      </c>
      <c r="AH10" s="17">
        <v>0.32431007069697498</v>
      </c>
    </row>
    <row r="11" spans="2:34" x14ac:dyDescent="0.25">
      <c r="B11" s="18" t="s">
        <v>486</v>
      </c>
      <c r="C11" s="17">
        <v>0.13931325215524101</v>
      </c>
      <c r="D11" s="17">
        <v>0.15508555730589901</v>
      </c>
      <c r="E11" s="17">
        <v>0.124628945896225</v>
      </c>
      <c r="F11" s="17"/>
      <c r="G11" s="17">
        <v>0.104755839485019</v>
      </c>
      <c r="H11" s="17">
        <v>0.160656863014635</v>
      </c>
      <c r="I11" s="17">
        <v>0.14469140171656</v>
      </c>
      <c r="J11" s="17"/>
      <c r="K11" s="17">
        <v>0.12755666943553201</v>
      </c>
      <c r="L11" s="17">
        <v>0.14217729957838399</v>
      </c>
      <c r="M11" s="17"/>
      <c r="N11" s="17">
        <v>0.14826205987528601</v>
      </c>
      <c r="O11" s="17">
        <v>0.16279556827317901</v>
      </c>
      <c r="P11" s="17">
        <v>0.144015972372943</v>
      </c>
      <c r="Q11" s="17">
        <v>0.129585747642008</v>
      </c>
      <c r="R11" s="17">
        <v>0.10153013030754</v>
      </c>
      <c r="S11" s="17"/>
      <c r="T11" s="17">
        <v>0.14986286157449299</v>
      </c>
      <c r="U11" s="17">
        <v>0.13455990110743701</v>
      </c>
      <c r="V11" s="17">
        <v>6.8660975985223902E-2</v>
      </c>
      <c r="W11" s="17">
        <v>0.149909169443324</v>
      </c>
      <c r="X11" s="17">
        <v>0.19206609158256699</v>
      </c>
      <c r="Y11" s="17">
        <v>0.153792946585839</v>
      </c>
      <c r="Z11" s="17">
        <v>0.11685224808925899</v>
      </c>
      <c r="AA11" s="17">
        <v>0.15933787924203799</v>
      </c>
      <c r="AB11" s="17">
        <v>0.12589768886613301</v>
      </c>
      <c r="AC11" s="17">
        <v>0.183124492387962</v>
      </c>
      <c r="AD11" s="17">
        <v>8.4518593734304107E-2</v>
      </c>
      <c r="AE11" s="17">
        <v>0.153011368072029</v>
      </c>
      <c r="AF11" s="17"/>
      <c r="AG11" s="17">
        <v>0.12822063651718599</v>
      </c>
      <c r="AH11" s="17">
        <v>0.14221021015455099</v>
      </c>
    </row>
    <row r="12" spans="2:34" x14ac:dyDescent="0.25">
      <c r="B12" s="18" t="s">
        <v>381</v>
      </c>
      <c r="C12" s="17">
        <v>0.19183955450024201</v>
      </c>
      <c r="D12" s="17">
        <v>0.18039120324239499</v>
      </c>
      <c r="E12" s="17">
        <v>0.199715534419141</v>
      </c>
      <c r="F12" s="17"/>
      <c r="G12" s="17">
        <v>0.19090100872079199</v>
      </c>
      <c r="H12" s="17">
        <v>0.20085064977480299</v>
      </c>
      <c r="I12" s="17">
        <v>0.18143043702599401</v>
      </c>
      <c r="J12" s="17"/>
      <c r="K12" s="17">
        <v>0.169354956996497</v>
      </c>
      <c r="L12" s="17">
        <v>0.19669709195663301</v>
      </c>
      <c r="M12" s="17"/>
      <c r="N12" s="17">
        <v>0.15205318292665701</v>
      </c>
      <c r="O12" s="17">
        <v>0.172293997236353</v>
      </c>
      <c r="P12" s="17">
        <v>0.229001068717756</v>
      </c>
      <c r="Q12" s="17">
        <v>0.20467400706976899</v>
      </c>
      <c r="R12" s="17">
        <v>0.17136396783946101</v>
      </c>
      <c r="S12" s="17"/>
      <c r="T12" s="17">
        <v>9.9094160668991293E-2</v>
      </c>
      <c r="U12" s="17">
        <v>0.25009973118401901</v>
      </c>
      <c r="V12" s="17">
        <v>0.246691040616944</v>
      </c>
      <c r="W12" s="17">
        <v>0.21161590802319799</v>
      </c>
      <c r="X12" s="17">
        <v>0.18503762132198501</v>
      </c>
      <c r="Y12" s="17">
        <v>0.21158271152019201</v>
      </c>
      <c r="Z12" s="17">
        <v>0.17004467222609199</v>
      </c>
      <c r="AA12" s="17">
        <v>0.21880441095706199</v>
      </c>
      <c r="AB12" s="17">
        <v>0.166618002810827</v>
      </c>
      <c r="AC12" s="17">
        <v>0.22829435509146201</v>
      </c>
      <c r="AD12" s="17">
        <v>0.16379946270033599</v>
      </c>
      <c r="AE12" s="17">
        <v>0.172408612385372</v>
      </c>
      <c r="AF12" s="17"/>
      <c r="AG12" s="17">
        <v>0.19496819983341099</v>
      </c>
      <c r="AH12" s="17">
        <v>0.19617081967167499</v>
      </c>
    </row>
    <row r="13" spans="2:34" x14ac:dyDescent="0.25">
      <c r="B13" s="18" t="s">
        <v>382</v>
      </c>
      <c r="C13" s="17">
        <v>9.1280153705814507E-2</v>
      </c>
      <c r="D13" s="17">
        <v>6.8243700318092806E-2</v>
      </c>
      <c r="E13" s="17">
        <v>0.11158874258116699</v>
      </c>
      <c r="F13" s="17"/>
      <c r="G13" s="17">
        <v>9.2573108344091104E-2</v>
      </c>
      <c r="H13" s="17">
        <v>0.101233852810481</v>
      </c>
      <c r="I13" s="17">
        <v>7.7618321553924896E-2</v>
      </c>
      <c r="J13" s="17"/>
      <c r="K13" s="17">
        <v>0.114277371876518</v>
      </c>
      <c r="L13" s="17">
        <v>8.6878576779674005E-2</v>
      </c>
      <c r="M13" s="17"/>
      <c r="N13" s="17">
        <v>7.4636046317106297E-2</v>
      </c>
      <c r="O13" s="17">
        <v>8.3670177785722194E-2</v>
      </c>
      <c r="P13" s="17">
        <v>0.118864634838608</v>
      </c>
      <c r="Q13" s="17">
        <v>8.2878767628488698E-2</v>
      </c>
      <c r="R13" s="17">
        <v>6.4460903503894301E-2</v>
      </c>
      <c r="S13" s="17"/>
      <c r="T13" s="17">
        <v>5.8589289870423902E-2</v>
      </c>
      <c r="U13" s="17">
        <v>0.112692862572507</v>
      </c>
      <c r="V13" s="17">
        <v>0.10137395731677599</v>
      </c>
      <c r="W13" s="17">
        <v>5.7285506867324198E-2</v>
      </c>
      <c r="X13" s="17">
        <v>0.17234995443517601</v>
      </c>
      <c r="Y13" s="17">
        <v>5.05818384865694E-2</v>
      </c>
      <c r="Z13" s="17">
        <v>8.0519286574547294E-2</v>
      </c>
      <c r="AA13" s="17">
        <v>0.12430978855264201</v>
      </c>
      <c r="AB13" s="17">
        <v>0.106833472502069</v>
      </c>
      <c r="AC13" s="17">
        <v>7.2666769275950199E-2</v>
      </c>
      <c r="AD13" s="17">
        <v>0.13190341316690199</v>
      </c>
      <c r="AE13" s="17">
        <v>4.8233716931749299E-2</v>
      </c>
      <c r="AF13" s="17"/>
      <c r="AG13" s="17">
        <v>9.1039316839404402E-2</v>
      </c>
      <c r="AH13" s="17">
        <v>9.6372199324929894E-2</v>
      </c>
    </row>
    <row r="14" spans="2:34" x14ac:dyDescent="0.25">
      <c r="B14" s="18" t="s">
        <v>80</v>
      </c>
      <c r="C14" s="19">
        <v>7.4450124207309898E-2</v>
      </c>
      <c r="D14" s="19">
        <v>6.4790492237162697E-2</v>
      </c>
      <c r="E14" s="19">
        <v>8.3987183522168593E-2</v>
      </c>
      <c r="F14" s="19"/>
      <c r="G14" s="19">
        <v>9.2839037855037096E-2</v>
      </c>
      <c r="H14" s="19">
        <v>6.7770595903666103E-2</v>
      </c>
      <c r="I14" s="19">
        <v>6.5731980196301998E-2</v>
      </c>
      <c r="J14" s="19"/>
      <c r="K14" s="19">
        <v>9.9454426238507698E-2</v>
      </c>
      <c r="L14" s="19">
        <v>6.5022552881165693E-2</v>
      </c>
      <c r="M14" s="19"/>
      <c r="N14" s="19">
        <v>0.163856204701781</v>
      </c>
      <c r="O14" s="19">
        <v>5.9119991715532901E-2</v>
      </c>
      <c r="P14" s="19">
        <v>6.5322833713285899E-2</v>
      </c>
      <c r="Q14" s="19">
        <v>5.5643860659526402E-2</v>
      </c>
      <c r="R14" s="19">
        <v>4.0046020198040801E-2</v>
      </c>
      <c r="S14" s="19"/>
      <c r="T14" s="19">
        <v>5.9356953759926299E-2</v>
      </c>
      <c r="U14" s="19">
        <v>7.4588287760642996E-2</v>
      </c>
      <c r="V14" s="19">
        <v>0.13056466965322799</v>
      </c>
      <c r="W14" s="19">
        <v>7.4942767512430397E-2</v>
      </c>
      <c r="X14" s="19">
        <v>6.0900866609150499E-2</v>
      </c>
      <c r="Y14" s="19">
        <v>7.1645925844807695E-2</v>
      </c>
      <c r="Z14" s="19">
        <v>9.6544436875332706E-2</v>
      </c>
      <c r="AA14" s="19">
        <v>2.0037263963906302E-2</v>
      </c>
      <c r="AB14" s="19">
        <v>6.7667016613724096E-2</v>
      </c>
      <c r="AC14" s="19">
        <v>5.7587779180235998E-2</v>
      </c>
      <c r="AD14" s="19">
        <v>0.101672233906037</v>
      </c>
      <c r="AE14" s="19">
        <v>6.9796041097594505E-2</v>
      </c>
      <c r="AF14" s="19"/>
      <c r="AG14" s="19">
        <v>6.9222022556643906E-2</v>
      </c>
      <c r="AH14" s="19">
        <v>6.5460635845738593E-2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492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8.2893281020247095E-2</v>
      </c>
      <c r="D9" s="17">
        <v>0.101471428802811</v>
      </c>
      <c r="E9" s="17">
        <v>6.4898696780105306E-2</v>
      </c>
      <c r="F9" s="17"/>
      <c r="G9" s="17">
        <v>6.5435119554936E-2</v>
      </c>
      <c r="H9" s="17">
        <v>7.2131443689648606E-2</v>
      </c>
      <c r="I9" s="17">
        <v>0.112581520587616</v>
      </c>
      <c r="J9" s="17"/>
      <c r="K9" s="17">
        <v>7.6184899701880596E-2</v>
      </c>
      <c r="L9" s="17">
        <v>8.2144802700132205E-2</v>
      </c>
      <c r="M9" s="17"/>
      <c r="N9" s="17">
        <v>6.95354135545658E-2</v>
      </c>
      <c r="O9" s="17">
        <v>7.1435514351319104E-2</v>
      </c>
      <c r="P9" s="17">
        <v>6.6746584340976495E-2</v>
      </c>
      <c r="Q9" s="17">
        <v>0.10232875888370301</v>
      </c>
      <c r="R9" s="17">
        <v>0.12956705872559801</v>
      </c>
      <c r="S9" s="17"/>
      <c r="T9" s="17">
        <v>0.130302428783139</v>
      </c>
      <c r="U9" s="17">
        <v>5.2077248767080198E-2</v>
      </c>
      <c r="V9" s="17">
        <v>6.8190184064958997E-2</v>
      </c>
      <c r="W9" s="17">
        <v>7.0408187522049998E-2</v>
      </c>
      <c r="X9" s="17">
        <v>7.1946612548443103E-2</v>
      </c>
      <c r="Y9" s="17">
        <v>8.0950395189188201E-2</v>
      </c>
      <c r="Z9" s="17">
        <v>5.58597872917471E-2</v>
      </c>
      <c r="AA9" s="17">
        <v>0.103435507128063</v>
      </c>
      <c r="AB9" s="17">
        <v>8.6700423588848802E-2</v>
      </c>
      <c r="AC9" s="17">
        <v>0.102792066216415</v>
      </c>
      <c r="AD9" s="17">
        <v>9.3067118192783294E-2</v>
      </c>
      <c r="AE9" s="17">
        <v>7.8205511406026898E-2</v>
      </c>
      <c r="AF9" s="17"/>
      <c r="AG9" s="17">
        <v>0.10213545168671199</v>
      </c>
      <c r="AH9" s="17">
        <v>7.2024880186923296E-2</v>
      </c>
    </row>
    <row r="10" spans="2:34" x14ac:dyDescent="0.25">
      <c r="B10" s="18" t="s">
        <v>379</v>
      </c>
      <c r="C10" s="17">
        <v>0.19175822834475501</v>
      </c>
      <c r="D10" s="17">
        <v>0.21003769589684099</v>
      </c>
      <c r="E10" s="17">
        <v>0.17714438605160299</v>
      </c>
      <c r="F10" s="17"/>
      <c r="G10" s="17">
        <v>0.154271728377321</v>
      </c>
      <c r="H10" s="17">
        <v>0.18077071228007499</v>
      </c>
      <c r="I10" s="17">
        <v>0.24033189044077899</v>
      </c>
      <c r="J10" s="17"/>
      <c r="K10" s="17">
        <v>0.14230416701027099</v>
      </c>
      <c r="L10" s="17">
        <v>0.20385464813489901</v>
      </c>
      <c r="M10" s="17"/>
      <c r="N10" s="17">
        <v>0.106458936963892</v>
      </c>
      <c r="O10" s="17">
        <v>0.20830632097712501</v>
      </c>
      <c r="P10" s="17">
        <v>0.16471741416017799</v>
      </c>
      <c r="Q10" s="17">
        <v>0.209990513817505</v>
      </c>
      <c r="R10" s="17">
        <v>0.289638717494829</v>
      </c>
      <c r="S10" s="17"/>
      <c r="T10" s="17">
        <v>0.27399227193374198</v>
      </c>
      <c r="U10" s="17">
        <v>0.120639796554212</v>
      </c>
      <c r="V10" s="17">
        <v>0.180186824841403</v>
      </c>
      <c r="W10" s="17">
        <v>0.21400179627472499</v>
      </c>
      <c r="X10" s="17">
        <v>0.144352199417081</v>
      </c>
      <c r="Y10" s="17">
        <v>0.28369308595331499</v>
      </c>
      <c r="Z10" s="17">
        <v>0.16402194892201299</v>
      </c>
      <c r="AA10" s="17">
        <v>0.156043935184145</v>
      </c>
      <c r="AB10" s="17">
        <v>0.14175682881264201</v>
      </c>
      <c r="AC10" s="17">
        <v>0.130741848710204</v>
      </c>
      <c r="AD10" s="17">
        <v>0.24089732002606801</v>
      </c>
      <c r="AE10" s="17">
        <v>0.34097657817520099</v>
      </c>
      <c r="AF10" s="17"/>
      <c r="AG10" s="17">
        <v>0.232480809214202</v>
      </c>
      <c r="AH10" s="17">
        <v>0.17128611003903499</v>
      </c>
    </row>
    <row r="11" spans="2:34" x14ac:dyDescent="0.25">
      <c r="B11" s="18" t="s">
        <v>486</v>
      </c>
      <c r="C11" s="17">
        <v>0.33294131920352499</v>
      </c>
      <c r="D11" s="17">
        <v>0.338691304857269</v>
      </c>
      <c r="E11" s="17">
        <v>0.32696369306265299</v>
      </c>
      <c r="F11" s="17"/>
      <c r="G11" s="17">
        <v>0.33762425813691499</v>
      </c>
      <c r="H11" s="17">
        <v>0.35193056414252299</v>
      </c>
      <c r="I11" s="17">
        <v>0.30481929668723901</v>
      </c>
      <c r="J11" s="17"/>
      <c r="K11" s="17">
        <v>0.38226275099400497</v>
      </c>
      <c r="L11" s="17">
        <v>0.32709944105336902</v>
      </c>
      <c r="M11" s="17"/>
      <c r="N11" s="17">
        <v>0.35208413112176001</v>
      </c>
      <c r="O11" s="17">
        <v>0.36246131084723299</v>
      </c>
      <c r="P11" s="17">
        <v>0.349048216654955</v>
      </c>
      <c r="Q11" s="17">
        <v>0.29334611576613701</v>
      </c>
      <c r="R11" s="17">
        <v>0.26958386495279602</v>
      </c>
      <c r="S11" s="17"/>
      <c r="T11" s="17">
        <v>0.310196730422582</v>
      </c>
      <c r="U11" s="17">
        <v>0.387805501938078</v>
      </c>
      <c r="V11" s="17">
        <v>0.28617122007764001</v>
      </c>
      <c r="W11" s="17">
        <v>0.34951040857647497</v>
      </c>
      <c r="X11" s="17">
        <v>0.39134581160040899</v>
      </c>
      <c r="Y11" s="17">
        <v>0.256384292624456</v>
      </c>
      <c r="Z11" s="17">
        <v>0.36594974436694599</v>
      </c>
      <c r="AA11" s="17">
        <v>0.36621475035437301</v>
      </c>
      <c r="AB11" s="17">
        <v>0.36291852779410899</v>
      </c>
      <c r="AC11" s="17">
        <v>0.289208416664956</v>
      </c>
      <c r="AD11" s="17">
        <v>0.28703494019171399</v>
      </c>
      <c r="AE11" s="17">
        <v>0.30365649997517502</v>
      </c>
      <c r="AF11" s="17"/>
      <c r="AG11" s="17">
        <v>0.301227054825561</v>
      </c>
      <c r="AH11" s="17">
        <v>0.34554508592388899</v>
      </c>
    </row>
    <row r="12" spans="2:34" x14ac:dyDescent="0.25">
      <c r="B12" s="18" t="s">
        <v>381</v>
      </c>
      <c r="C12" s="17">
        <v>0.20766200742251101</v>
      </c>
      <c r="D12" s="17">
        <v>0.183863167104234</v>
      </c>
      <c r="E12" s="17">
        <v>0.23345272396737601</v>
      </c>
      <c r="F12" s="17"/>
      <c r="G12" s="17">
        <v>0.21911919298948501</v>
      </c>
      <c r="H12" s="17">
        <v>0.21605216764014601</v>
      </c>
      <c r="I12" s="17">
        <v>0.18651671720218299</v>
      </c>
      <c r="J12" s="17"/>
      <c r="K12" s="17">
        <v>0.19221319933298101</v>
      </c>
      <c r="L12" s="17">
        <v>0.21131961054861301</v>
      </c>
      <c r="M12" s="17"/>
      <c r="N12" s="17">
        <v>0.226165281823622</v>
      </c>
      <c r="O12" s="17">
        <v>0.18655491812182301</v>
      </c>
      <c r="P12" s="17">
        <v>0.228238501224239</v>
      </c>
      <c r="Q12" s="17">
        <v>0.237650605815136</v>
      </c>
      <c r="R12" s="17">
        <v>0.165134504010607</v>
      </c>
      <c r="S12" s="17"/>
      <c r="T12" s="17">
        <v>0.15099283946394501</v>
      </c>
      <c r="U12" s="17">
        <v>0.26400338029181403</v>
      </c>
      <c r="V12" s="17">
        <v>0.25625305188400399</v>
      </c>
      <c r="W12" s="17">
        <v>0.219620175624231</v>
      </c>
      <c r="X12" s="17">
        <v>0.17667607141849601</v>
      </c>
      <c r="Y12" s="17">
        <v>0.202122292224658</v>
      </c>
      <c r="Z12" s="17">
        <v>0.22311340247078601</v>
      </c>
      <c r="AA12" s="17">
        <v>0.17525083357055499</v>
      </c>
      <c r="AB12" s="17">
        <v>0.22028555813262901</v>
      </c>
      <c r="AC12" s="17">
        <v>0.223781834453607</v>
      </c>
      <c r="AD12" s="17">
        <v>0.180092882604245</v>
      </c>
      <c r="AE12" s="17">
        <v>9.6289155138425495E-2</v>
      </c>
      <c r="AF12" s="17"/>
      <c r="AG12" s="17">
        <v>0.19190850131437001</v>
      </c>
      <c r="AH12" s="17">
        <v>0.230090454184537</v>
      </c>
    </row>
    <row r="13" spans="2:34" x14ac:dyDescent="0.25">
      <c r="B13" s="18" t="s">
        <v>382</v>
      </c>
      <c r="C13" s="17">
        <v>0.103200957550636</v>
      </c>
      <c r="D13" s="17">
        <v>9.8538818178574294E-2</v>
      </c>
      <c r="E13" s="17">
        <v>0.103206600828867</v>
      </c>
      <c r="F13" s="17"/>
      <c r="G13" s="17">
        <v>0.10632080619373099</v>
      </c>
      <c r="H13" s="17">
        <v>0.11340486872295</v>
      </c>
      <c r="I13" s="17">
        <v>8.7529016522207695E-2</v>
      </c>
      <c r="J13" s="17"/>
      <c r="K13" s="17">
        <v>0.11681568745149799</v>
      </c>
      <c r="L13" s="17">
        <v>0.102583649800221</v>
      </c>
      <c r="M13" s="17"/>
      <c r="N13" s="17">
        <v>8.1270375839997702E-2</v>
      </c>
      <c r="O13" s="17">
        <v>9.6883335865048506E-2</v>
      </c>
      <c r="P13" s="17">
        <v>0.119938841556314</v>
      </c>
      <c r="Q13" s="17">
        <v>0.102875002407811</v>
      </c>
      <c r="R13" s="17">
        <v>9.6892302498125193E-2</v>
      </c>
      <c r="S13" s="17"/>
      <c r="T13" s="17">
        <v>8.4781913493527594E-2</v>
      </c>
      <c r="U13" s="17">
        <v>9.0997956781409498E-2</v>
      </c>
      <c r="V13" s="17">
        <v>8.5787590707170902E-2</v>
      </c>
      <c r="W13" s="17">
        <v>7.9035764167355096E-2</v>
      </c>
      <c r="X13" s="17">
        <v>0.108350712266382</v>
      </c>
      <c r="Y13" s="17">
        <v>9.9608331333365094E-2</v>
      </c>
      <c r="Z13" s="17">
        <v>0.10049183433337799</v>
      </c>
      <c r="AA13" s="17">
        <v>0.12279058919913</v>
      </c>
      <c r="AB13" s="17">
        <v>0.114475131237695</v>
      </c>
      <c r="AC13" s="17">
        <v>0.153654053024007</v>
      </c>
      <c r="AD13" s="17">
        <v>0.13677355572243399</v>
      </c>
      <c r="AE13" s="17">
        <v>0.10153699396174</v>
      </c>
      <c r="AF13" s="17"/>
      <c r="AG13" s="17">
        <v>0.102751334944527</v>
      </c>
      <c r="AH13" s="17">
        <v>0.10539228640372</v>
      </c>
    </row>
    <row r="14" spans="2:34" x14ac:dyDescent="0.25">
      <c r="B14" s="18" t="s">
        <v>80</v>
      </c>
      <c r="C14" s="19">
        <v>8.1544206458324595E-2</v>
      </c>
      <c r="D14" s="19">
        <v>6.7397585160271806E-2</v>
      </c>
      <c r="E14" s="19">
        <v>9.4333899309396493E-2</v>
      </c>
      <c r="F14" s="19"/>
      <c r="G14" s="19">
        <v>0.117228894747612</v>
      </c>
      <c r="H14" s="19">
        <v>6.5710243524656306E-2</v>
      </c>
      <c r="I14" s="19">
        <v>6.8221558559975401E-2</v>
      </c>
      <c r="J14" s="19"/>
      <c r="K14" s="19">
        <v>9.0219295509364306E-2</v>
      </c>
      <c r="L14" s="19">
        <v>7.2997847762766202E-2</v>
      </c>
      <c r="M14" s="19"/>
      <c r="N14" s="19">
        <v>0.164485860696162</v>
      </c>
      <c r="O14" s="19">
        <v>7.4358599837451203E-2</v>
      </c>
      <c r="P14" s="19">
        <v>7.1310442063336602E-2</v>
      </c>
      <c r="Q14" s="19">
        <v>5.3809003309707802E-2</v>
      </c>
      <c r="R14" s="19">
        <v>4.91835523180452E-2</v>
      </c>
      <c r="S14" s="19"/>
      <c r="T14" s="19">
        <v>4.9733815903064998E-2</v>
      </c>
      <c r="U14" s="19">
        <v>8.4476115667405996E-2</v>
      </c>
      <c r="V14" s="19">
        <v>0.12341112842482301</v>
      </c>
      <c r="W14" s="19">
        <v>6.74236678351635E-2</v>
      </c>
      <c r="X14" s="19">
        <v>0.107328592749189</v>
      </c>
      <c r="Y14" s="19">
        <v>7.7241602675017604E-2</v>
      </c>
      <c r="Z14" s="19">
        <v>9.0563282615129997E-2</v>
      </c>
      <c r="AA14" s="19">
        <v>7.6264384563733495E-2</v>
      </c>
      <c r="AB14" s="19">
        <v>7.3863530434076799E-2</v>
      </c>
      <c r="AC14" s="19">
        <v>9.9821780930810705E-2</v>
      </c>
      <c r="AD14" s="19">
        <v>6.2134183262755098E-2</v>
      </c>
      <c r="AE14" s="19">
        <v>7.9335261343431607E-2</v>
      </c>
      <c r="AF14" s="19"/>
      <c r="AG14" s="19">
        <v>6.9496848014628895E-2</v>
      </c>
      <c r="AH14" s="19">
        <v>7.5661183261895998E-2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493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378</v>
      </c>
      <c r="C9" s="17">
        <v>8.9222201455096795E-2</v>
      </c>
      <c r="D9" s="17">
        <v>0.10289600959909299</v>
      </c>
      <c r="E9" s="17">
        <v>7.7253521087707194E-2</v>
      </c>
      <c r="F9" s="17"/>
      <c r="G9" s="17">
        <v>6.68639690315707E-2</v>
      </c>
      <c r="H9" s="17">
        <v>8.2328359356665798E-2</v>
      </c>
      <c r="I9" s="17">
        <v>0.118619478379949</v>
      </c>
      <c r="J9" s="17"/>
      <c r="K9" s="17">
        <v>9.7163910071684206E-2</v>
      </c>
      <c r="L9" s="17">
        <v>8.7596052596631599E-2</v>
      </c>
      <c r="M9" s="17"/>
      <c r="N9" s="17">
        <v>9.01218635383806E-2</v>
      </c>
      <c r="O9" s="17">
        <v>6.1693619163686701E-2</v>
      </c>
      <c r="P9" s="17">
        <v>7.77424235209416E-2</v>
      </c>
      <c r="Q9" s="17">
        <v>0.101244827816518</v>
      </c>
      <c r="R9" s="17">
        <v>0.134995064958608</v>
      </c>
      <c r="S9" s="17"/>
      <c r="T9" s="17">
        <v>0.13118080453297201</v>
      </c>
      <c r="U9" s="17">
        <v>8.6163270259733596E-2</v>
      </c>
      <c r="V9" s="17">
        <v>7.4282074605538498E-2</v>
      </c>
      <c r="W9" s="17">
        <v>7.4208245555533903E-2</v>
      </c>
      <c r="X9" s="17">
        <v>9.8225303772155395E-2</v>
      </c>
      <c r="Y9" s="17">
        <v>8.0219825336795794E-2</v>
      </c>
      <c r="Z9" s="17">
        <v>8.4353658244792198E-2</v>
      </c>
      <c r="AA9" s="17">
        <v>6.7794001907622206E-2</v>
      </c>
      <c r="AB9" s="17">
        <v>8.69367404504163E-2</v>
      </c>
      <c r="AC9" s="17">
        <v>7.6352854854740901E-2</v>
      </c>
      <c r="AD9" s="17">
        <v>9.5600062992812596E-2</v>
      </c>
      <c r="AE9" s="17">
        <v>7.7622220675476E-2</v>
      </c>
      <c r="AF9" s="17"/>
      <c r="AG9" s="17">
        <v>9.7023253319652406E-2</v>
      </c>
      <c r="AH9" s="17">
        <v>8.3607928393804806E-2</v>
      </c>
    </row>
    <row r="10" spans="2:34" x14ac:dyDescent="0.25">
      <c r="B10" s="18" t="s">
        <v>379</v>
      </c>
      <c r="C10" s="17">
        <v>0.218616132662206</v>
      </c>
      <c r="D10" s="17">
        <v>0.238865054451595</v>
      </c>
      <c r="E10" s="17">
        <v>0.20171134287235901</v>
      </c>
      <c r="F10" s="17"/>
      <c r="G10" s="17">
        <v>0.20492056921874999</v>
      </c>
      <c r="H10" s="17">
        <v>0.21281982293958099</v>
      </c>
      <c r="I10" s="17">
        <v>0.238593287159377</v>
      </c>
      <c r="J10" s="17"/>
      <c r="K10" s="17">
        <v>0.20068583406895099</v>
      </c>
      <c r="L10" s="17">
        <v>0.226264887810632</v>
      </c>
      <c r="M10" s="17"/>
      <c r="N10" s="17">
        <v>0.16070828152245201</v>
      </c>
      <c r="O10" s="17">
        <v>0.254548555534443</v>
      </c>
      <c r="P10" s="17">
        <v>0.19277356592515901</v>
      </c>
      <c r="Q10" s="17">
        <v>0.20483274698944401</v>
      </c>
      <c r="R10" s="17">
        <v>0.28232019642877199</v>
      </c>
      <c r="S10" s="17"/>
      <c r="T10" s="17">
        <v>0.26138690500230999</v>
      </c>
      <c r="U10" s="17">
        <v>0.13330788813865899</v>
      </c>
      <c r="V10" s="17">
        <v>0.21319341161206501</v>
      </c>
      <c r="W10" s="17">
        <v>0.23349074353913801</v>
      </c>
      <c r="X10" s="17">
        <v>0.18349915294128299</v>
      </c>
      <c r="Y10" s="17">
        <v>0.26684542580058701</v>
      </c>
      <c r="Z10" s="17">
        <v>0.175589319018015</v>
      </c>
      <c r="AA10" s="17">
        <v>0.215807420565958</v>
      </c>
      <c r="AB10" s="17">
        <v>0.24866771072796101</v>
      </c>
      <c r="AC10" s="17">
        <v>0.18445926996926401</v>
      </c>
      <c r="AD10" s="17">
        <v>0.21662638720220001</v>
      </c>
      <c r="AE10" s="17">
        <v>0.43187514027273299</v>
      </c>
      <c r="AF10" s="17"/>
      <c r="AG10" s="17">
        <v>0.24490795400246501</v>
      </c>
      <c r="AH10" s="17">
        <v>0.20732771005457601</v>
      </c>
    </row>
    <row r="11" spans="2:34" x14ac:dyDescent="0.25">
      <c r="B11" s="18" t="s">
        <v>486</v>
      </c>
      <c r="C11" s="17">
        <v>0.20164164603468199</v>
      </c>
      <c r="D11" s="17">
        <v>0.195086438987493</v>
      </c>
      <c r="E11" s="17">
        <v>0.210183206498506</v>
      </c>
      <c r="F11" s="17"/>
      <c r="G11" s="17">
        <v>0.17936422730687601</v>
      </c>
      <c r="H11" s="17">
        <v>0.215603876377368</v>
      </c>
      <c r="I11" s="17">
        <v>0.20485443149684199</v>
      </c>
      <c r="J11" s="17"/>
      <c r="K11" s="17">
        <v>0.188009341870156</v>
      </c>
      <c r="L11" s="17">
        <v>0.20183576082406399</v>
      </c>
      <c r="M11" s="17"/>
      <c r="N11" s="17">
        <v>0.18911649048207599</v>
      </c>
      <c r="O11" s="17">
        <v>0.200898210642206</v>
      </c>
      <c r="P11" s="17">
        <v>0.21922269425640101</v>
      </c>
      <c r="Q11" s="17">
        <v>0.18610877934265799</v>
      </c>
      <c r="R11" s="17">
        <v>0.18546153655554801</v>
      </c>
      <c r="S11" s="17"/>
      <c r="T11" s="17">
        <v>0.20475712862505599</v>
      </c>
      <c r="U11" s="17">
        <v>0.19157676981779101</v>
      </c>
      <c r="V11" s="17">
        <v>0.19405727057987199</v>
      </c>
      <c r="W11" s="17">
        <v>0.246857832973711</v>
      </c>
      <c r="X11" s="17">
        <v>0.20199934925229701</v>
      </c>
      <c r="Y11" s="17">
        <v>0.22794701168218601</v>
      </c>
      <c r="Z11" s="17">
        <v>0.25115329712349099</v>
      </c>
      <c r="AA11" s="17">
        <v>0.227791619358478</v>
      </c>
      <c r="AB11" s="17">
        <v>0.16375110855873201</v>
      </c>
      <c r="AC11" s="17">
        <v>0.15620190534464501</v>
      </c>
      <c r="AD11" s="17">
        <v>0.222115717112913</v>
      </c>
      <c r="AE11" s="17">
        <v>8.80096065906317E-2</v>
      </c>
      <c r="AF11" s="17"/>
      <c r="AG11" s="17">
        <v>0.18554922216729799</v>
      </c>
      <c r="AH11" s="17">
        <v>0.20587257771815201</v>
      </c>
    </row>
    <row r="12" spans="2:34" x14ac:dyDescent="0.25">
      <c r="B12" s="18" t="s">
        <v>381</v>
      </c>
      <c r="C12" s="17">
        <v>0.24619729898182</v>
      </c>
      <c r="D12" s="17">
        <v>0.23651785397613301</v>
      </c>
      <c r="E12" s="17">
        <v>0.25453221343296301</v>
      </c>
      <c r="F12" s="17"/>
      <c r="G12" s="17">
        <v>0.27305411151284897</v>
      </c>
      <c r="H12" s="17">
        <v>0.23441822043937599</v>
      </c>
      <c r="I12" s="17">
        <v>0.23599798286039</v>
      </c>
      <c r="J12" s="17"/>
      <c r="K12" s="17">
        <v>0.214411219824789</v>
      </c>
      <c r="L12" s="17">
        <v>0.25319897023940602</v>
      </c>
      <c r="M12" s="17"/>
      <c r="N12" s="17">
        <v>0.25003679158012598</v>
      </c>
      <c r="O12" s="17">
        <v>0.23304139577976099</v>
      </c>
      <c r="P12" s="17">
        <v>0.25880568474832899</v>
      </c>
      <c r="Q12" s="17">
        <v>0.27294620905935302</v>
      </c>
      <c r="R12" s="17">
        <v>0.22360928497015001</v>
      </c>
      <c r="S12" s="17"/>
      <c r="T12" s="17">
        <v>0.201804927704725</v>
      </c>
      <c r="U12" s="17">
        <v>0.29689605731590701</v>
      </c>
      <c r="V12" s="17">
        <v>0.24675381325179799</v>
      </c>
      <c r="W12" s="17">
        <v>0.26629272511676799</v>
      </c>
      <c r="X12" s="17">
        <v>0.235606904913955</v>
      </c>
      <c r="Y12" s="17">
        <v>0.20840212387491699</v>
      </c>
      <c r="Z12" s="17">
        <v>0.24764419862718101</v>
      </c>
      <c r="AA12" s="17">
        <v>0.29326241076557802</v>
      </c>
      <c r="AB12" s="17">
        <v>0.26656910786752702</v>
      </c>
      <c r="AC12" s="17">
        <v>0.27021962985232001</v>
      </c>
      <c r="AD12" s="17">
        <v>0.21996101311482</v>
      </c>
      <c r="AE12" s="17">
        <v>0.13850633793959399</v>
      </c>
      <c r="AF12" s="17"/>
      <c r="AG12" s="17">
        <v>0.24297449589301801</v>
      </c>
      <c r="AH12" s="17">
        <v>0.26347327578361002</v>
      </c>
    </row>
    <row r="13" spans="2:34" x14ac:dyDescent="0.25">
      <c r="B13" s="18" t="s">
        <v>382</v>
      </c>
      <c r="C13" s="17">
        <v>0.131884816374467</v>
      </c>
      <c r="D13" s="17">
        <v>0.13139477249128001</v>
      </c>
      <c r="E13" s="17">
        <v>0.12607924771128601</v>
      </c>
      <c r="F13" s="17"/>
      <c r="G13" s="17">
        <v>0.13357065320709699</v>
      </c>
      <c r="H13" s="17">
        <v>0.14767796792358601</v>
      </c>
      <c r="I13" s="17">
        <v>0.110547733951725</v>
      </c>
      <c r="J13" s="17"/>
      <c r="K13" s="17">
        <v>0.17638220329108301</v>
      </c>
      <c r="L13" s="17">
        <v>0.12563076421490399</v>
      </c>
      <c r="M13" s="17"/>
      <c r="N13" s="17">
        <v>0.129094073889784</v>
      </c>
      <c r="O13" s="17">
        <v>0.14595088835544401</v>
      </c>
      <c r="P13" s="17">
        <v>0.14088513032587599</v>
      </c>
      <c r="Q13" s="17">
        <v>0.13171870928079499</v>
      </c>
      <c r="R13" s="17">
        <v>0.10238862414738401</v>
      </c>
      <c r="S13" s="17"/>
      <c r="T13" s="17">
        <v>0.116506777478265</v>
      </c>
      <c r="U13" s="17">
        <v>0.16800800455944201</v>
      </c>
      <c r="V13" s="17">
        <v>0.130028335075831</v>
      </c>
      <c r="W13" s="17">
        <v>0.10828379044712801</v>
      </c>
      <c r="X13" s="17">
        <v>0.142701111469343</v>
      </c>
      <c r="Y13" s="17">
        <v>0.102643104455651</v>
      </c>
      <c r="Z13" s="17">
        <v>0.106204193774684</v>
      </c>
      <c r="AA13" s="17">
        <v>0.117960369004614</v>
      </c>
      <c r="AB13" s="17">
        <v>0.13815993269135701</v>
      </c>
      <c r="AC13" s="17">
        <v>0.1881321906008</v>
      </c>
      <c r="AD13" s="17">
        <v>0.131556615868582</v>
      </c>
      <c r="AE13" s="17">
        <v>9.5711248522312997E-2</v>
      </c>
      <c r="AF13" s="17"/>
      <c r="AG13" s="17">
        <v>0.12840059882961899</v>
      </c>
      <c r="AH13" s="17">
        <v>0.139310786510011</v>
      </c>
    </row>
    <row r="14" spans="2:34" x14ac:dyDescent="0.25">
      <c r="B14" s="18" t="s">
        <v>80</v>
      </c>
      <c r="C14" s="19">
        <v>0.112437904491729</v>
      </c>
      <c r="D14" s="19">
        <v>9.5239870494404993E-2</v>
      </c>
      <c r="E14" s="19">
        <v>0.13024046839717901</v>
      </c>
      <c r="F14" s="19"/>
      <c r="G14" s="19">
        <v>0.14222646972285699</v>
      </c>
      <c r="H14" s="19">
        <v>0.107151752963422</v>
      </c>
      <c r="I14" s="19">
        <v>9.1387086151716604E-2</v>
      </c>
      <c r="J14" s="19"/>
      <c r="K14" s="19">
        <v>0.123347490873337</v>
      </c>
      <c r="L14" s="19">
        <v>0.105473564314363</v>
      </c>
      <c r="M14" s="19"/>
      <c r="N14" s="19">
        <v>0.18092249898718199</v>
      </c>
      <c r="O14" s="19">
        <v>0.103867330524459</v>
      </c>
      <c r="P14" s="19">
        <v>0.110570501223293</v>
      </c>
      <c r="Q14" s="19">
        <v>0.103148727511232</v>
      </c>
      <c r="R14" s="19">
        <v>7.1225292939537305E-2</v>
      </c>
      <c r="S14" s="19"/>
      <c r="T14" s="19">
        <v>8.4363456656671804E-2</v>
      </c>
      <c r="U14" s="19">
        <v>0.124048009908467</v>
      </c>
      <c r="V14" s="19">
        <v>0.141685094874896</v>
      </c>
      <c r="W14" s="19">
        <v>7.0866662367719893E-2</v>
      </c>
      <c r="X14" s="19">
        <v>0.137968177650967</v>
      </c>
      <c r="Y14" s="19">
        <v>0.113942508849864</v>
      </c>
      <c r="Z14" s="19">
        <v>0.13505533321183599</v>
      </c>
      <c r="AA14" s="19">
        <v>7.7384178397749498E-2</v>
      </c>
      <c r="AB14" s="19">
        <v>9.5915399704007004E-2</v>
      </c>
      <c r="AC14" s="19">
        <v>0.124634149378229</v>
      </c>
      <c r="AD14" s="19">
        <v>0.114140203708673</v>
      </c>
      <c r="AE14" s="19">
        <v>0.16827544599925201</v>
      </c>
      <c r="AF14" s="19"/>
      <c r="AG14" s="19">
        <v>0.101144475787948</v>
      </c>
      <c r="AH14" s="19">
        <v>0.10040772153984601</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AH33"/>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513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494</v>
      </c>
      <c r="C9" s="17">
        <v>0.46065417388654101</v>
      </c>
      <c r="D9" s="17">
        <v>0.435176754678962</v>
      </c>
      <c r="E9" s="17">
        <v>0.48017775712609301</v>
      </c>
      <c r="F9" s="17"/>
      <c r="G9" s="17">
        <v>0.44600157829932202</v>
      </c>
      <c r="H9" s="17">
        <v>0.47776222589531397</v>
      </c>
      <c r="I9" s="17">
        <v>0.45284659296351998</v>
      </c>
      <c r="J9" s="17"/>
      <c r="K9" s="17">
        <v>0.47976591121035</v>
      </c>
      <c r="L9" s="17">
        <v>0.46319839920933398</v>
      </c>
      <c r="M9" s="17"/>
      <c r="N9" s="17">
        <v>0.36541596264156601</v>
      </c>
      <c r="O9" s="17">
        <v>0.43816881456245799</v>
      </c>
      <c r="P9" s="17">
        <v>0.48812382583476399</v>
      </c>
      <c r="Q9" s="17">
        <v>0.48547564595000098</v>
      </c>
      <c r="R9" s="17">
        <v>0.50350810778532595</v>
      </c>
      <c r="S9" s="17"/>
      <c r="T9" s="17">
        <v>0.43889264964822799</v>
      </c>
      <c r="U9" s="17">
        <v>0.50469262455473096</v>
      </c>
      <c r="V9" s="17">
        <v>0.499309036958486</v>
      </c>
      <c r="W9" s="17">
        <v>0.45291452927082698</v>
      </c>
      <c r="X9" s="17">
        <v>0.42882385817032198</v>
      </c>
      <c r="Y9" s="17">
        <v>0.32648249106963001</v>
      </c>
      <c r="Z9" s="17">
        <v>0.52018301743810302</v>
      </c>
      <c r="AA9" s="17">
        <v>0.44185183082648399</v>
      </c>
      <c r="AB9" s="17">
        <v>0.47893994679915503</v>
      </c>
      <c r="AC9" s="17">
        <v>0.52374134049394305</v>
      </c>
      <c r="AD9" s="17">
        <v>0.44505251145245101</v>
      </c>
      <c r="AE9" s="17">
        <v>0.41805015782177202</v>
      </c>
      <c r="AF9" s="17"/>
      <c r="AG9" s="17">
        <v>0.43922606018357901</v>
      </c>
      <c r="AH9" s="17">
        <v>0.49328844781282899</v>
      </c>
    </row>
    <row r="10" spans="2:34" x14ac:dyDescent="0.25">
      <c r="B10" s="18" t="s">
        <v>495</v>
      </c>
      <c r="C10" s="17">
        <v>0.42503068458451598</v>
      </c>
      <c r="D10" s="17">
        <v>0.41544791210739701</v>
      </c>
      <c r="E10" s="17">
        <v>0.42972424860831099</v>
      </c>
      <c r="F10" s="17"/>
      <c r="G10" s="17">
        <v>0.40921373688179102</v>
      </c>
      <c r="H10" s="17">
        <v>0.44702839849387499</v>
      </c>
      <c r="I10" s="17">
        <v>0.412183287208716</v>
      </c>
      <c r="J10" s="17"/>
      <c r="K10" s="17">
        <v>0.42150741787163798</v>
      </c>
      <c r="L10" s="17">
        <v>0.42974649253539898</v>
      </c>
      <c r="M10" s="17"/>
      <c r="N10" s="17">
        <v>0.37603543428661401</v>
      </c>
      <c r="O10" s="17">
        <v>0.39734076270414498</v>
      </c>
      <c r="P10" s="17">
        <v>0.469273998391664</v>
      </c>
      <c r="Q10" s="17">
        <v>0.41187320173484998</v>
      </c>
      <c r="R10" s="17">
        <v>0.41700167918678999</v>
      </c>
      <c r="S10" s="17"/>
      <c r="T10" s="17">
        <v>0.37202766080396099</v>
      </c>
      <c r="U10" s="17">
        <v>0.42881861846925801</v>
      </c>
      <c r="V10" s="17">
        <v>0.45549642688896202</v>
      </c>
      <c r="W10" s="17">
        <v>0.47280911808696302</v>
      </c>
      <c r="X10" s="17">
        <v>0.365586923361361</v>
      </c>
      <c r="Y10" s="17">
        <v>0.36871672214469198</v>
      </c>
      <c r="Z10" s="17">
        <v>0.53382878070300599</v>
      </c>
      <c r="AA10" s="17">
        <v>0.34785331780955098</v>
      </c>
      <c r="AB10" s="17">
        <v>0.44032625833530697</v>
      </c>
      <c r="AC10" s="17">
        <v>0.46557623481920402</v>
      </c>
      <c r="AD10" s="17">
        <v>0.44539187563635302</v>
      </c>
      <c r="AE10" s="17">
        <v>0.34250877749542802</v>
      </c>
      <c r="AF10" s="17"/>
      <c r="AG10" s="17">
        <v>0.44021039724289901</v>
      </c>
      <c r="AH10" s="17">
        <v>0.42682592642834699</v>
      </c>
    </row>
    <row r="11" spans="2:34" ht="30" x14ac:dyDescent="0.25">
      <c r="B11" s="18" t="s">
        <v>496</v>
      </c>
      <c r="C11" s="17">
        <v>0.390217979032003</v>
      </c>
      <c r="D11" s="17">
        <v>0.393051170036195</v>
      </c>
      <c r="E11" s="17">
        <v>0.383609607189626</v>
      </c>
      <c r="F11" s="17"/>
      <c r="G11" s="17">
        <v>0.41726227104689101</v>
      </c>
      <c r="H11" s="17">
        <v>0.37017582904801899</v>
      </c>
      <c r="I11" s="17">
        <v>0.39018895170426798</v>
      </c>
      <c r="J11" s="17"/>
      <c r="K11" s="17">
        <v>0.37219239651040797</v>
      </c>
      <c r="L11" s="17">
        <v>0.39759451324547901</v>
      </c>
      <c r="M11" s="17"/>
      <c r="N11" s="17">
        <v>0.33426420133724499</v>
      </c>
      <c r="O11" s="17">
        <v>0.390088217966924</v>
      </c>
      <c r="P11" s="17">
        <v>0.39892450100945598</v>
      </c>
      <c r="Q11" s="17">
        <v>0.42044924639726</v>
      </c>
      <c r="R11" s="17">
        <v>0.409788656994647</v>
      </c>
      <c r="S11" s="17"/>
      <c r="T11" s="17">
        <v>0.33784370455986201</v>
      </c>
      <c r="U11" s="17">
        <v>0.45650442738776698</v>
      </c>
      <c r="V11" s="17">
        <v>0.43684405376202601</v>
      </c>
      <c r="W11" s="17">
        <v>0.40212763278714903</v>
      </c>
      <c r="X11" s="17">
        <v>0.41968339742294902</v>
      </c>
      <c r="Y11" s="17">
        <v>0.32624656282391501</v>
      </c>
      <c r="Z11" s="17">
        <v>0.42631728126666901</v>
      </c>
      <c r="AA11" s="17">
        <v>0.30611687433788198</v>
      </c>
      <c r="AB11" s="17">
        <v>0.36628652484586599</v>
      </c>
      <c r="AC11" s="17">
        <v>0.427216788158998</v>
      </c>
      <c r="AD11" s="17">
        <v>0.31999063864938798</v>
      </c>
      <c r="AE11" s="17">
        <v>0.41505803369260602</v>
      </c>
      <c r="AF11" s="17"/>
      <c r="AG11" s="17">
        <v>0.36281796374067898</v>
      </c>
      <c r="AH11" s="17">
        <v>0.425083227417697</v>
      </c>
    </row>
    <row r="12" spans="2:34" ht="30" x14ac:dyDescent="0.25">
      <c r="B12" s="18" t="s">
        <v>497</v>
      </c>
      <c r="C12" s="17">
        <v>0.36160214223033599</v>
      </c>
      <c r="D12" s="17">
        <v>0.34590430157061303</v>
      </c>
      <c r="E12" s="17">
        <v>0.37044960815910399</v>
      </c>
      <c r="F12" s="17"/>
      <c r="G12" s="17">
        <v>0.38074977217427403</v>
      </c>
      <c r="H12" s="17">
        <v>0.35636168295302301</v>
      </c>
      <c r="I12" s="17">
        <v>0.35037772997985001</v>
      </c>
      <c r="J12" s="17"/>
      <c r="K12" s="17">
        <v>0.38534371467360501</v>
      </c>
      <c r="L12" s="17">
        <v>0.36013324952730502</v>
      </c>
      <c r="M12" s="17"/>
      <c r="N12" s="17">
        <v>0.29206353897635801</v>
      </c>
      <c r="O12" s="17">
        <v>0.37818018263555497</v>
      </c>
      <c r="P12" s="17">
        <v>0.39093373146569999</v>
      </c>
      <c r="Q12" s="17">
        <v>0.351014194117792</v>
      </c>
      <c r="R12" s="17">
        <v>0.35073325300153602</v>
      </c>
      <c r="S12" s="17"/>
      <c r="T12" s="17">
        <v>0.31298494308504199</v>
      </c>
      <c r="U12" s="17">
        <v>0.39618853335413601</v>
      </c>
      <c r="V12" s="17">
        <v>0.36767809574712101</v>
      </c>
      <c r="W12" s="17">
        <v>0.322557318386406</v>
      </c>
      <c r="X12" s="17">
        <v>0.38157219403412901</v>
      </c>
      <c r="Y12" s="17">
        <v>0.30395100137317599</v>
      </c>
      <c r="Z12" s="17">
        <v>0.44145022382131299</v>
      </c>
      <c r="AA12" s="17">
        <v>0.32027554856437901</v>
      </c>
      <c r="AB12" s="17">
        <v>0.39006149944683899</v>
      </c>
      <c r="AC12" s="17">
        <v>0.40531964443246399</v>
      </c>
      <c r="AD12" s="17">
        <v>0.36149343141277901</v>
      </c>
      <c r="AE12" s="17">
        <v>0.249253409377309</v>
      </c>
      <c r="AF12" s="17"/>
      <c r="AG12" s="17">
        <v>0.34614327554594498</v>
      </c>
      <c r="AH12" s="17">
        <v>0.389188553062075</v>
      </c>
    </row>
    <row r="13" spans="2:34" ht="30" x14ac:dyDescent="0.25">
      <c r="B13" s="18" t="s">
        <v>498</v>
      </c>
      <c r="C13" s="17">
        <v>0.35699159988019002</v>
      </c>
      <c r="D13" s="17">
        <v>0.34546118076288501</v>
      </c>
      <c r="E13" s="17">
        <v>0.36131684702559702</v>
      </c>
      <c r="F13" s="17"/>
      <c r="G13" s="17">
        <v>0.38787212312943298</v>
      </c>
      <c r="H13" s="17">
        <v>0.34661235295616299</v>
      </c>
      <c r="I13" s="17">
        <v>0.34130251530463401</v>
      </c>
      <c r="J13" s="17"/>
      <c r="K13" s="17">
        <v>0.30097137189188899</v>
      </c>
      <c r="L13" s="17">
        <v>0.37099742370779298</v>
      </c>
      <c r="M13" s="17"/>
      <c r="N13" s="17">
        <v>0.29418206015068299</v>
      </c>
      <c r="O13" s="17">
        <v>0.37073937113357502</v>
      </c>
      <c r="P13" s="17">
        <v>0.37001104672058899</v>
      </c>
      <c r="Q13" s="17">
        <v>0.46985448025457499</v>
      </c>
      <c r="R13" s="17">
        <v>0.32952311809245</v>
      </c>
      <c r="S13" s="17"/>
      <c r="T13" s="17">
        <v>0.29704238058369498</v>
      </c>
      <c r="U13" s="17">
        <v>0.40606466660539797</v>
      </c>
      <c r="V13" s="17">
        <v>0.37284530737295501</v>
      </c>
      <c r="W13" s="17">
        <v>0.34697346381023803</v>
      </c>
      <c r="X13" s="17">
        <v>0.42910655412368998</v>
      </c>
      <c r="Y13" s="17">
        <v>0.32076634684342098</v>
      </c>
      <c r="Z13" s="17">
        <v>0.36124540603426902</v>
      </c>
      <c r="AA13" s="17">
        <v>0.28856755067249701</v>
      </c>
      <c r="AB13" s="17">
        <v>0.30686912856923398</v>
      </c>
      <c r="AC13" s="17">
        <v>0.45489805994700599</v>
      </c>
      <c r="AD13" s="17">
        <v>0.34238986553465001</v>
      </c>
      <c r="AE13" s="17">
        <v>0.35557548905729702</v>
      </c>
      <c r="AF13" s="17"/>
      <c r="AG13" s="17">
        <v>0.33151327692678501</v>
      </c>
      <c r="AH13" s="17">
        <v>0.39089531384728099</v>
      </c>
    </row>
    <row r="14" spans="2:34" ht="30" x14ac:dyDescent="0.25">
      <c r="B14" s="18" t="s">
        <v>499</v>
      </c>
      <c r="C14" s="17">
        <v>0.30576798813558598</v>
      </c>
      <c r="D14" s="17">
        <v>0.28247494175068699</v>
      </c>
      <c r="E14" s="17">
        <v>0.32209117056881398</v>
      </c>
      <c r="F14" s="17"/>
      <c r="G14" s="17">
        <v>0.28532843296155702</v>
      </c>
      <c r="H14" s="17">
        <v>0.33096477897154603</v>
      </c>
      <c r="I14" s="17">
        <v>0.29320932162709801</v>
      </c>
      <c r="J14" s="17"/>
      <c r="K14" s="17">
        <v>0.32902623364594202</v>
      </c>
      <c r="L14" s="17">
        <v>0.30652089525804299</v>
      </c>
      <c r="M14" s="17"/>
      <c r="N14" s="17">
        <v>0.240450847421004</v>
      </c>
      <c r="O14" s="17">
        <v>0.28193547756460002</v>
      </c>
      <c r="P14" s="17">
        <v>0.35595109542013298</v>
      </c>
      <c r="Q14" s="17">
        <v>0.33244660273590498</v>
      </c>
      <c r="R14" s="17">
        <v>0.28169078524633301</v>
      </c>
      <c r="S14" s="17"/>
      <c r="T14" s="17">
        <v>0.30383838596610602</v>
      </c>
      <c r="U14" s="17">
        <v>0.281943532922241</v>
      </c>
      <c r="V14" s="17">
        <v>0.294389378625668</v>
      </c>
      <c r="W14" s="17">
        <v>0.307050795957374</v>
      </c>
      <c r="X14" s="17">
        <v>0.34979105025661</v>
      </c>
      <c r="Y14" s="17">
        <v>0.24175188950186899</v>
      </c>
      <c r="Z14" s="17">
        <v>0.34291595270082498</v>
      </c>
      <c r="AA14" s="17">
        <v>0.26924613476479398</v>
      </c>
      <c r="AB14" s="17">
        <v>0.29653769731955598</v>
      </c>
      <c r="AC14" s="17">
        <v>0.377043578987657</v>
      </c>
      <c r="AD14" s="17">
        <v>0.30658671108388202</v>
      </c>
      <c r="AE14" s="17">
        <v>0.31709000216824701</v>
      </c>
      <c r="AF14" s="17"/>
      <c r="AG14" s="17">
        <v>0.31141654688822201</v>
      </c>
      <c r="AH14" s="17">
        <v>0.315580652319493</v>
      </c>
    </row>
    <row r="15" spans="2:34" x14ac:dyDescent="0.25">
      <c r="B15" s="18" t="s">
        <v>500</v>
      </c>
      <c r="C15" s="17">
        <v>0.26569384461895801</v>
      </c>
      <c r="D15" s="17">
        <v>0.27177633142489199</v>
      </c>
      <c r="E15" s="17">
        <v>0.25618581665096701</v>
      </c>
      <c r="F15" s="17"/>
      <c r="G15" s="17">
        <v>0.27619842521688998</v>
      </c>
      <c r="H15" s="17">
        <v>0.27006734990131498</v>
      </c>
      <c r="I15" s="17">
        <v>0.25046175626995199</v>
      </c>
      <c r="J15" s="17"/>
      <c r="K15" s="17">
        <v>0.315616212989134</v>
      </c>
      <c r="L15" s="17">
        <v>0.25851253853217698</v>
      </c>
      <c r="M15" s="17"/>
      <c r="N15" s="17">
        <v>0.23398726466896599</v>
      </c>
      <c r="O15" s="17">
        <v>0.28139639720424298</v>
      </c>
      <c r="P15" s="17">
        <v>0.29405849802876</v>
      </c>
      <c r="Q15" s="17">
        <v>0.245119870360094</v>
      </c>
      <c r="R15" s="17">
        <v>0.229586759197073</v>
      </c>
      <c r="S15" s="17"/>
      <c r="T15" s="17">
        <v>0.27483143863438297</v>
      </c>
      <c r="U15" s="17">
        <v>0.31628785927855002</v>
      </c>
      <c r="V15" s="17">
        <v>0.24945240951044201</v>
      </c>
      <c r="W15" s="17">
        <v>0.228732056376341</v>
      </c>
      <c r="X15" s="17">
        <v>0.30769305646054002</v>
      </c>
      <c r="Y15" s="17">
        <v>0.22743291864109599</v>
      </c>
      <c r="Z15" s="17">
        <v>0.33139514116693602</v>
      </c>
      <c r="AA15" s="17">
        <v>0.273568774488406</v>
      </c>
      <c r="AB15" s="17">
        <v>0.22875382074937201</v>
      </c>
      <c r="AC15" s="17">
        <v>0.25060891325901802</v>
      </c>
      <c r="AD15" s="17">
        <v>0.21112667274645699</v>
      </c>
      <c r="AE15" s="17">
        <v>0.226434932299203</v>
      </c>
      <c r="AF15" s="17"/>
      <c r="AG15" s="17">
        <v>0.26208866697199501</v>
      </c>
      <c r="AH15" s="17">
        <v>0.27529980446806501</v>
      </c>
    </row>
    <row r="16" spans="2:34" ht="45" x14ac:dyDescent="0.25">
      <c r="B16" s="18" t="s">
        <v>501</v>
      </c>
      <c r="C16" s="17">
        <v>0.241752610076029</v>
      </c>
      <c r="D16" s="17">
        <v>0.24524638786127501</v>
      </c>
      <c r="E16" s="17">
        <v>0.23257793553070899</v>
      </c>
      <c r="F16" s="17"/>
      <c r="G16" s="17">
        <v>0.27722154720487102</v>
      </c>
      <c r="H16" s="17">
        <v>0.23420980436218</v>
      </c>
      <c r="I16" s="17">
        <v>0.21825077273420501</v>
      </c>
      <c r="J16" s="17"/>
      <c r="K16" s="17">
        <v>0.17755471516275501</v>
      </c>
      <c r="L16" s="17">
        <v>0.25585531380904403</v>
      </c>
      <c r="M16" s="17"/>
      <c r="N16" s="17">
        <v>0.197584595118246</v>
      </c>
      <c r="O16" s="17">
        <v>0.27953678151882799</v>
      </c>
      <c r="P16" s="17">
        <v>0.25100456361097501</v>
      </c>
      <c r="Q16" s="17">
        <v>0.28271137669726898</v>
      </c>
      <c r="R16" s="17">
        <v>0.20623084299993</v>
      </c>
      <c r="S16" s="17"/>
      <c r="T16" s="17">
        <v>0.20279569661333</v>
      </c>
      <c r="U16" s="17">
        <v>0.29336956111357498</v>
      </c>
      <c r="V16" s="17">
        <v>0.23725682063182199</v>
      </c>
      <c r="W16" s="17">
        <v>0.22263587244861599</v>
      </c>
      <c r="X16" s="17">
        <v>0.29106899596400299</v>
      </c>
      <c r="Y16" s="17">
        <v>0.18452434814469601</v>
      </c>
      <c r="Z16" s="17">
        <v>0.25058371625379999</v>
      </c>
      <c r="AA16" s="17">
        <v>0.23534200405500599</v>
      </c>
      <c r="AB16" s="17">
        <v>0.22477081060847601</v>
      </c>
      <c r="AC16" s="17">
        <v>0.284908053296483</v>
      </c>
      <c r="AD16" s="17">
        <v>0.255104968249387</v>
      </c>
      <c r="AE16" s="17">
        <v>0.218130183071131</v>
      </c>
      <c r="AF16" s="17"/>
      <c r="AG16" s="17">
        <v>0.234858529611534</v>
      </c>
      <c r="AH16" s="17">
        <v>0.25481236318245798</v>
      </c>
    </row>
    <row r="17" spans="2:34" ht="30" x14ac:dyDescent="0.25">
      <c r="B17" s="18" t="s">
        <v>502</v>
      </c>
      <c r="C17" s="17">
        <v>0.220061788337193</v>
      </c>
      <c r="D17" s="17">
        <v>0.21472110862810201</v>
      </c>
      <c r="E17" s="17">
        <v>0.21996412619941499</v>
      </c>
      <c r="F17" s="17"/>
      <c r="G17" s="17">
        <v>0.22410953451541499</v>
      </c>
      <c r="H17" s="17">
        <v>0.20355736281287401</v>
      </c>
      <c r="I17" s="17">
        <v>0.236963787575381</v>
      </c>
      <c r="J17" s="17"/>
      <c r="K17" s="17">
        <v>0.23250172266508801</v>
      </c>
      <c r="L17" s="17">
        <v>0.220494813505168</v>
      </c>
      <c r="M17" s="17"/>
      <c r="N17" s="17">
        <v>0.22050207122084101</v>
      </c>
      <c r="O17" s="17">
        <v>0.200505704157103</v>
      </c>
      <c r="P17" s="17">
        <v>0.21772953248752699</v>
      </c>
      <c r="Q17" s="17">
        <v>0.26811396531260201</v>
      </c>
      <c r="R17" s="17">
        <v>0.22750488755381601</v>
      </c>
      <c r="S17" s="17"/>
      <c r="T17" s="17">
        <v>0.215721960026662</v>
      </c>
      <c r="U17" s="17">
        <v>0.234496554586311</v>
      </c>
      <c r="V17" s="17">
        <v>0.16274419152266101</v>
      </c>
      <c r="W17" s="17">
        <v>0.26863286949773402</v>
      </c>
      <c r="X17" s="17">
        <v>0.22094117379721601</v>
      </c>
      <c r="Y17" s="17">
        <v>0.17426103688174699</v>
      </c>
      <c r="Z17" s="17">
        <v>0.25057621541113501</v>
      </c>
      <c r="AA17" s="17">
        <v>0.158518116588792</v>
      </c>
      <c r="AB17" s="17">
        <v>0.228526430815293</v>
      </c>
      <c r="AC17" s="17">
        <v>0.25931514072941297</v>
      </c>
      <c r="AD17" s="17">
        <v>0.23257618681806999</v>
      </c>
      <c r="AE17" s="17">
        <v>0.169956753484759</v>
      </c>
      <c r="AF17" s="17"/>
      <c r="AG17" s="17">
        <v>0.221278497044366</v>
      </c>
      <c r="AH17" s="17">
        <v>0.228783897403016</v>
      </c>
    </row>
    <row r="18" spans="2:34" ht="45" x14ac:dyDescent="0.25">
      <c r="B18" s="18" t="s">
        <v>503</v>
      </c>
      <c r="C18" s="17">
        <v>0.19016831182601601</v>
      </c>
      <c r="D18" s="17">
        <v>0.197496698877484</v>
      </c>
      <c r="E18" s="17">
        <v>0.18368259016942001</v>
      </c>
      <c r="F18" s="17"/>
      <c r="G18" s="17">
        <v>0.18941351759009201</v>
      </c>
      <c r="H18" s="17">
        <v>0.18737566374863701</v>
      </c>
      <c r="I18" s="17">
        <v>0.194365464083639</v>
      </c>
      <c r="J18" s="17"/>
      <c r="K18" s="17">
        <v>0.216903510514728</v>
      </c>
      <c r="L18" s="17">
        <v>0.183676105693723</v>
      </c>
      <c r="M18" s="17"/>
      <c r="N18" s="17">
        <v>0.19857709629095699</v>
      </c>
      <c r="O18" s="17">
        <v>0.18794866986891501</v>
      </c>
      <c r="P18" s="17">
        <v>0.19757788834620299</v>
      </c>
      <c r="Q18" s="17">
        <v>0.17820142421498</v>
      </c>
      <c r="R18" s="17">
        <v>0.175905616752349</v>
      </c>
      <c r="S18" s="17"/>
      <c r="T18" s="17">
        <v>0.177755470866344</v>
      </c>
      <c r="U18" s="17">
        <v>0.21264457042234799</v>
      </c>
      <c r="V18" s="17">
        <v>0.17836040023171201</v>
      </c>
      <c r="W18" s="17">
        <v>0.18016418196349401</v>
      </c>
      <c r="X18" s="17">
        <v>0.236239223497196</v>
      </c>
      <c r="Y18" s="17">
        <v>0.16210107530175299</v>
      </c>
      <c r="Z18" s="17">
        <v>0.21226410568724799</v>
      </c>
      <c r="AA18" s="17">
        <v>0.15000100928087101</v>
      </c>
      <c r="AB18" s="17">
        <v>0.17802029749266601</v>
      </c>
      <c r="AC18" s="17">
        <v>0.18299090971123</v>
      </c>
      <c r="AD18" s="17">
        <v>0.19491847221012901</v>
      </c>
      <c r="AE18" s="17">
        <v>0.22859039204548101</v>
      </c>
      <c r="AF18" s="17"/>
      <c r="AG18" s="17">
        <v>0.20707549419374</v>
      </c>
      <c r="AH18" s="17">
        <v>0.183941086184505</v>
      </c>
    </row>
    <row r="19" spans="2:34" x14ac:dyDescent="0.25">
      <c r="B19" s="18" t="s">
        <v>504</v>
      </c>
      <c r="C19" s="17">
        <v>0.184584002761122</v>
      </c>
      <c r="D19" s="17">
        <v>0.208525609476991</v>
      </c>
      <c r="E19" s="17">
        <v>0.160819249662363</v>
      </c>
      <c r="F19" s="17"/>
      <c r="G19" s="17">
        <v>0.16145249232061001</v>
      </c>
      <c r="H19" s="17">
        <v>0.19550049581234399</v>
      </c>
      <c r="I19" s="17">
        <v>0.19240300973680899</v>
      </c>
      <c r="J19" s="17"/>
      <c r="K19" s="17">
        <v>0.17977884236196601</v>
      </c>
      <c r="L19" s="17">
        <v>0.18365989402802299</v>
      </c>
      <c r="M19" s="17"/>
      <c r="N19" s="17">
        <v>0.15130677854687</v>
      </c>
      <c r="O19" s="17">
        <v>0.18181289617576901</v>
      </c>
      <c r="P19" s="17">
        <v>0.181204967855677</v>
      </c>
      <c r="Q19" s="17">
        <v>0.24046110517665101</v>
      </c>
      <c r="R19" s="17">
        <v>0.201467599393748</v>
      </c>
      <c r="S19" s="17"/>
      <c r="T19" s="17">
        <v>0.20826571861917301</v>
      </c>
      <c r="U19" s="17">
        <v>0.16516718953319401</v>
      </c>
      <c r="V19" s="17">
        <v>0.15816396696555701</v>
      </c>
      <c r="W19" s="17">
        <v>0.17971646791294801</v>
      </c>
      <c r="X19" s="17">
        <v>0.19191296244921999</v>
      </c>
      <c r="Y19" s="17">
        <v>0.162079623076096</v>
      </c>
      <c r="Z19" s="17">
        <v>0.24081659974670699</v>
      </c>
      <c r="AA19" s="17">
        <v>0.13438854308679199</v>
      </c>
      <c r="AB19" s="17">
        <v>0.18141260706172599</v>
      </c>
      <c r="AC19" s="17">
        <v>0.21968332463954299</v>
      </c>
      <c r="AD19" s="17">
        <v>0.16863610300247101</v>
      </c>
      <c r="AE19" s="17">
        <v>0.145992425057763</v>
      </c>
      <c r="AF19" s="17"/>
      <c r="AG19" s="17">
        <v>0.18384113056118501</v>
      </c>
      <c r="AH19" s="17">
        <v>0.188039091945848</v>
      </c>
    </row>
    <row r="20" spans="2:34" x14ac:dyDescent="0.25">
      <c r="B20" s="18" t="s">
        <v>505</v>
      </c>
      <c r="C20" s="17">
        <v>0.16813098716327801</v>
      </c>
      <c r="D20" s="17">
        <v>0.162967538636348</v>
      </c>
      <c r="E20" s="17">
        <v>0.17245652682946</v>
      </c>
      <c r="F20" s="17"/>
      <c r="G20" s="17">
        <v>0.16541452960186401</v>
      </c>
      <c r="H20" s="17">
        <v>0.18009785352833599</v>
      </c>
      <c r="I20" s="17">
        <v>0.15567295637640199</v>
      </c>
      <c r="J20" s="17"/>
      <c r="K20" s="17">
        <v>0.17390632017444699</v>
      </c>
      <c r="L20" s="17">
        <v>0.16881629787691499</v>
      </c>
      <c r="M20" s="17"/>
      <c r="N20" s="17">
        <v>0.130484410766005</v>
      </c>
      <c r="O20" s="17">
        <v>0.17144907394806599</v>
      </c>
      <c r="P20" s="17">
        <v>0.19772639363831501</v>
      </c>
      <c r="Q20" s="17">
        <v>0.19100516192820399</v>
      </c>
      <c r="R20" s="17">
        <v>0.13213240520192901</v>
      </c>
      <c r="S20" s="17"/>
      <c r="T20" s="17">
        <v>0.16016434378018701</v>
      </c>
      <c r="U20" s="17">
        <v>0.16862603056755401</v>
      </c>
      <c r="V20" s="17">
        <v>0.19688178732864001</v>
      </c>
      <c r="W20" s="17">
        <v>0.14657597410950499</v>
      </c>
      <c r="X20" s="17">
        <v>0.220724773808156</v>
      </c>
      <c r="Y20" s="17">
        <v>0.13081858845673799</v>
      </c>
      <c r="Z20" s="17">
        <v>0.199543350552217</v>
      </c>
      <c r="AA20" s="17">
        <v>0.108858527334632</v>
      </c>
      <c r="AB20" s="17">
        <v>0.15339486969365501</v>
      </c>
      <c r="AC20" s="17">
        <v>0.17963442378060099</v>
      </c>
      <c r="AD20" s="17">
        <v>0.18894968731094899</v>
      </c>
      <c r="AE20" s="17">
        <v>0.14899835547549101</v>
      </c>
      <c r="AF20" s="17"/>
      <c r="AG20" s="17">
        <v>0.15014144870871099</v>
      </c>
      <c r="AH20" s="17">
        <v>0.17776494163488499</v>
      </c>
    </row>
    <row r="21" spans="2:34" ht="30" x14ac:dyDescent="0.25">
      <c r="B21" s="18" t="s">
        <v>506</v>
      </c>
      <c r="C21" s="17">
        <v>0.15309201986569301</v>
      </c>
      <c r="D21" s="17">
        <v>0.162263801767253</v>
      </c>
      <c r="E21" s="17">
        <v>0.14215080204508901</v>
      </c>
      <c r="F21" s="17"/>
      <c r="G21" s="17">
        <v>0.159257131447165</v>
      </c>
      <c r="H21" s="17">
        <v>0.14424165174114001</v>
      </c>
      <c r="I21" s="17">
        <v>0.15844534018269801</v>
      </c>
      <c r="J21" s="17"/>
      <c r="K21" s="17">
        <v>0.16871532982447901</v>
      </c>
      <c r="L21" s="17">
        <v>0.15153853164426001</v>
      </c>
      <c r="M21" s="17"/>
      <c r="N21" s="17">
        <v>0.17802962470039399</v>
      </c>
      <c r="O21" s="17">
        <v>0.14161434244412499</v>
      </c>
      <c r="P21" s="17">
        <v>0.15268638809919499</v>
      </c>
      <c r="Q21" s="17">
        <v>0.13194810434319099</v>
      </c>
      <c r="R21" s="17">
        <v>0.15288636098647601</v>
      </c>
      <c r="S21" s="17"/>
      <c r="T21" s="17">
        <v>0.14313615658503101</v>
      </c>
      <c r="U21" s="17">
        <v>0.119320693706572</v>
      </c>
      <c r="V21" s="17">
        <v>0.17108377300369601</v>
      </c>
      <c r="W21" s="17">
        <v>0.151400813410525</v>
      </c>
      <c r="X21" s="17">
        <v>0.17721951023885699</v>
      </c>
      <c r="Y21" s="17">
        <v>0.116567146157645</v>
      </c>
      <c r="Z21" s="17">
        <v>0.19064478467568599</v>
      </c>
      <c r="AA21" s="17">
        <v>0.124139768133254</v>
      </c>
      <c r="AB21" s="17">
        <v>0.16894645514427301</v>
      </c>
      <c r="AC21" s="17">
        <v>0.129982259539935</v>
      </c>
      <c r="AD21" s="17">
        <v>0.226891067781781</v>
      </c>
      <c r="AE21" s="17">
        <v>0.171804022635827</v>
      </c>
      <c r="AF21" s="17"/>
      <c r="AG21" s="17">
        <v>0.154968351095151</v>
      </c>
      <c r="AH21" s="17">
        <v>0.152144448535389</v>
      </c>
    </row>
    <row r="22" spans="2:34" x14ac:dyDescent="0.25">
      <c r="B22" s="18" t="s">
        <v>507</v>
      </c>
      <c r="C22" s="17">
        <v>0.15043158779419499</v>
      </c>
      <c r="D22" s="17">
        <v>0.18274830566786501</v>
      </c>
      <c r="E22" s="17">
        <v>0.119968888555941</v>
      </c>
      <c r="F22" s="17"/>
      <c r="G22" s="17">
        <v>0.14694234060391501</v>
      </c>
      <c r="H22" s="17">
        <v>0.13945581854557601</v>
      </c>
      <c r="I22" s="17">
        <v>0.16741291532465599</v>
      </c>
      <c r="J22" s="17"/>
      <c r="K22" s="17">
        <v>0.198844199982533</v>
      </c>
      <c r="L22" s="17">
        <v>0.14228377772695799</v>
      </c>
      <c r="M22" s="17"/>
      <c r="N22" s="17">
        <v>0.123746865205387</v>
      </c>
      <c r="O22" s="17">
        <v>0.163468852406354</v>
      </c>
      <c r="P22" s="17">
        <v>0.15138662364969799</v>
      </c>
      <c r="Q22" s="17">
        <v>0.19262448620863601</v>
      </c>
      <c r="R22" s="17">
        <v>0.14178999330094599</v>
      </c>
      <c r="S22" s="17"/>
      <c r="T22" s="17">
        <v>0.17592029812133</v>
      </c>
      <c r="U22" s="17">
        <v>0.131783301908519</v>
      </c>
      <c r="V22" s="17">
        <v>0.108270185006937</v>
      </c>
      <c r="W22" s="17">
        <v>0.112263098358816</v>
      </c>
      <c r="X22" s="17">
        <v>0.191776672676926</v>
      </c>
      <c r="Y22" s="17">
        <v>0.157075934087749</v>
      </c>
      <c r="Z22" s="17">
        <v>0.172370957632803</v>
      </c>
      <c r="AA22" s="17">
        <v>0.162386581040078</v>
      </c>
      <c r="AB22" s="17">
        <v>0.12892707983820201</v>
      </c>
      <c r="AC22" s="17">
        <v>0.16993310359503699</v>
      </c>
      <c r="AD22" s="17">
        <v>0.17624524351954801</v>
      </c>
      <c r="AE22" s="17">
        <v>0.11793663802845999</v>
      </c>
      <c r="AF22" s="17"/>
      <c r="AG22" s="17">
        <v>0.140583749413286</v>
      </c>
      <c r="AH22" s="17">
        <v>0.15628133264862301</v>
      </c>
    </row>
    <row r="23" spans="2:34" ht="30" x14ac:dyDescent="0.25">
      <c r="B23" s="18" t="s">
        <v>508</v>
      </c>
      <c r="C23" s="17">
        <v>0.126270761984631</v>
      </c>
      <c r="D23" s="17">
        <v>0.131472404287892</v>
      </c>
      <c r="E23" s="17">
        <v>0.119306673048804</v>
      </c>
      <c r="F23" s="17"/>
      <c r="G23" s="17">
        <v>0.10229952476267699</v>
      </c>
      <c r="H23" s="17">
        <v>0.132839142450871</v>
      </c>
      <c r="I23" s="17">
        <v>0.14031307357457401</v>
      </c>
      <c r="J23" s="17"/>
      <c r="K23" s="17">
        <v>0.115690656546576</v>
      </c>
      <c r="L23" s="17">
        <v>0.13003383419463799</v>
      </c>
      <c r="M23" s="17"/>
      <c r="N23" s="17">
        <v>0.10173719820030799</v>
      </c>
      <c r="O23" s="17">
        <v>9.0295734960537E-2</v>
      </c>
      <c r="P23" s="17">
        <v>0.15625166541647201</v>
      </c>
      <c r="Q23" s="17">
        <v>0.16039873189194101</v>
      </c>
      <c r="R23" s="17">
        <v>0.11633337716654001</v>
      </c>
      <c r="S23" s="17"/>
      <c r="T23" s="17">
        <v>8.8816172188816794E-2</v>
      </c>
      <c r="U23" s="17">
        <v>0.119259153647227</v>
      </c>
      <c r="V23" s="17">
        <v>0.11197720386785</v>
      </c>
      <c r="W23" s="17">
        <v>0.120302954681986</v>
      </c>
      <c r="X23" s="17">
        <v>0.11630115428252499</v>
      </c>
      <c r="Y23" s="17">
        <v>0.100306730101026</v>
      </c>
      <c r="Z23" s="17">
        <v>0.15474693705032699</v>
      </c>
      <c r="AA23" s="17">
        <v>0.20288400054483499</v>
      </c>
      <c r="AB23" s="17">
        <v>0.13076599494648899</v>
      </c>
      <c r="AC23" s="17">
        <v>0.15484751905608801</v>
      </c>
      <c r="AD23" s="17">
        <v>0.140841579784837</v>
      </c>
      <c r="AE23" s="17">
        <v>0.18318098330572899</v>
      </c>
      <c r="AF23" s="17"/>
      <c r="AG23" s="17">
        <v>0.125383583200326</v>
      </c>
      <c r="AH23" s="17">
        <v>0.133561874584287</v>
      </c>
    </row>
    <row r="24" spans="2:34" ht="45" x14ac:dyDescent="0.25">
      <c r="B24" s="18" t="s">
        <v>509</v>
      </c>
      <c r="C24" s="17">
        <v>0.11970207296323</v>
      </c>
      <c r="D24" s="17">
        <v>0.13303802565193201</v>
      </c>
      <c r="E24" s="17">
        <v>0.105494632370455</v>
      </c>
      <c r="F24" s="17"/>
      <c r="G24" s="17">
        <v>0.11706685019579401</v>
      </c>
      <c r="H24" s="17">
        <v>0.116127395112075</v>
      </c>
      <c r="I24" s="17">
        <v>0.12662483375943701</v>
      </c>
      <c r="J24" s="17"/>
      <c r="K24" s="17">
        <v>0.149538353313102</v>
      </c>
      <c r="L24" s="17">
        <v>0.115931989273777</v>
      </c>
      <c r="M24" s="17"/>
      <c r="N24" s="17">
        <v>0.10108683861967099</v>
      </c>
      <c r="O24" s="17">
        <v>0.13081285564071601</v>
      </c>
      <c r="P24" s="17">
        <v>0.126492477743015</v>
      </c>
      <c r="Q24" s="17">
        <v>0.13659553465544499</v>
      </c>
      <c r="R24" s="17">
        <v>0.10455161170731</v>
      </c>
      <c r="S24" s="17"/>
      <c r="T24" s="17">
        <v>0.13584366929904301</v>
      </c>
      <c r="U24" s="17">
        <v>0.114683733546095</v>
      </c>
      <c r="V24" s="17">
        <v>9.6037252019705505E-2</v>
      </c>
      <c r="W24" s="17">
        <v>0.13782389111537899</v>
      </c>
      <c r="X24" s="17">
        <v>0.153275179937061</v>
      </c>
      <c r="Y24" s="17">
        <v>8.9515230735537604E-2</v>
      </c>
      <c r="Z24" s="17">
        <v>0.122728103401332</v>
      </c>
      <c r="AA24" s="17">
        <v>0.16433715239535199</v>
      </c>
      <c r="AB24" s="17">
        <v>0.114709860285164</v>
      </c>
      <c r="AC24" s="17">
        <v>9.2726236952277594E-2</v>
      </c>
      <c r="AD24" s="17">
        <v>0.118559911487741</v>
      </c>
      <c r="AE24" s="17">
        <v>0.11373265325134101</v>
      </c>
      <c r="AF24" s="17"/>
      <c r="AG24" s="17">
        <v>0.127262259679636</v>
      </c>
      <c r="AH24" s="17">
        <v>0.12399739508839799</v>
      </c>
    </row>
    <row r="25" spans="2:34" ht="30" x14ac:dyDescent="0.25">
      <c r="B25" s="18" t="s">
        <v>510</v>
      </c>
      <c r="C25" s="17">
        <v>0.10527300769624599</v>
      </c>
      <c r="D25" s="17">
        <v>0.11428185426830099</v>
      </c>
      <c r="E25" s="17">
        <v>9.6441259470509993E-2</v>
      </c>
      <c r="F25" s="17"/>
      <c r="G25" s="17">
        <v>0.103486394788789</v>
      </c>
      <c r="H25" s="17">
        <v>9.8610325902797405E-2</v>
      </c>
      <c r="I25" s="17">
        <v>0.11527338471502301</v>
      </c>
      <c r="J25" s="17"/>
      <c r="K25" s="17">
        <v>7.1265038341051704E-2</v>
      </c>
      <c r="L25" s="17">
        <v>0.111535869007519</v>
      </c>
      <c r="M25" s="17"/>
      <c r="N25" s="17">
        <v>9.1010333047845796E-2</v>
      </c>
      <c r="O25" s="17">
        <v>0.10071279945877</v>
      </c>
      <c r="P25" s="17">
        <v>0.109919733047003</v>
      </c>
      <c r="Q25" s="17">
        <v>9.1040528771463097E-2</v>
      </c>
      <c r="R25" s="17">
        <v>0.118451174527755</v>
      </c>
      <c r="S25" s="17"/>
      <c r="T25" s="17">
        <v>0.120522645432333</v>
      </c>
      <c r="U25" s="17">
        <v>0.11377808301744601</v>
      </c>
      <c r="V25" s="17">
        <v>0.116261674753237</v>
      </c>
      <c r="W25" s="17">
        <v>8.6616360612524507E-2</v>
      </c>
      <c r="X25" s="17">
        <v>9.67942454481312E-2</v>
      </c>
      <c r="Y25" s="17">
        <v>0.102339656249561</v>
      </c>
      <c r="Z25" s="17">
        <v>0.119265615438337</v>
      </c>
      <c r="AA25" s="17">
        <v>0.103665990409665</v>
      </c>
      <c r="AB25" s="17">
        <v>0.101722501275645</v>
      </c>
      <c r="AC25" s="17">
        <v>8.5706872117655694E-2</v>
      </c>
      <c r="AD25" s="17">
        <v>7.51589734660085E-2</v>
      </c>
      <c r="AE25" s="17">
        <v>0.129756744564197</v>
      </c>
      <c r="AF25" s="17"/>
      <c r="AG25" s="17">
        <v>0.11138466620196801</v>
      </c>
      <c r="AH25" s="17">
        <v>0.10530293383782501</v>
      </c>
    </row>
    <row r="26" spans="2:34" x14ac:dyDescent="0.25">
      <c r="B26" s="18" t="s">
        <v>511</v>
      </c>
      <c r="C26" s="17">
        <v>9.7631336523393702E-2</v>
      </c>
      <c r="D26" s="17">
        <v>0.10749272410222201</v>
      </c>
      <c r="E26" s="17">
        <v>8.6989761251010406E-2</v>
      </c>
      <c r="F26" s="17"/>
      <c r="G26" s="17">
        <v>8.5855935374526404E-2</v>
      </c>
      <c r="H26" s="17">
        <v>0.104195794687078</v>
      </c>
      <c r="I26" s="17">
        <v>0.100350714107013</v>
      </c>
      <c r="J26" s="17"/>
      <c r="K26" s="17">
        <v>7.1401064946090401E-2</v>
      </c>
      <c r="L26" s="17">
        <v>0.10116036328804499</v>
      </c>
      <c r="M26" s="17"/>
      <c r="N26" s="17">
        <v>8.7215123965767305E-2</v>
      </c>
      <c r="O26" s="17">
        <v>0.1131714358449</v>
      </c>
      <c r="P26" s="17">
        <v>0.102612175184064</v>
      </c>
      <c r="Q26" s="17">
        <v>9.0285315397015994E-2</v>
      </c>
      <c r="R26" s="17">
        <v>8.3089773299068997E-2</v>
      </c>
      <c r="S26" s="17"/>
      <c r="T26" s="17">
        <v>0.124665214181874</v>
      </c>
      <c r="U26" s="17">
        <v>9.2437818370201E-2</v>
      </c>
      <c r="V26" s="17">
        <v>6.6495472119764004E-2</v>
      </c>
      <c r="W26" s="17">
        <v>0.101537601706485</v>
      </c>
      <c r="X26" s="17">
        <v>0.126302882310037</v>
      </c>
      <c r="Y26" s="17">
        <v>6.9929189027760102E-2</v>
      </c>
      <c r="Z26" s="17">
        <v>0.11294232876235701</v>
      </c>
      <c r="AA26" s="17">
        <v>0.10313824626620501</v>
      </c>
      <c r="AB26" s="17">
        <v>0.109920418241201</v>
      </c>
      <c r="AC26" s="17">
        <v>5.9123271262832899E-2</v>
      </c>
      <c r="AD26" s="17">
        <v>7.6892912623307497E-2</v>
      </c>
      <c r="AE26" s="17">
        <v>0.12641739318103201</v>
      </c>
      <c r="AF26" s="17"/>
      <c r="AG26" s="17">
        <v>0.101054175541244</v>
      </c>
      <c r="AH26" s="17">
        <v>9.6634758208414606E-2</v>
      </c>
    </row>
    <row r="27" spans="2:34" x14ac:dyDescent="0.25">
      <c r="B27" s="18" t="s">
        <v>80</v>
      </c>
      <c r="C27" s="17">
        <v>9.0932517422477502E-2</v>
      </c>
      <c r="D27" s="17">
        <v>8.6971365207541895E-2</v>
      </c>
      <c r="E27" s="17">
        <v>9.4530693805477101E-2</v>
      </c>
      <c r="F27" s="17"/>
      <c r="G27" s="17">
        <v>0.12863597949471101</v>
      </c>
      <c r="H27" s="17">
        <v>6.9775862553851806E-2</v>
      </c>
      <c r="I27" s="17">
        <v>8.2398178816166096E-2</v>
      </c>
      <c r="J27" s="17"/>
      <c r="K27" s="17">
        <v>0.114292474982142</v>
      </c>
      <c r="L27" s="17">
        <v>7.8216300358532206E-2</v>
      </c>
      <c r="M27" s="17"/>
      <c r="N27" s="17">
        <v>0.189493194774076</v>
      </c>
      <c r="O27" s="17">
        <v>8.5204933976564395E-2</v>
      </c>
      <c r="P27" s="17">
        <v>7.8450858792360897E-2</v>
      </c>
      <c r="Q27" s="17">
        <v>7.8674172926018193E-2</v>
      </c>
      <c r="R27" s="17">
        <v>4.26017800067637E-2</v>
      </c>
      <c r="S27" s="17"/>
      <c r="T27" s="17">
        <v>6.3700439154961097E-2</v>
      </c>
      <c r="U27" s="17">
        <v>9.5200603683101098E-2</v>
      </c>
      <c r="V27" s="17">
        <v>0.104698890204396</v>
      </c>
      <c r="W27" s="17">
        <v>7.1122864291570595E-2</v>
      </c>
      <c r="X27" s="17">
        <v>0.11698296204487001</v>
      </c>
      <c r="Y27" s="17">
        <v>0.127194286575017</v>
      </c>
      <c r="Z27" s="17">
        <v>8.0368741973080096E-2</v>
      </c>
      <c r="AA27" s="17">
        <v>0.13602001347554901</v>
      </c>
      <c r="AB27" s="17">
        <v>8.6911865921751499E-2</v>
      </c>
      <c r="AC27" s="17">
        <v>7.1057832469199306E-2</v>
      </c>
      <c r="AD27" s="17">
        <v>0.116006164413142</v>
      </c>
      <c r="AE27" s="17">
        <v>3.06003797285977E-2</v>
      </c>
      <c r="AF27" s="17"/>
      <c r="AG27" s="17">
        <v>6.6772276486233406E-2</v>
      </c>
      <c r="AH27" s="17">
        <v>9.2677900158557994E-2</v>
      </c>
    </row>
    <row r="28" spans="2:34" ht="45" x14ac:dyDescent="0.25">
      <c r="B28" s="18" t="s">
        <v>512</v>
      </c>
      <c r="C28" s="19">
        <v>2.6162954147810599E-2</v>
      </c>
      <c r="D28" s="19">
        <v>2.9046787389917901E-2</v>
      </c>
      <c r="E28" s="19">
        <v>2.3779215925496599E-2</v>
      </c>
      <c r="F28" s="19"/>
      <c r="G28" s="19">
        <v>1.81558695763935E-2</v>
      </c>
      <c r="H28" s="19">
        <v>2.2938401501534401E-2</v>
      </c>
      <c r="I28" s="19">
        <v>3.7636938202660397E-2</v>
      </c>
      <c r="J28" s="19"/>
      <c r="K28" s="19">
        <v>3.02819827844561E-2</v>
      </c>
      <c r="L28" s="19">
        <v>2.5538206031641399E-2</v>
      </c>
      <c r="M28" s="19"/>
      <c r="N28" s="19">
        <v>3.11410453039285E-2</v>
      </c>
      <c r="O28" s="19">
        <v>1.44003986886108E-2</v>
      </c>
      <c r="P28" s="19">
        <v>2.8494798266940999E-2</v>
      </c>
      <c r="Q28" s="19">
        <v>2.8285230569321401E-2</v>
      </c>
      <c r="R28" s="19">
        <v>2.93693197296786E-2</v>
      </c>
      <c r="S28" s="19"/>
      <c r="T28" s="19">
        <v>3.1465893255192799E-2</v>
      </c>
      <c r="U28" s="19">
        <v>2.6559659730893501E-2</v>
      </c>
      <c r="V28" s="19">
        <v>2.29822127088425E-2</v>
      </c>
      <c r="W28" s="19">
        <v>4.3974556869862E-2</v>
      </c>
      <c r="X28" s="19">
        <v>1.1781087728050201E-2</v>
      </c>
      <c r="Y28" s="19">
        <v>4.3683562746719501E-2</v>
      </c>
      <c r="Z28" s="19">
        <v>3.3701428427071801E-3</v>
      </c>
      <c r="AA28" s="19">
        <v>5.7223614087379797E-3</v>
      </c>
      <c r="AB28" s="19">
        <v>2.8418479735945398E-2</v>
      </c>
      <c r="AC28" s="19">
        <v>2.7547636414522101E-2</v>
      </c>
      <c r="AD28" s="19">
        <v>3.13943285977826E-2</v>
      </c>
      <c r="AE28" s="19">
        <v>1.38607454855643E-2</v>
      </c>
      <c r="AF28" s="19"/>
      <c r="AG28" s="19">
        <v>3.4848908696366802E-2</v>
      </c>
      <c r="AH28" s="19">
        <v>1.8996222743506E-2</v>
      </c>
    </row>
    <row r="29" spans="2:34" x14ac:dyDescent="0.25">
      <c r="B29" s="16"/>
    </row>
    <row r="30" spans="2:34" x14ac:dyDescent="0.25">
      <c r="B30" t="s">
        <v>63</v>
      </c>
    </row>
    <row r="31" spans="2:34" x14ac:dyDescent="0.25">
      <c r="B31" t="s">
        <v>64</v>
      </c>
    </row>
    <row r="33" spans="2:2" x14ac:dyDescent="0.25">
      <c r="B33"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V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22" width="20.7109375" customWidth="1"/>
  </cols>
  <sheetData>
    <row r="2" spans="2:22" ht="39.950000000000003" customHeight="1" x14ac:dyDescent="0.25">
      <c r="D2" s="29" t="s">
        <v>535</v>
      </c>
      <c r="E2" s="25"/>
      <c r="F2" s="25"/>
      <c r="G2" s="25"/>
      <c r="H2" s="25"/>
      <c r="I2" s="25"/>
      <c r="J2" s="25"/>
      <c r="K2" s="25"/>
      <c r="L2" s="25"/>
      <c r="M2" s="25"/>
      <c r="N2" s="25"/>
      <c r="O2" s="25"/>
      <c r="P2" s="25"/>
      <c r="Q2" s="25"/>
      <c r="R2" s="25"/>
      <c r="S2" s="25"/>
      <c r="T2" s="25"/>
      <c r="U2" s="25"/>
      <c r="V2" s="25"/>
    </row>
    <row r="6" spans="2:22" ht="50.1" customHeight="1" x14ac:dyDescent="0.25">
      <c r="B6" s="20" t="s">
        <v>15</v>
      </c>
      <c r="C6" s="20" t="s">
        <v>514</v>
      </c>
      <c r="D6" s="20" t="s">
        <v>75</v>
      </c>
      <c r="E6" s="20" t="s">
        <v>67</v>
      </c>
      <c r="F6" s="20" t="s">
        <v>515</v>
      </c>
      <c r="G6" s="20" t="s">
        <v>516</v>
      </c>
      <c r="H6" s="20" t="s">
        <v>517</v>
      </c>
      <c r="I6" s="20" t="s">
        <v>518</v>
      </c>
      <c r="J6" s="20" t="s">
        <v>519</v>
      </c>
      <c r="K6" s="20" t="s">
        <v>520</v>
      </c>
      <c r="L6" s="20" t="s">
        <v>521</v>
      </c>
      <c r="M6" s="20" t="s">
        <v>522</v>
      </c>
      <c r="N6" s="20" t="s">
        <v>523</v>
      </c>
      <c r="O6" s="20" t="s">
        <v>524</v>
      </c>
      <c r="P6" s="20" t="s">
        <v>71</v>
      </c>
      <c r="Q6" s="20" t="s">
        <v>525</v>
      </c>
      <c r="R6" s="20" t="s">
        <v>526</v>
      </c>
      <c r="S6" s="20" t="s">
        <v>527</v>
      </c>
      <c r="T6" s="20" t="s">
        <v>528</v>
      </c>
      <c r="U6" s="20" t="s">
        <v>529</v>
      </c>
    </row>
    <row r="7" spans="2:22" ht="30" x14ac:dyDescent="0.25">
      <c r="B7" s="18" t="s">
        <v>530</v>
      </c>
      <c r="C7" s="17">
        <v>0.21021841037563899</v>
      </c>
      <c r="D7" s="17">
        <v>0.209636693411761</v>
      </c>
      <c r="E7" s="17">
        <v>0.175630139053707</v>
      </c>
      <c r="F7" s="17">
        <v>0.18165122324556099</v>
      </c>
      <c r="G7" s="17">
        <v>0.193926493708662</v>
      </c>
      <c r="H7" s="17">
        <v>0.20208513798373401</v>
      </c>
      <c r="I7" s="17">
        <v>0.218701393370826</v>
      </c>
      <c r="J7" s="17">
        <v>0.209998342170193</v>
      </c>
      <c r="K7" s="17">
        <v>0.161593295751538</v>
      </c>
      <c r="L7" s="17">
        <v>0.16175380286725199</v>
      </c>
      <c r="M7" s="17">
        <v>0.18114903364107801</v>
      </c>
      <c r="N7" s="17">
        <v>0.21593096435058301</v>
      </c>
      <c r="O7" s="17">
        <v>0.18331786709728901</v>
      </c>
      <c r="P7" s="17">
        <v>0.19243062408787501</v>
      </c>
      <c r="Q7" s="17">
        <v>0.187147706006808</v>
      </c>
      <c r="R7" s="17">
        <v>0.20072574181870001</v>
      </c>
      <c r="S7" s="17">
        <v>0.14871714583024601</v>
      </c>
      <c r="T7" s="17">
        <v>0.18616075154224501</v>
      </c>
      <c r="U7" s="17">
        <v>0.18309324220543499</v>
      </c>
    </row>
    <row r="8" spans="2:22" ht="30" x14ac:dyDescent="0.25">
      <c r="B8" s="18" t="s">
        <v>531</v>
      </c>
      <c r="C8" s="17">
        <v>0.23457784903652801</v>
      </c>
      <c r="D8" s="17">
        <v>0.28922123438847103</v>
      </c>
      <c r="E8" s="17">
        <v>0.24573167092836201</v>
      </c>
      <c r="F8" s="17">
        <v>0.24144640710183199</v>
      </c>
      <c r="G8" s="17">
        <v>0.24283815415087401</v>
      </c>
      <c r="H8" s="17">
        <v>0.29929594824435901</v>
      </c>
      <c r="I8" s="17">
        <v>0.28451519066026199</v>
      </c>
      <c r="J8" s="17">
        <v>0.29290408336668999</v>
      </c>
      <c r="K8" s="17">
        <v>0.25273757371561001</v>
      </c>
      <c r="L8" s="17">
        <v>0.27557648586189498</v>
      </c>
      <c r="M8" s="17">
        <v>0.234319643682114</v>
      </c>
      <c r="N8" s="17">
        <v>0.30833772433233703</v>
      </c>
      <c r="O8" s="17">
        <v>0.29193708211222402</v>
      </c>
      <c r="P8" s="17">
        <v>0.29174411999321498</v>
      </c>
      <c r="Q8" s="17">
        <v>0.26911813891748299</v>
      </c>
      <c r="R8" s="17">
        <v>0.254346089663329</v>
      </c>
      <c r="S8" s="17">
        <v>0.25614022281378801</v>
      </c>
      <c r="T8" s="17">
        <v>0.25817155716465001</v>
      </c>
      <c r="U8" s="17">
        <v>0.27852989003543799</v>
      </c>
    </row>
    <row r="9" spans="2:22" ht="30" x14ac:dyDescent="0.25">
      <c r="B9" s="18" t="s">
        <v>532</v>
      </c>
      <c r="C9" s="17">
        <v>0.17978993553657299</v>
      </c>
      <c r="D9" s="17">
        <v>0.22371037285154399</v>
      </c>
      <c r="E9" s="17">
        <v>0.21155964443275399</v>
      </c>
      <c r="F9" s="17">
        <v>0.16695662327630301</v>
      </c>
      <c r="G9" s="17">
        <v>0.159124123506758</v>
      </c>
      <c r="H9" s="17">
        <v>0.20772652678467701</v>
      </c>
      <c r="I9" s="17">
        <v>0.18274872643317</v>
      </c>
      <c r="J9" s="17">
        <v>0.17713916159601101</v>
      </c>
      <c r="K9" s="17">
        <v>0.199878168614815</v>
      </c>
      <c r="L9" s="17">
        <v>0.23061748721971101</v>
      </c>
      <c r="M9" s="17">
        <v>0.24553271085353601</v>
      </c>
      <c r="N9" s="17">
        <v>0.188791469701833</v>
      </c>
      <c r="O9" s="17">
        <v>0.24419606257295101</v>
      </c>
      <c r="P9" s="17">
        <v>0.23942533347745601</v>
      </c>
      <c r="Q9" s="17">
        <v>0.25557189440769801</v>
      </c>
      <c r="R9" s="17">
        <v>0.26153300232145898</v>
      </c>
      <c r="S9" s="17">
        <v>0.28816964651315202</v>
      </c>
      <c r="T9" s="17">
        <v>0.17608748104572799</v>
      </c>
      <c r="U9" s="17">
        <v>0.21435905565098901</v>
      </c>
    </row>
    <row r="10" spans="2:22" x14ac:dyDescent="0.25">
      <c r="B10" s="18" t="s">
        <v>533</v>
      </c>
      <c r="C10" s="17">
        <v>0.17539218388602501</v>
      </c>
      <c r="D10" s="17">
        <v>0.14289275146131</v>
      </c>
      <c r="E10" s="17">
        <v>0.20344416929193901</v>
      </c>
      <c r="F10" s="17">
        <v>0.22293429513205901</v>
      </c>
      <c r="G10" s="17">
        <v>0.208766400057804</v>
      </c>
      <c r="H10" s="17">
        <v>0.14795052555016999</v>
      </c>
      <c r="I10" s="17">
        <v>0.14924427328278</v>
      </c>
      <c r="J10" s="17">
        <v>0.173694070555029</v>
      </c>
      <c r="K10" s="17">
        <v>0.19638468073114199</v>
      </c>
      <c r="L10" s="17">
        <v>0.16844057214432401</v>
      </c>
      <c r="M10" s="17">
        <v>0.15895177986866199</v>
      </c>
      <c r="N10" s="17">
        <v>0.13340776597284301</v>
      </c>
      <c r="O10" s="17">
        <v>0.14255140724123699</v>
      </c>
      <c r="P10" s="17">
        <v>0.13818704168988499</v>
      </c>
      <c r="Q10" s="17">
        <v>0.129727855660867</v>
      </c>
      <c r="R10" s="17">
        <v>0.121047705101478</v>
      </c>
      <c r="S10" s="17">
        <v>0.143520583802732</v>
      </c>
      <c r="T10" s="17">
        <v>0.20611479221022699</v>
      </c>
      <c r="U10" s="17">
        <v>0.17700899308246501</v>
      </c>
    </row>
    <row r="11" spans="2:22" ht="30" x14ac:dyDescent="0.25">
      <c r="B11" s="18" t="s">
        <v>534</v>
      </c>
      <c r="C11" s="17">
        <v>0.11271339088985401</v>
      </c>
      <c r="D11" s="17">
        <v>5.8719058680763603E-2</v>
      </c>
      <c r="E11" s="17">
        <v>8.9038970786423893E-2</v>
      </c>
      <c r="F11" s="17">
        <v>0.11247767627607901</v>
      </c>
      <c r="G11" s="17">
        <v>0.11091908898233201</v>
      </c>
      <c r="H11" s="17">
        <v>7.1632923110787602E-2</v>
      </c>
      <c r="I11" s="17">
        <v>9.10022082003384E-2</v>
      </c>
      <c r="J11" s="17">
        <v>7.3310853631465195E-2</v>
      </c>
      <c r="K11" s="17">
        <v>0.106189165316445</v>
      </c>
      <c r="L11" s="17">
        <v>7.52418239434446E-2</v>
      </c>
      <c r="M11" s="17">
        <v>9.7233971532643404E-2</v>
      </c>
      <c r="N11" s="17">
        <v>7.2691489998660305E-2</v>
      </c>
      <c r="O11" s="17">
        <v>4.9370615971842897E-2</v>
      </c>
      <c r="P11" s="17">
        <v>5.5654159473245798E-2</v>
      </c>
      <c r="Q11" s="17">
        <v>6.70624940453243E-2</v>
      </c>
      <c r="R11" s="17">
        <v>7.6731778456111205E-2</v>
      </c>
      <c r="S11" s="17">
        <v>6.7674339553498206E-2</v>
      </c>
      <c r="T11" s="17">
        <v>0.100916372076153</v>
      </c>
      <c r="U11" s="17">
        <v>6.7379120785187499E-2</v>
      </c>
    </row>
    <row r="12" spans="2:22" x14ac:dyDescent="0.25">
      <c r="B12" s="18" t="s">
        <v>80</v>
      </c>
      <c r="C12" s="17">
        <v>8.7308230275380094E-2</v>
      </c>
      <c r="D12" s="17">
        <v>7.5819889206150196E-2</v>
      </c>
      <c r="E12" s="17">
        <v>7.4595405506814705E-2</v>
      </c>
      <c r="F12" s="17">
        <v>7.4533774968165503E-2</v>
      </c>
      <c r="G12" s="17">
        <v>8.4425739593569499E-2</v>
      </c>
      <c r="H12" s="17">
        <v>7.1308938326272303E-2</v>
      </c>
      <c r="I12" s="17">
        <v>7.3788208052623497E-2</v>
      </c>
      <c r="J12" s="17">
        <v>7.2953488680610898E-2</v>
      </c>
      <c r="K12" s="17">
        <v>8.3217115870450095E-2</v>
      </c>
      <c r="L12" s="17">
        <v>8.8369827963372893E-2</v>
      </c>
      <c r="M12" s="17">
        <v>8.2812860421966505E-2</v>
      </c>
      <c r="N12" s="17">
        <v>8.0840585643743204E-2</v>
      </c>
      <c r="O12" s="17">
        <v>8.8626965004456895E-2</v>
      </c>
      <c r="P12" s="17">
        <v>8.2558721278323394E-2</v>
      </c>
      <c r="Q12" s="17">
        <v>9.1371910961819305E-2</v>
      </c>
      <c r="R12" s="17">
        <v>8.5615682638921997E-2</v>
      </c>
      <c r="S12" s="17">
        <v>9.5778061486584104E-2</v>
      </c>
      <c r="T12" s="17">
        <v>7.25490459609969E-2</v>
      </c>
      <c r="U12" s="17">
        <v>7.9629698240485394E-2</v>
      </c>
    </row>
    <row r="13" spans="2:22" x14ac:dyDescent="0.25">
      <c r="B13" s="16"/>
      <c r="C13" s="16"/>
      <c r="D13" s="16"/>
      <c r="E13" s="16"/>
      <c r="F13" s="16"/>
      <c r="G13" s="16"/>
      <c r="H13" s="16"/>
      <c r="I13" s="16"/>
      <c r="J13" s="16"/>
      <c r="K13" s="16"/>
      <c r="L13" s="16"/>
      <c r="M13" s="16"/>
      <c r="N13" s="16"/>
      <c r="O13" s="16"/>
      <c r="P13" s="16"/>
      <c r="Q13" s="16"/>
      <c r="R13" s="16"/>
      <c r="S13" s="16"/>
      <c r="T13" s="16"/>
      <c r="U13" s="16"/>
    </row>
    <row r="14" spans="2:22" x14ac:dyDescent="0.25">
      <c r="B14" t="s">
        <v>63</v>
      </c>
    </row>
    <row r="15" spans="2:22" x14ac:dyDescent="0.25">
      <c r="B15" t="s">
        <v>64</v>
      </c>
    </row>
    <row r="19" spans="2:2" x14ac:dyDescent="0.25">
      <c r="B19" s="8" t="str">
        <f>HYPERLINK("#'Contents'!A1", "Return to Contents")</f>
        <v>Return to Contents</v>
      </c>
    </row>
  </sheetData>
  <mergeCells count="1">
    <mergeCell ref="D2:V2"/>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536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0.21021841037563899</v>
      </c>
      <c r="D9" s="17">
        <v>0.238105828487052</v>
      </c>
      <c r="E9" s="17">
        <v>0.184328614000869</v>
      </c>
      <c r="F9" s="17"/>
      <c r="G9" s="17">
        <v>0.206382057306399</v>
      </c>
      <c r="H9" s="17">
        <v>0.181653174805014</v>
      </c>
      <c r="I9" s="17">
        <v>0.24954215009226299</v>
      </c>
      <c r="J9" s="17"/>
      <c r="K9" s="17">
        <v>0.20837967061665599</v>
      </c>
      <c r="L9" s="17">
        <v>0.21146638316672101</v>
      </c>
      <c r="M9" s="17"/>
      <c r="N9" s="17">
        <v>0.19767703137723899</v>
      </c>
      <c r="O9" s="17">
        <v>0.21578020684934601</v>
      </c>
      <c r="P9" s="17">
        <v>0.177340246917356</v>
      </c>
      <c r="Q9" s="17">
        <v>0.18239424650503699</v>
      </c>
      <c r="R9" s="17">
        <v>0.28665088460371602</v>
      </c>
      <c r="S9" s="17"/>
      <c r="T9" s="17">
        <v>0.29245112985023602</v>
      </c>
      <c r="U9" s="17">
        <v>0.16666918590031099</v>
      </c>
      <c r="V9" s="17">
        <v>0.19749618616238299</v>
      </c>
      <c r="W9" s="17">
        <v>0.14598166110515301</v>
      </c>
      <c r="X9" s="17">
        <v>0.167791868139858</v>
      </c>
      <c r="Y9" s="17">
        <v>0.22764451038622799</v>
      </c>
      <c r="Z9" s="17">
        <v>0.221774414152831</v>
      </c>
      <c r="AA9" s="17">
        <v>0.18083622710257499</v>
      </c>
      <c r="AB9" s="17">
        <v>0.18616424762730799</v>
      </c>
      <c r="AC9" s="17">
        <v>0.25385631384226898</v>
      </c>
      <c r="AD9" s="17">
        <v>0.25944280579274898</v>
      </c>
      <c r="AE9" s="17">
        <v>0.196244506560842</v>
      </c>
      <c r="AF9" s="17"/>
      <c r="AG9" s="17">
        <v>0.23351348921263901</v>
      </c>
      <c r="AH9" s="17">
        <v>0.19485610036012799</v>
      </c>
    </row>
    <row r="10" spans="2:34" ht="30" x14ac:dyDescent="0.25">
      <c r="B10" s="18" t="s">
        <v>531</v>
      </c>
      <c r="C10" s="17">
        <v>0.23457784903652801</v>
      </c>
      <c r="D10" s="17">
        <v>0.25706325313758199</v>
      </c>
      <c r="E10" s="17">
        <v>0.212909246242377</v>
      </c>
      <c r="F10" s="17"/>
      <c r="G10" s="17">
        <v>0.24746198446686599</v>
      </c>
      <c r="H10" s="17">
        <v>0.230707005588037</v>
      </c>
      <c r="I10" s="17">
        <v>0.22745654797297199</v>
      </c>
      <c r="J10" s="17"/>
      <c r="K10" s="17">
        <v>0.24720081178220299</v>
      </c>
      <c r="L10" s="17">
        <v>0.23573361390303699</v>
      </c>
      <c r="M10" s="17"/>
      <c r="N10" s="17">
        <v>0.239976022252127</v>
      </c>
      <c r="O10" s="17">
        <v>0.26952929559607097</v>
      </c>
      <c r="P10" s="17">
        <v>0.21749186194071701</v>
      </c>
      <c r="Q10" s="17">
        <v>0.163025433009023</v>
      </c>
      <c r="R10" s="17">
        <v>0.25088335293550801</v>
      </c>
      <c r="S10" s="17"/>
      <c r="T10" s="17">
        <v>0.30564166613624799</v>
      </c>
      <c r="U10" s="17">
        <v>0.26024627815107299</v>
      </c>
      <c r="V10" s="17">
        <v>0.18888879249891999</v>
      </c>
      <c r="W10" s="17">
        <v>0.22294569643453299</v>
      </c>
      <c r="X10" s="17">
        <v>0.25274672307294299</v>
      </c>
      <c r="Y10" s="17">
        <v>0.23089181878807799</v>
      </c>
      <c r="Z10" s="17">
        <v>0.23976593098766699</v>
      </c>
      <c r="AA10" s="17">
        <v>0.23439030795480201</v>
      </c>
      <c r="AB10" s="17">
        <v>0.24670003824813899</v>
      </c>
      <c r="AC10" s="17">
        <v>0.15319019764643299</v>
      </c>
      <c r="AD10" s="17">
        <v>0.16097730749462499</v>
      </c>
      <c r="AE10" s="17">
        <v>0.200979847675856</v>
      </c>
      <c r="AF10" s="17"/>
      <c r="AG10" s="17">
        <v>0.22913721313390001</v>
      </c>
      <c r="AH10" s="17">
        <v>0.23909688568587101</v>
      </c>
    </row>
    <row r="11" spans="2:34" ht="30" x14ac:dyDescent="0.25">
      <c r="B11" s="18" t="s">
        <v>532</v>
      </c>
      <c r="C11" s="17">
        <v>0.17978993553657299</v>
      </c>
      <c r="D11" s="17">
        <v>0.18703531453599201</v>
      </c>
      <c r="E11" s="17">
        <v>0.173761989157486</v>
      </c>
      <c r="F11" s="17"/>
      <c r="G11" s="17">
        <v>0.155353915314528</v>
      </c>
      <c r="H11" s="17">
        <v>0.184531343549795</v>
      </c>
      <c r="I11" s="17">
        <v>0.196551112591867</v>
      </c>
      <c r="J11" s="17"/>
      <c r="K11" s="17">
        <v>0.13000040464711601</v>
      </c>
      <c r="L11" s="17">
        <v>0.18785601280384701</v>
      </c>
      <c r="M11" s="17"/>
      <c r="N11" s="17">
        <v>0.119719939848849</v>
      </c>
      <c r="O11" s="17">
        <v>0.16656253147032199</v>
      </c>
      <c r="P11" s="17">
        <v>0.21403471582761399</v>
      </c>
      <c r="Q11" s="17">
        <v>0.23609595693865701</v>
      </c>
      <c r="R11" s="17">
        <v>0.15929184300781199</v>
      </c>
      <c r="S11" s="17"/>
      <c r="T11" s="17">
        <v>0.146724436946128</v>
      </c>
      <c r="U11" s="17">
        <v>0.202855279407989</v>
      </c>
      <c r="V11" s="17">
        <v>0.168597585302659</v>
      </c>
      <c r="W11" s="17">
        <v>0.22820947794464699</v>
      </c>
      <c r="X11" s="17">
        <v>0.17539873011894999</v>
      </c>
      <c r="Y11" s="17">
        <v>0.18210205499009499</v>
      </c>
      <c r="Z11" s="17">
        <v>0.17863677754437499</v>
      </c>
      <c r="AA11" s="17">
        <v>0.25402799097077999</v>
      </c>
      <c r="AB11" s="17">
        <v>0.15977123770861201</v>
      </c>
      <c r="AC11" s="17">
        <v>0.12937091118294</v>
      </c>
      <c r="AD11" s="17">
        <v>0.20804525135131999</v>
      </c>
      <c r="AE11" s="17">
        <v>0.19155672722866801</v>
      </c>
      <c r="AF11" s="17"/>
      <c r="AG11" s="17">
        <v>0.16821777329411</v>
      </c>
      <c r="AH11" s="17">
        <v>0.18169372080762899</v>
      </c>
    </row>
    <row r="12" spans="2:34" x14ac:dyDescent="0.25">
      <c r="B12" s="18" t="s">
        <v>533</v>
      </c>
      <c r="C12" s="17">
        <v>0.17539218388602501</v>
      </c>
      <c r="D12" s="17">
        <v>0.14856192846548799</v>
      </c>
      <c r="E12" s="17">
        <v>0.20105573615477701</v>
      </c>
      <c r="F12" s="17"/>
      <c r="G12" s="17">
        <v>0.17891714839035899</v>
      </c>
      <c r="H12" s="17">
        <v>0.196571979025433</v>
      </c>
      <c r="I12" s="17">
        <v>0.14560340183999801</v>
      </c>
      <c r="J12" s="17"/>
      <c r="K12" s="17">
        <v>0.200264610385751</v>
      </c>
      <c r="L12" s="17">
        <v>0.173065434624633</v>
      </c>
      <c r="M12" s="17"/>
      <c r="N12" s="17">
        <v>0.17377296473673401</v>
      </c>
      <c r="O12" s="17">
        <v>0.15779948597128099</v>
      </c>
      <c r="P12" s="17">
        <v>0.19255366263243801</v>
      </c>
      <c r="Q12" s="17">
        <v>0.18990486105868001</v>
      </c>
      <c r="R12" s="17">
        <v>0.15795125291186299</v>
      </c>
      <c r="S12" s="17"/>
      <c r="T12" s="17">
        <v>0.124259415104382</v>
      </c>
      <c r="U12" s="17">
        <v>0.16758369268929699</v>
      </c>
      <c r="V12" s="17">
        <v>0.21976724782332699</v>
      </c>
      <c r="W12" s="17">
        <v>0.20948192395146301</v>
      </c>
      <c r="X12" s="17">
        <v>0.174247766834917</v>
      </c>
      <c r="Y12" s="17">
        <v>0.17578294203580999</v>
      </c>
      <c r="Z12" s="17">
        <v>0.15462867240774</v>
      </c>
      <c r="AA12" s="17">
        <v>0.16488232536981201</v>
      </c>
      <c r="AB12" s="17">
        <v>0.177097412510132</v>
      </c>
      <c r="AC12" s="17">
        <v>0.234803260456204</v>
      </c>
      <c r="AD12" s="17">
        <v>0.146936046564344</v>
      </c>
      <c r="AE12" s="17">
        <v>0.18002195701858201</v>
      </c>
      <c r="AF12" s="17"/>
      <c r="AG12" s="17">
        <v>0.15623472143706599</v>
      </c>
      <c r="AH12" s="17">
        <v>0.19800674804236601</v>
      </c>
    </row>
    <row r="13" spans="2:34" ht="30" x14ac:dyDescent="0.25">
      <c r="B13" s="18" t="s">
        <v>534</v>
      </c>
      <c r="C13" s="17">
        <v>0.11271339088985401</v>
      </c>
      <c r="D13" s="17">
        <v>9.9578257429585898E-2</v>
      </c>
      <c r="E13" s="17">
        <v>0.12341451312484999</v>
      </c>
      <c r="F13" s="17"/>
      <c r="G13" s="17">
        <v>0.104289880199175</v>
      </c>
      <c r="H13" s="17">
        <v>0.129368894822317</v>
      </c>
      <c r="I13" s="17">
        <v>9.9686594956571797E-2</v>
      </c>
      <c r="J13" s="17"/>
      <c r="K13" s="17">
        <v>0.10736719986191801</v>
      </c>
      <c r="L13" s="17">
        <v>0.113030483052963</v>
      </c>
      <c r="M13" s="17"/>
      <c r="N13" s="17">
        <v>9.8619101996250805E-2</v>
      </c>
      <c r="O13" s="17">
        <v>0.12014128502041301</v>
      </c>
      <c r="P13" s="17">
        <v>0.122067069932893</v>
      </c>
      <c r="Q13" s="17">
        <v>0.13671637606288101</v>
      </c>
      <c r="R13" s="17">
        <v>9.0314824405749505E-2</v>
      </c>
      <c r="S13" s="17"/>
      <c r="T13" s="17">
        <v>8.0983839653540099E-2</v>
      </c>
      <c r="U13" s="17">
        <v>0.119993044095128</v>
      </c>
      <c r="V13" s="17">
        <v>0.106513788817274</v>
      </c>
      <c r="W13" s="17">
        <v>0.101860092508163</v>
      </c>
      <c r="X13" s="17">
        <v>0.14702280163023099</v>
      </c>
      <c r="Y13" s="17">
        <v>8.7871221696827304E-2</v>
      </c>
      <c r="Z13" s="17">
        <v>0.116281382948916</v>
      </c>
      <c r="AA13" s="17">
        <v>0.109352750000119</v>
      </c>
      <c r="AB13" s="17">
        <v>0.14438763631172399</v>
      </c>
      <c r="AC13" s="17">
        <v>0.127384006341134</v>
      </c>
      <c r="AD13" s="17">
        <v>0.10621949283032001</v>
      </c>
      <c r="AE13" s="17">
        <v>0.109943989932641</v>
      </c>
      <c r="AF13" s="17"/>
      <c r="AG13" s="17">
        <v>0.12962250545326701</v>
      </c>
      <c r="AH13" s="17">
        <v>0.108508628609607</v>
      </c>
    </row>
    <row r="14" spans="2:34" x14ac:dyDescent="0.25">
      <c r="B14" s="18" t="s">
        <v>80</v>
      </c>
      <c r="C14" s="19">
        <v>8.7308230275380094E-2</v>
      </c>
      <c r="D14" s="19">
        <v>6.9655417944298706E-2</v>
      </c>
      <c r="E14" s="19">
        <v>0.10452990131964</v>
      </c>
      <c r="F14" s="19"/>
      <c r="G14" s="19">
        <v>0.107595014322673</v>
      </c>
      <c r="H14" s="19">
        <v>7.7167602209404607E-2</v>
      </c>
      <c r="I14" s="19">
        <v>8.1160192546328794E-2</v>
      </c>
      <c r="J14" s="19"/>
      <c r="K14" s="19">
        <v>0.106787302706356</v>
      </c>
      <c r="L14" s="19">
        <v>7.8848072448799295E-2</v>
      </c>
      <c r="M14" s="19"/>
      <c r="N14" s="19">
        <v>0.170234939788799</v>
      </c>
      <c r="O14" s="19">
        <v>7.0187195092566407E-2</v>
      </c>
      <c r="P14" s="19">
        <v>7.6512442748981294E-2</v>
      </c>
      <c r="Q14" s="19">
        <v>9.1863126425721697E-2</v>
      </c>
      <c r="R14" s="19">
        <v>5.4907842135351798E-2</v>
      </c>
      <c r="S14" s="19"/>
      <c r="T14" s="19">
        <v>4.9939512309465001E-2</v>
      </c>
      <c r="U14" s="19">
        <v>8.2652519756201304E-2</v>
      </c>
      <c r="V14" s="19">
        <v>0.118736399395437</v>
      </c>
      <c r="W14" s="19">
        <v>9.1521148056040794E-2</v>
      </c>
      <c r="X14" s="19">
        <v>8.2792110203101302E-2</v>
      </c>
      <c r="Y14" s="19">
        <v>9.5707452102961901E-2</v>
      </c>
      <c r="Z14" s="19">
        <v>8.8912821958470695E-2</v>
      </c>
      <c r="AA14" s="19">
        <v>5.6510398601911899E-2</v>
      </c>
      <c r="AB14" s="19">
        <v>8.5879427594085206E-2</v>
      </c>
      <c r="AC14" s="19">
        <v>0.10139531053101999</v>
      </c>
      <c r="AD14" s="19">
        <v>0.11837909596664301</v>
      </c>
      <c r="AE14" s="19">
        <v>0.121252971583411</v>
      </c>
      <c r="AF14" s="19"/>
      <c r="AG14" s="19">
        <v>8.3274297469018904E-2</v>
      </c>
      <c r="AH14" s="19">
        <v>7.7837916494399903E-2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537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0.209636693411761</v>
      </c>
      <c r="D9" s="17">
        <v>0.210212094988111</v>
      </c>
      <c r="E9" s="17">
        <v>0.20927990238684799</v>
      </c>
      <c r="F9" s="17"/>
      <c r="G9" s="17">
        <v>0.188969466226107</v>
      </c>
      <c r="H9" s="17">
        <v>0.195755561479805</v>
      </c>
      <c r="I9" s="17">
        <v>0.246210607651872</v>
      </c>
      <c r="J9" s="17"/>
      <c r="K9" s="17">
        <v>0.172822906600471</v>
      </c>
      <c r="L9" s="17">
        <v>0.21745185376255199</v>
      </c>
      <c r="M9" s="17"/>
      <c r="N9" s="17">
        <v>0.144306027551352</v>
      </c>
      <c r="O9" s="17">
        <v>0.19771135024528799</v>
      </c>
      <c r="P9" s="17">
        <v>0.206031911400129</v>
      </c>
      <c r="Q9" s="17">
        <v>0.219464093045805</v>
      </c>
      <c r="R9" s="17">
        <v>0.28011641088955003</v>
      </c>
      <c r="S9" s="17"/>
      <c r="T9" s="17">
        <v>0.29475633825251002</v>
      </c>
      <c r="U9" s="17">
        <v>0.19284556169216999</v>
      </c>
      <c r="V9" s="17">
        <v>0.19481119133706501</v>
      </c>
      <c r="W9" s="17">
        <v>0.19960478273437701</v>
      </c>
      <c r="X9" s="17">
        <v>0.22263719943885499</v>
      </c>
      <c r="Y9" s="17">
        <v>0.19880952919785899</v>
      </c>
      <c r="Z9" s="17">
        <v>0.17553104668486</v>
      </c>
      <c r="AA9" s="17">
        <v>0.157124228064557</v>
      </c>
      <c r="AB9" s="17">
        <v>0.215663427614879</v>
      </c>
      <c r="AC9" s="17">
        <v>0.206173077478843</v>
      </c>
      <c r="AD9" s="17">
        <v>0.18569715422216901</v>
      </c>
      <c r="AE9" s="17">
        <v>0.16398237531110399</v>
      </c>
      <c r="AF9" s="17"/>
      <c r="AG9" s="17">
        <v>0.22491172945440899</v>
      </c>
      <c r="AH9" s="17">
        <v>0.20543561605152999</v>
      </c>
    </row>
    <row r="10" spans="2:34" ht="30" x14ac:dyDescent="0.25">
      <c r="B10" s="18" t="s">
        <v>531</v>
      </c>
      <c r="C10" s="17">
        <v>0.28922123438847103</v>
      </c>
      <c r="D10" s="17">
        <v>0.315048772290139</v>
      </c>
      <c r="E10" s="17">
        <v>0.26688155008102898</v>
      </c>
      <c r="F10" s="17"/>
      <c r="G10" s="17">
        <v>0.27511190263051299</v>
      </c>
      <c r="H10" s="17">
        <v>0.29166585088069402</v>
      </c>
      <c r="I10" s="17">
        <v>0.29926600698799999</v>
      </c>
      <c r="J10" s="17"/>
      <c r="K10" s="17">
        <v>0.28255004923572902</v>
      </c>
      <c r="L10" s="17">
        <v>0.29405270983610798</v>
      </c>
      <c r="M10" s="17"/>
      <c r="N10" s="17">
        <v>0.2519767499726</v>
      </c>
      <c r="O10" s="17">
        <v>0.288479235480672</v>
      </c>
      <c r="P10" s="17">
        <v>0.28688521848364301</v>
      </c>
      <c r="Q10" s="17">
        <v>0.28896199276196899</v>
      </c>
      <c r="R10" s="17">
        <v>0.32560532217988802</v>
      </c>
      <c r="S10" s="17"/>
      <c r="T10" s="17">
        <v>0.32900791219421999</v>
      </c>
      <c r="U10" s="17">
        <v>0.24013670074991</v>
      </c>
      <c r="V10" s="17">
        <v>0.305910639844577</v>
      </c>
      <c r="W10" s="17">
        <v>0.25097888953432501</v>
      </c>
      <c r="X10" s="17">
        <v>0.254845776887489</v>
      </c>
      <c r="Y10" s="17">
        <v>0.240427818919836</v>
      </c>
      <c r="Z10" s="17">
        <v>0.33831519910993302</v>
      </c>
      <c r="AA10" s="17">
        <v>0.36652655292026298</v>
      </c>
      <c r="AB10" s="17">
        <v>0.27225387196429401</v>
      </c>
      <c r="AC10" s="17">
        <v>0.30701780909780502</v>
      </c>
      <c r="AD10" s="17">
        <v>0.319570891875186</v>
      </c>
      <c r="AE10" s="17">
        <v>0.34441155939358897</v>
      </c>
      <c r="AF10" s="17"/>
      <c r="AG10" s="17">
        <v>0.292520966303084</v>
      </c>
      <c r="AH10" s="17">
        <v>0.29773662800531697</v>
      </c>
    </row>
    <row r="11" spans="2:34" ht="30" x14ac:dyDescent="0.25">
      <c r="B11" s="18" t="s">
        <v>532</v>
      </c>
      <c r="C11" s="17">
        <v>0.22371037285154399</v>
      </c>
      <c r="D11" s="17">
        <v>0.222520279769823</v>
      </c>
      <c r="E11" s="17">
        <v>0.22333342560825001</v>
      </c>
      <c r="F11" s="17"/>
      <c r="G11" s="17">
        <v>0.24164232184645501</v>
      </c>
      <c r="H11" s="17">
        <v>0.22155543629410801</v>
      </c>
      <c r="I11" s="17">
        <v>0.209752396800747</v>
      </c>
      <c r="J11" s="17"/>
      <c r="K11" s="17">
        <v>0.19112654997209999</v>
      </c>
      <c r="L11" s="17">
        <v>0.230075331386426</v>
      </c>
      <c r="M11" s="17"/>
      <c r="N11" s="17">
        <v>0.25757345490542799</v>
      </c>
      <c r="O11" s="17">
        <v>0.26802931190073298</v>
      </c>
      <c r="P11" s="17">
        <v>0.21500984788097299</v>
      </c>
      <c r="Q11" s="17">
        <v>0.19760944714293599</v>
      </c>
      <c r="R11" s="17">
        <v>0.17406659743650399</v>
      </c>
      <c r="S11" s="17"/>
      <c r="T11" s="17">
        <v>0.206938064752931</v>
      </c>
      <c r="U11" s="17">
        <v>0.23329723912492301</v>
      </c>
      <c r="V11" s="17">
        <v>0.21396091282017601</v>
      </c>
      <c r="W11" s="17">
        <v>0.27698291399233599</v>
      </c>
      <c r="X11" s="17">
        <v>0.26482671532635399</v>
      </c>
      <c r="Y11" s="17">
        <v>0.27371155801797298</v>
      </c>
      <c r="Z11" s="17">
        <v>0.17713604491142801</v>
      </c>
      <c r="AA11" s="17">
        <v>0.244596196102849</v>
      </c>
      <c r="AB11" s="17">
        <v>0.20778086035223101</v>
      </c>
      <c r="AC11" s="17">
        <v>0.187581088148744</v>
      </c>
      <c r="AD11" s="17">
        <v>0.21279611944679</v>
      </c>
      <c r="AE11" s="17">
        <v>0.153030145049245</v>
      </c>
      <c r="AF11" s="17"/>
      <c r="AG11" s="17">
        <v>0.225722513110962</v>
      </c>
      <c r="AH11" s="17">
        <v>0.21475400707762499</v>
      </c>
    </row>
    <row r="12" spans="2:34" x14ac:dyDescent="0.25">
      <c r="B12" s="18" t="s">
        <v>533</v>
      </c>
      <c r="C12" s="17">
        <v>0.14289275146131</v>
      </c>
      <c r="D12" s="17">
        <v>0.124753566118582</v>
      </c>
      <c r="E12" s="17">
        <v>0.16224776147325601</v>
      </c>
      <c r="F12" s="17"/>
      <c r="G12" s="17">
        <v>0.13810797785878801</v>
      </c>
      <c r="H12" s="17">
        <v>0.16080062853062699</v>
      </c>
      <c r="I12" s="17">
        <v>0.12491836292328</v>
      </c>
      <c r="J12" s="17"/>
      <c r="K12" s="17">
        <v>0.19037221595965501</v>
      </c>
      <c r="L12" s="17">
        <v>0.136677413657843</v>
      </c>
      <c r="M12" s="17"/>
      <c r="N12" s="17">
        <v>0.12891847540527401</v>
      </c>
      <c r="O12" s="17">
        <v>0.117239104036841</v>
      </c>
      <c r="P12" s="17">
        <v>0.16727892253075199</v>
      </c>
      <c r="Q12" s="17">
        <v>0.172364065984459</v>
      </c>
      <c r="R12" s="17">
        <v>0.125355515304965</v>
      </c>
      <c r="S12" s="17"/>
      <c r="T12" s="17">
        <v>8.6727727291216306E-2</v>
      </c>
      <c r="U12" s="17">
        <v>0.172699454433037</v>
      </c>
      <c r="V12" s="17">
        <v>0.14896482982681999</v>
      </c>
      <c r="W12" s="17">
        <v>0.14563959631905299</v>
      </c>
      <c r="X12" s="17">
        <v>0.120195082620758</v>
      </c>
      <c r="Y12" s="17">
        <v>0.121372066240929</v>
      </c>
      <c r="Z12" s="17">
        <v>0.16425797806999801</v>
      </c>
      <c r="AA12" s="17">
        <v>0.15626900087680101</v>
      </c>
      <c r="AB12" s="17">
        <v>0.145829351513104</v>
      </c>
      <c r="AC12" s="17">
        <v>0.18666159841053001</v>
      </c>
      <c r="AD12" s="17">
        <v>8.1192869565496401E-2</v>
      </c>
      <c r="AE12" s="17">
        <v>0.259034474364155</v>
      </c>
      <c r="AF12" s="17"/>
      <c r="AG12" s="17">
        <v>0.12494534511510599</v>
      </c>
      <c r="AH12" s="17">
        <v>0.158014262016553</v>
      </c>
    </row>
    <row r="13" spans="2:34" ht="30" x14ac:dyDescent="0.25">
      <c r="B13" s="18" t="s">
        <v>534</v>
      </c>
      <c r="C13" s="17">
        <v>5.8719058680763603E-2</v>
      </c>
      <c r="D13" s="17">
        <v>5.70934501708582E-2</v>
      </c>
      <c r="E13" s="17">
        <v>5.7641281691041803E-2</v>
      </c>
      <c r="F13" s="17"/>
      <c r="G13" s="17">
        <v>6.1384111233890398E-2</v>
      </c>
      <c r="H13" s="17">
        <v>6.2169742330607798E-2</v>
      </c>
      <c r="I13" s="17">
        <v>5.1923817749365803E-2</v>
      </c>
      <c r="J13" s="17"/>
      <c r="K13" s="17">
        <v>6.08344887708476E-2</v>
      </c>
      <c r="L13" s="17">
        <v>5.6105901583887001E-2</v>
      </c>
      <c r="M13" s="17"/>
      <c r="N13" s="17">
        <v>6.8024286219184701E-2</v>
      </c>
      <c r="O13" s="17">
        <v>6.8528641272236193E-2</v>
      </c>
      <c r="P13" s="17">
        <v>5.7208697280190998E-2</v>
      </c>
      <c r="Q13" s="17">
        <v>5.2635640455815202E-2</v>
      </c>
      <c r="R13" s="17">
        <v>4.5548876004198498E-2</v>
      </c>
      <c r="S13" s="17"/>
      <c r="T13" s="17">
        <v>2.4236810407816198E-2</v>
      </c>
      <c r="U13" s="17">
        <v>7.6203384298977495E-2</v>
      </c>
      <c r="V13" s="17">
        <v>4.4108419114850701E-2</v>
      </c>
      <c r="W13" s="17">
        <v>6.2389681374272997E-2</v>
      </c>
      <c r="X13" s="17">
        <v>6.1957571960770598E-2</v>
      </c>
      <c r="Y13" s="17">
        <v>6.1217994897614002E-2</v>
      </c>
      <c r="Z13" s="17">
        <v>7.5971798704865201E-2</v>
      </c>
      <c r="AA13" s="17">
        <v>2.9896895197393199E-2</v>
      </c>
      <c r="AB13" s="17">
        <v>8.9662822878711301E-2</v>
      </c>
      <c r="AC13" s="17">
        <v>4.6072412101129397E-2</v>
      </c>
      <c r="AD13" s="17">
        <v>7.3431915317510602E-2</v>
      </c>
      <c r="AE13" s="17">
        <v>3.5285506214014002E-2</v>
      </c>
      <c r="AF13" s="17"/>
      <c r="AG13" s="17">
        <v>5.74958002476317E-2</v>
      </c>
      <c r="AH13" s="17">
        <v>6.0560254862403802E-2</v>
      </c>
    </row>
    <row r="14" spans="2:34" x14ac:dyDescent="0.25">
      <c r="B14" s="18" t="s">
        <v>80</v>
      </c>
      <c r="C14" s="19">
        <v>7.5819889206150196E-2</v>
      </c>
      <c r="D14" s="19">
        <v>7.0371836662486503E-2</v>
      </c>
      <c r="E14" s="19">
        <v>8.0616078759574702E-2</v>
      </c>
      <c r="F14" s="19"/>
      <c r="G14" s="19">
        <v>9.4784220204246997E-2</v>
      </c>
      <c r="H14" s="19">
        <v>6.8052780484158304E-2</v>
      </c>
      <c r="I14" s="19">
        <v>6.7928807886735401E-2</v>
      </c>
      <c r="J14" s="19"/>
      <c r="K14" s="19">
        <v>0.10229378946119801</v>
      </c>
      <c r="L14" s="19">
        <v>6.5636789773183504E-2</v>
      </c>
      <c r="M14" s="19"/>
      <c r="N14" s="19">
        <v>0.14920100594616201</v>
      </c>
      <c r="O14" s="19">
        <v>6.0012357064229298E-2</v>
      </c>
      <c r="P14" s="19">
        <v>6.7585402424311602E-2</v>
      </c>
      <c r="Q14" s="19">
        <v>6.8964760609015796E-2</v>
      </c>
      <c r="R14" s="19">
        <v>4.93072781848942E-2</v>
      </c>
      <c r="S14" s="19"/>
      <c r="T14" s="19">
        <v>5.8333147101306201E-2</v>
      </c>
      <c r="U14" s="19">
        <v>8.4817659700981804E-2</v>
      </c>
      <c r="V14" s="19">
        <v>9.2244007056510896E-2</v>
      </c>
      <c r="W14" s="19">
        <v>6.4404136045635996E-2</v>
      </c>
      <c r="X14" s="19">
        <v>7.5537653765773594E-2</v>
      </c>
      <c r="Y14" s="19">
        <v>0.10446103272579001</v>
      </c>
      <c r="Z14" s="19">
        <v>6.8787932518916101E-2</v>
      </c>
      <c r="AA14" s="19">
        <v>4.5587126838136899E-2</v>
      </c>
      <c r="AB14" s="19">
        <v>6.8809665676780499E-2</v>
      </c>
      <c r="AC14" s="19">
        <v>6.6494014762948306E-2</v>
      </c>
      <c r="AD14" s="19">
        <v>0.127311049572848</v>
      </c>
      <c r="AE14" s="19">
        <v>4.4255939667892402E-2</v>
      </c>
      <c r="AF14" s="19"/>
      <c r="AG14" s="19">
        <v>7.4403645768807203E-2</v>
      </c>
      <c r="AH14" s="19">
        <v>6.3499231986571994E-2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538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0.175630139053707</v>
      </c>
      <c r="D9" s="17">
        <v>0.19875820145450299</v>
      </c>
      <c r="E9" s="17">
        <v>0.15490076780558901</v>
      </c>
      <c r="F9" s="17"/>
      <c r="G9" s="17">
        <v>0.15907916234511699</v>
      </c>
      <c r="H9" s="17">
        <v>0.16343786212265199</v>
      </c>
      <c r="I9" s="17">
        <v>0.206266506857405</v>
      </c>
      <c r="J9" s="17"/>
      <c r="K9" s="17">
        <v>0.15028859206766401</v>
      </c>
      <c r="L9" s="17">
        <v>0.180001699925078</v>
      </c>
      <c r="M9" s="17"/>
      <c r="N9" s="17">
        <v>0.19205035650486499</v>
      </c>
      <c r="O9" s="17">
        <v>0.190084961219114</v>
      </c>
      <c r="P9" s="17">
        <v>0.14258284597993801</v>
      </c>
      <c r="Q9" s="17">
        <v>0.148136399291565</v>
      </c>
      <c r="R9" s="17">
        <v>0.21860773369733799</v>
      </c>
      <c r="S9" s="17"/>
      <c r="T9" s="17">
        <v>0.22881805074967801</v>
      </c>
      <c r="U9" s="17">
        <v>0.13043285568478599</v>
      </c>
      <c r="V9" s="17">
        <v>0.13820885523153001</v>
      </c>
      <c r="W9" s="17">
        <v>0.16229420792333099</v>
      </c>
      <c r="X9" s="17">
        <v>0.13421825420947001</v>
      </c>
      <c r="Y9" s="17">
        <v>0.20455960081171001</v>
      </c>
      <c r="Z9" s="17">
        <v>0.18462406300566001</v>
      </c>
      <c r="AA9" s="17">
        <v>0.171322596088019</v>
      </c>
      <c r="AB9" s="17">
        <v>0.23579435326454101</v>
      </c>
      <c r="AC9" s="17">
        <v>0.120898192231975</v>
      </c>
      <c r="AD9" s="17">
        <v>0.20563735228616001</v>
      </c>
      <c r="AE9" s="17">
        <v>0.14175807360652101</v>
      </c>
      <c r="AF9" s="17"/>
      <c r="AG9" s="17">
        <v>0.187601937926623</v>
      </c>
      <c r="AH9" s="17">
        <v>0.17106396803357299</v>
      </c>
    </row>
    <row r="10" spans="2:34" ht="30" x14ac:dyDescent="0.25">
      <c r="B10" s="18" t="s">
        <v>531</v>
      </c>
      <c r="C10" s="17">
        <v>0.24573167092836201</v>
      </c>
      <c r="D10" s="17">
        <v>0.267419666745916</v>
      </c>
      <c r="E10" s="17">
        <v>0.22329298986250201</v>
      </c>
      <c r="F10" s="17"/>
      <c r="G10" s="17">
        <v>0.24663847326977001</v>
      </c>
      <c r="H10" s="17">
        <v>0.21737567856239601</v>
      </c>
      <c r="I10" s="17">
        <v>0.28038788242169099</v>
      </c>
      <c r="J10" s="17"/>
      <c r="K10" s="17">
        <v>0.26639746833966599</v>
      </c>
      <c r="L10" s="17">
        <v>0.24379935394444399</v>
      </c>
      <c r="M10" s="17"/>
      <c r="N10" s="17">
        <v>0.18710007301440801</v>
      </c>
      <c r="O10" s="17">
        <v>0.26109640198045603</v>
      </c>
      <c r="P10" s="17">
        <v>0.23103187912069001</v>
      </c>
      <c r="Q10" s="17">
        <v>0.24510522752656599</v>
      </c>
      <c r="R10" s="17">
        <v>0.30621778970834801</v>
      </c>
      <c r="S10" s="17"/>
      <c r="T10" s="17">
        <v>0.30229259117657797</v>
      </c>
      <c r="U10" s="17">
        <v>0.241141088582915</v>
      </c>
      <c r="V10" s="17">
        <v>0.23736845509169099</v>
      </c>
      <c r="W10" s="17">
        <v>0.23713483540386199</v>
      </c>
      <c r="X10" s="17">
        <v>0.28612800482206302</v>
      </c>
      <c r="Y10" s="17">
        <v>0.25703265683274001</v>
      </c>
      <c r="Z10" s="17">
        <v>0.21717350908990199</v>
      </c>
      <c r="AA10" s="17">
        <v>0.22712625204515399</v>
      </c>
      <c r="AB10" s="17">
        <v>0.19061241850677299</v>
      </c>
      <c r="AC10" s="17">
        <v>0.26961669199070099</v>
      </c>
      <c r="AD10" s="17">
        <v>0.23891843281382</v>
      </c>
      <c r="AE10" s="17">
        <v>0.177688996546778</v>
      </c>
      <c r="AF10" s="17"/>
      <c r="AG10" s="17">
        <v>0.272952413716674</v>
      </c>
      <c r="AH10" s="17">
        <v>0.22999006884464199</v>
      </c>
    </row>
    <row r="11" spans="2:34" ht="30" x14ac:dyDescent="0.25">
      <c r="B11" s="18" t="s">
        <v>532</v>
      </c>
      <c r="C11" s="17">
        <v>0.21155964443275399</v>
      </c>
      <c r="D11" s="17">
        <v>0.21815142833575299</v>
      </c>
      <c r="E11" s="17">
        <v>0.20743825551016901</v>
      </c>
      <c r="F11" s="17"/>
      <c r="G11" s="17">
        <v>0.19194241887968599</v>
      </c>
      <c r="H11" s="17">
        <v>0.24007123522999299</v>
      </c>
      <c r="I11" s="17">
        <v>0.194087422113078</v>
      </c>
      <c r="J11" s="17"/>
      <c r="K11" s="17">
        <v>0.24297110020489099</v>
      </c>
      <c r="L11" s="17">
        <v>0.208759997304099</v>
      </c>
      <c r="M11" s="17"/>
      <c r="N11" s="17">
        <v>0.174245209980986</v>
      </c>
      <c r="O11" s="17">
        <v>0.22663503412031</v>
      </c>
      <c r="P11" s="17">
        <v>0.24667443579367501</v>
      </c>
      <c r="Q11" s="17">
        <v>0.16516562939718099</v>
      </c>
      <c r="R11" s="17">
        <v>0.17745399213193899</v>
      </c>
      <c r="S11" s="17"/>
      <c r="T11" s="17">
        <v>0.217664155621555</v>
      </c>
      <c r="U11" s="17">
        <v>0.17811266743339499</v>
      </c>
      <c r="V11" s="17">
        <v>0.22532631923351201</v>
      </c>
      <c r="W11" s="17">
        <v>0.215819539269475</v>
      </c>
      <c r="X11" s="17">
        <v>0.192020644172789</v>
      </c>
      <c r="Y11" s="17">
        <v>0.208816717688596</v>
      </c>
      <c r="Z11" s="17">
        <v>0.27903411918480298</v>
      </c>
      <c r="AA11" s="17">
        <v>0.19727030658977801</v>
      </c>
      <c r="AB11" s="17">
        <v>0.17223150287251501</v>
      </c>
      <c r="AC11" s="17">
        <v>0.22823179717704101</v>
      </c>
      <c r="AD11" s="17">
        <v>0.20322603285306401</v>
      </c>
      <c r="AE11" s="17">
        <v>0.279212621367318</v>
      </c>
      <c r="AF11" s="17"/>
      <c r="AG11" s="17">
        <v>0.18916493574090401</v>
      </c>
      <c r="AH11" s="17">
        <v>0.22136678294936901</v>
      </c>
    </row>
    <row r="12" spans="2:34" x14ac:dyDescent="0.25">
      <c r="B12" s="18" t="s">
        <v>533</v>
      </c>
      <c r="C12" s="17">
        <v>0.20344416929193901</v>
      </c>
      <c r="D12" s="17">
        <v>0.17759522794594501</v>
      </c>
      <c r="E12" s="17">
        <v>0.23009618791077899</v>
      </c>
      <c r="F12" s="17"/>
      <c r="G12" s="17">
        <v>0.21323979207657501</v>
      </c>
      <c r="H12" s="17">
        <v>0.221739704149855</v>
      </c>
      <c r="I12" s="17">
        <v>0.17144178464104601</v>
      </c>
      <c r="J12" s="17"/>
      <c r="K12" s="17">
        <v>0.171221858695671</v>
      </c>
      <c r="L12" s="17">
        <v>0.21044489714099801</v>
      </c>
      <c r="M12" s="17"/>
      <c r="N12" s="17">
        <v>0.20390386980019201</v>
      </c>
      <c r="O12" s="17">
        <v>0.18166690357447801</v>
      </c>
      <c r="P12" s="17">
        <v>0.221285516309391</v>
      </c>
      <c r="Q12" s="17">
        <v>0.23936688474876899</v>
      </c>
      <c r="R12" s="17">
        <v>0.17969639330440801</v>
      </c>
      <c r="S12" s="17"/>
      <c r="T12" s="17">
        <v>0.14524249256570099</v>
      </c>
      <c r="U12" s="17">
        <v>0.27859296552033402</v>
      </c>
      <c r="V12" s="17">
        <v>0.21121199987019201</v>
      </c>
      <c r="W12" s="17">
        <v>0.24631943249412</v>
      </c>
      <c r="X12" s="17">
        <v>0.19354108599124201</v>
      </c>
      <c r="Y12" s="17">
        <v>0.16737082638768599</v>
      </c>
      <c r="Z12" s="17">
        <v>0.169676444307264</v>
      </c>
      <c r="AA12" s="17">
        <v>0.26128632590571899</v>
      </c>
      <c r="AB12" s="17">
        <v>0.209802507689023</v>
      </c>
      <c r="AC12" s="17">
        <v>0.190589163002299</v>
      </c>
      <c r="AD12" s="17">
        <v>0.19137925924077301</v>
      </c>
      <c r="AE12" s="17">
        <v>0.179536707330166</v>
      </c>
      <c r="AF12" s="17"/>
      <c r="AG12" s="17">
        <v>0.18802879820507401</v>
      </c>
      <c r="AH12" s="17">
        <v>0.22264496539030301</v>
      </c>
    </row>
    <row r="13" spans="2:34" ht="30" x14ac:dyDescent="0.25">
      <c r="B13" s="18" t="s">
        <v>534</v>
      </c>
      <c r="C13" s="17">
        <v>8.9038970786423893E-2</v>
      </c>
      <c r="D13" s="17">
        <v>8.0489966700782997E-2</v>
      </c>
      <c r="E13" s="17">
        <v>9.4638823211985398E-2</v>
      </c>
      <c r="F13" s="17"/>
      <c r="G13" s="17">
        <v>9.2213726133756793E-2</v>
      </c>
      <c r="H13" s="17">
        <v>0.10150120456011801</v>
      </c>
      <c r="I13" s="17">
        <v>7.0488867917317594E-2</v>
      </c>
      <c r="J13" s="17"/>
      <c r="K13" s="17">
        <v>8.4524215970967598E-2</v>
      </c>
      <c r="L13" s="17">
        <v>8.9997206986793393E-2</v>
      </c>
      <c r="M13" s="17"/>
      <c r="N13" s="17">
        <v>8.6035026635415707E-2</v>
      </c>
      <c r="O13" s="17">
        <v>8.2853265729424697E-2</v>
      </c>
      <c r="P13" s="17">
        <v>0.100029129658122</v>
      </c>
      <c r="Q13" s="17">
        <v>0.13067106904884801</v>
      </c>
      <c r="R13" s="17">
        <v>6.2408840429755898E-2</v>
      </c>
      <c r="S13" s="17"/>
      <c r="T13" s="17">
        <v>4.9233277590070998E-2</v>
      </c>
      <c r="U13" s="17">
        <v>9.7462134038121803E-2</v>
      </c>
      <c r="V13" s="17">
        <v>9.0989440773015601E-2</v>
      </c>
      <c r="W13" s="17">
        <v>8.5888393337501007E-2</v>
      </c>
      <c r="X13" s="17">
        <v>0.123886716906226</v>
      </c>
      <c r="Y13" s="17">
        <v>7.6857639524280694E-2</v>
      </c>
      <c r="Z13" s="17">
        <v>6.8596659731998202E-2</v>
      </c>
      <c r="AA13" s="17">
        <v>8.8372507941268899E-2</v>
      </c>
      <c r="AB13" s="17">
        <v>0.111041125728532</v>
      </c>
      <c r="AC13" s="17">
        <v>0.123945514533636</v>
      </c>
      <c r="AD13" s="17">
        <v>5.0375363206738903E-2</v>
      </c>
      <c r="AE13" s="17">
        <v>0.13406084839851501</v>
      </c>
      <c r="AF13" s="17"/>
      <c r="AG13" s="17">
        <v>9.5714029970637701E-2</v>
      </c>
      <c r="AH13" s="17">
        <v>8.61579690096132E-2</v>
      </c>
    </row>
    <row r="14" spans="2:34" x14ac:dyDescent="0.25">
      <c r="B14" s="18" t="s">
        <v>80</v>
      </c>
      <c r="C14" s="19">
        <v>7.4595405506814705E-2</v>
      </c>
      <c r="D14" s="19">
        <v>5.7585508817100201E-2</v>
      </c>
      <c r="E14" s="19">
        <v>8.9632975698976006E-2</v>
      </c>
      <c r="F14" s="19"/>
      <c r="G14" s="19">
        <v>9.6886427295094196E-2</v>
      </c>
      <c r="H14" s="19">
        <v>5.5874315374986099E-2</v>
      </c>
      <c r="I14" s="19">
        <v>7.7327536049461298E-2</v>
      </c>
      <c r="J14" s="19"/>
      <c r="K14" s="19">
        <v>8.459676472114E-2</v>
      </c>
      <c r="L14" s="19">
        <v>6.6996844698587396E-2</v>
      </c>
      <c r="M14" s="19"/>
      <c r="N14" s="19">
        <v>0.15666546406413401</v>
      </c>
      <c r="O14" s="19">
        <v>5.7663433376216898E-2</v>
      </c>
      <c r="P14" s="19">
        <v>5.8396193138184303E-2</v>
      </c>
      <c r="Q14" s="19">
        <v>7.1554789987070599E-2</v>
      </c>
      <c r="R14" s="19">
        <v>5.56152507282104E-2</v>
      </c>
      <c r="S14" s="19"/>
      <c r="T14" s="19">
        <v>5.6749432296416699E-2</v>
      </c>
      <c r="U14" s="19">
        <v>7.4258288740449194E-2</v>
      </c>
      <c r="V14" s="19">
        <v>9.6894929800059301E-2</v>
      </c>
      <c r="W14" s="19">
        <v>5.2543591571711901E-2</v>
      </c>
      <c r="X14" s="19">
        <v>7.0205293898210994E-2</v>
      </c>
      <c r="Y14" s="19">
        <v>8.5362558754986703E-2</v>
      </c>
      <c r="Z14" s="19">
        <v>8.0895204680371896E-2</v>
      </c>
      <c r="AA14" s="19">
        <v>5.4622011430060798E-2</v>
      </c>
      <c r="AB14" s="19">
        <v>8.0518091938615893E-2</v>
      </c>
      <c r="AC14" s="19">
        <v>6.6718641064348605E-2</v>
      </c>
      <c r="AD14" s="19">
        <v>0.110463559599443</v>
      </c>
      <c r="AE14" s="19">
        <v>8.7742752750701494E-2</v>
      </c>
      <c r="AF14" s="19"/>
      <c r="AG14" s="19">
        <v>6.6537884440087E-2</v>
      </c>
      <c r="AH14" s="19">
        <v>6.8776245772499994E-2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107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0.34541967994820799</v>
      </c>
      <c r="D9" s="17">
        <v>0.371294141254218</v>
      </c>
      <c r="E9" s="17">
        <v>0.321979226480551</v>
      </c>
      <c r="F9" s="17"/>
      <c r="G9" s="17">
        <v>0.314057102456195</v>
      </c>
      <c r="H9" s="17">
        <v>0.29885526362533998</v>
      </c>
      <c r="I9" s="17">
        <v>0.43284349686601697</v>
      </c>
      <c r="J9" s="17"/>
      <c r="K9" s="17">
        <v>0.23543599967069201</v>
      </c>
      <c r="L9" s="17">
        <v>0.36695867547517802</v>
      </c>
      <c r="M9" s="17"/>
      <c r="N9" s="17">
        <v>0.286536834855176</v>
      </c>
      <c r="O9" s="17">
        <v>0.31347111459183802</v>
      </c>
      <c r="P9" s="17">
        <v>0.30335364055948</v>
      </c>
      <c r="Q9" s="17">
        <v>0.37069679788566301</v>
      </c>
      <c r="R9" s="17">
        <v>0.49853669185150901</v>
      </c>
      <c r="S9" s="17"/>
      <c r="T9" s="17">
        <v>0.44550606755876898</v>
      </c>
      <c r="U9" s="17">
        <v>0.28289928003811998</v>
      </c>
      <c r="V9" s="17">
        <v>0.282892640774975</v>
      </c>
      <c r="W9" s="17">
        <v>0.31786171388242201</v>
      </c>
      <c r="X9" s="17">
        <v>0.28585828770864002</v>
      </c>
      <c r="Y9" s="17">
        <v>0.318079333237485</v>
      </c>
      <c r="Z9" s="17">
        <v>0.34848650097379102</v>
      </c>
      <c r="AA9" s="17">
        <v>0.31776647691475701</v>
      </c>
      <c r="AB9" s="17">
        <v>0.31341702384504</v>
      </c>
      <c r="AC9" s="17">
        <v>0.41574944881530101</v>
      </c>
      <c r="AD9" s="17">
        <v>0.38634839597248899</v>
      </c>
      <c r="AE9" s="17">
        <v>0.54741961803142902</v>
      </c>
      <c r="AF9" s="17"/>
      <c r="AG9" s="17">
        <v>0.37898915765253599</v>
      </c>
      <c r="AH9" s="17">
        <v>0.32615049296283199</v>
      </c>
    </row>
    <row r="10" spans="2:34" x14ac:dyDescent="0.25">
      <c r="B10" s="18" t="s">
        <v>103</v>
      </c>
      <c r="C10" s="17">
        <v>0.51494226019010503</v>
      </c>
      <c r="D10" s="17">
        <v>0.49929390898434201</v>
      </c>
      <c r="E10" s="17">
        <v>0.530629624693149</v>
      </c>
      <c r="F10" s="17"/>
      <c r="G10" s="17">
        <v>0.53405774295203501</v>
      </c>
      <c r="H10" s="17">
        <v>0.57644035620832301</v>
      </c>
      <c r="I10" s="17">
        <v>0.420198630479374</v>
      </c>
      <c r="J10" s="17"/>
      <c r="K10" s="17">
        <v>0.52367325010213905</v>
      </c>
      <c r="L10" s="17">
        <v>0.51571317468941802</v>
      </c>
      <c r="M10" s="17"/>
      <c r="N10" s="17">
        <v>0.46940989170549602</v>
      </c>
      <c r="O10" s="17">
        <v>0.553559830851035</v>
      </c>
      <c r="P10" s="17">
        <v>0.58028432846770694</v>
      </c>
      <c r="Q10" s="17">
        <v>0.488790835780814</v>
      </c>
      <c r="R10" s="17">
        <v>0.398501858337795</v>
      </c>
      <c r="S10" s="17"/>
      <c r="T10" s="17">
        <v>0.49083209478711398</v>
      </c>
      <c r="U10" s="17">
        <v>0.51951816111466598</v>
      </c>
      <c r="V10" s="17">
        <v>0.537177538126831</v>
      </c>
      <c r="W10" s="17">
        <v>0.50702315258057196</v>
      </c>
      <c r="X10" s="17">
        <v>0.57967489564944696</v>
      </c>
      <c r="Y10" s="17">
        <v>0.52583041277046505</v>
      </c>
      <c r="Z10" s="17">
        <v>0.56299588053273397</v>
      </c>
      <c r="AA10" s="17">
        <v>0.52653522832128596</v>
      </c>
      <c r="AB10" s="17">
        <v>0.54678101913548804</v>
      </c>
      <c r="AC10" s="17">
        <v>0.42242506754463099</v>
      </c>
      <c r="AD10" s="17">
        <v>0.49913907004327301</v>
      </c>
      <c r="AE10" s="17">
        <v>0.36677855858455299</v>
      </c>
      <c r="AF10" s="17"/>
      <c r="AG10" s="17">
        <v>0.48651299016125599</v>
      </c>
      <c r="AH10" s="17">
        <v>0.53845923504498705</v>
      </c>
    </row>
    <row r="11" spans="2:34" x14ac:dyDescent="0.25">
      <c r="B11" s="18" t="s">
        <v>104</v>
      </c>
      <c r="C11" s="17">
        <v>0.103381597077536</v>
      </c>
      <c r="D11" s="17">
        <v>9.4322662002051694E-2</v>
      </c>
      <c r="E11" s="17">
        <v>0.10927405062551999</v>
      </c>
      <c r="F11" s="17"/>
      <c r="G11" s="17">
        <v>9.6842668780548299E-2</v>
      </c>
      <c r="H11" s="17">
        <v>9.6780854455897306E-2</v>
      </c>
      <c r="I11" s="17">
        <v>0.117718520896139</v>
      </c>
      <c r="J11" s="17"/>
      <c r="K11" s="17">
        <v>0.18074310230858301</v>
      </c>
      <c r="L11" s="17">
        <v>8.8698077511360995E-2</v>
      </c>
      <c r="M11" s="17"/>
      <c r="N11" s="17">
        <v>0.17138149063021099</v>
      </c>
      <c r="O11" s="17">
        <v>9.2951875326011194E-2</v>
      </c>
      <c r="P11" s="17">
        <v>8.9100710319831397E-2</v>
      </c>
      <c r="Q11" s="17">
        <v>0.111774320543919</v>
      </c>
      <c r="R11" s="17">
        <v>8.1492829679585294E-2</v>
      </c>
      <c r="S11" s="17"/>
      <c r="T11" s="17">
        <v>4.2697792775824903E-2</v>
      </c>
      <c r="U11" s="17">
        <v>0.15960469860707599</v>
      </c>
      <c r="V11" s="17">
        <v>0.103184069153245</v>
      </c>
      <c r="W11" s="17">
        <v>0.14397894472361999</v>
      </c>
      <c r="X11" s="17">
        <v>7.2104505309064704E-2</v>
      </c>
      <c r="Y11" s="17">
        <v>0.11128335775691101</v>
      </c>
      <c r="Z11" s="17">
        <v>7.0678910037897599E-2</v>
      </c>
      <c r="AA11" s="17">
        <v>0.134982666370142</v>
      </c>
      <c r="AB11" s="17">
        <v>0.116323266062123</v>
      </c>
      <c r="AC11" s="17">
        <v>0.106489077651561</v>
      </c>
      <c r="AD11" s="17">
        <v>9.0374626162378305E-2</v>
      </c>
      <c r="AE11" s="17">
        <v>8.58018233840184E-2</v>
      </c>
      <c r="AF11" s="17"/>
      <c r="AG11" s="17">
        <v>9.7685603244077504E-2</v>
      </c>
      <c r="AH11" s="17">
        <v>0.101157241431927</v>
      </c>
    </row>
    <row r="12" spans="2:34" x14ac:dyDescent="0.25">
      <c r="B12" s="18" t="s">
        <v>105</v>
      </c>
      <c r="C12" s="17">
        <v>1.8100199018635899E-2</v>
      </c>
      <c r="D12" s="17">
        <v>1.35309224857964E-2</v>
      </c>
      <c r="E12" s="17">
        <v>2.3016002925610301E-2</v>
      </c>
      <c r="F12" s="17"/>
      <c r="G12" s="17">
        <v>1.9263662362715199E-2</v>
      </c>
      <c r="H12" s="17">
        <v>1.7559538224073402E-2</v>
      </c>
      <c r="I12" s="17">
        <v>1.76963864994862E-2</v>
      </c>
      <c r="J12" s="17"/>
      <c r="K12" s="17">
        <v>4.2870886708245001E-2</v>
      </c>
      <c r="L12" s="17">
        <v>1.17884310107146E-2</v>
      </c>
      <c r="M12" s="17"/>
      <c r="N12" s="17">
        <v>4.7346760620690501E-2</v>
      </c>
      <c r="O12" s="17">
        <v>1.69821739548951E-2</v>
      </c>
      <c r="P12" s="17">
        <v>8.2938542064671106E-3</v>
      </c>
      <c r="Q12" s="17">
        <v>1.8783230899792301E-2</v>
      </c>
      <c r="R12" s="17">
        <v>1.30496650811296E-2</v>
      </c>
      <c r="S12" s="17"/>
      <c r="T12" s="17">
        <v>1.18131749461644E-2</v>
      </c>
      <c r="U12" s="17">
        <v>1.4119405193896799E-2</v>
      </c>
      <c r="V12" s="17">
        <v>3.8206194135558598E-2</v>
      </c>
      <c r="W12" s="17">
        <v>1.9051397736942401E-2</v>
      </c>
      <c r="X12" s="17">
        <v>5.4127894287436501E-2</v>
      </c>
      <c r="Y12" s="17">
        <v>1.4226549754401401E-2</v>
      </c>
      <c r="Z12" s="17">
        <v>0</v>
      </c>
      <c r="AA12" s="17">
        <v>0</v>
      </c>
      <c r="AB12" s="17">
        <v>8.8200032430717293E-3</v>
      </c>
      <c r="AC12" s="17">
        <v>2.93118505776057E-2</v>
      </c>
      <c r="AD12" s="17">
        <v>2.4137907821859698E-2</v>
      </c>
      <c r="AE12" s="17">
        <v>0</v>
      </c>
      <c r="AF12" s="17"/>
      <c r="AG12" s="17">
        <v>2.0556419651543301E-2</v>
      </c>
      <c r="AH12" s="17">
        <v>1.4180319662109199E-2</v>
      </c>
    </row>
    <row r="13" spans="2:34" x14ac:dyDescent="0.25">
      <c r="B13" s="18" t="s">
        <v>80</v>
      </c>
      <c r="C13" s="21">
        <v>1.81562637655148E-2</v>
      </c>
      <c r="D13" s="21">
        <v>2.15583652735916E-2</v>
      </c>
      <c r="E13" s="21">
        <v>1.51010952751701E-2</v>
      </c>
      <c r="F13" s="21"/>
      <c r="G13" s="21">
        <v>3.5778823448506601E-2</v>
      </c>
      <c r="H13" s="21">
        <v>1.0363987486365901E-2</v>
      </c>
      <c r="I13" s="21">
        <v>1.1542965258983601E-2</v>
      </c>
      <c r="J13" s="21"/>
      <c r="K13" s="21">
        <v>1.7276761210341499E-2</v>
      </c>
      <c r="L13" s="21">
        <v>1.6841641313328898E-2</v>
      </c>
      <c r="M13" s="21"/>
      <c r="N13" s="21">
        <v>2.5325022188426399E-2</v>
      </c>
      <c r="O13" s="21">
        <v>2.3035005276220401E-2</v>
      </c>
      <c r="P13" s="21">
        <v>1.8967466446514199E-2</v>
      </c>
      <c r="Q13" s="21">
        <v>9.9548148898116907E-3</v>
      </c>
      <c r="R13" s="21">
        <v>8.4189550499819202E-3</v>
      </c>
      <c r="S13" s="21"/>
      <c r="T13" s="21">
        <v>9.1508699321273899E-3</v>
      </c>
      <c r="U13" s="21">
        <v>2.38584550462408E-2</v>
      </c>
      <c r="V13" s="21">
        <v>3.8539557809389703E-2</v>
      </c>
      <c r="W13" s="21">
        <v>1.20847910764441E-2</v>
      </c>
      <c r="X13" s="21">
        <v>8.2344170454121002E-3</v>
      </c>
      <c r="Y13" s="21">
        <v>3.0580346480737701E-2</v>
      </c>
      <c r="Z13" s="21">
        <v>1.7838708455578101E-2</v>
      </c>
      <c r="AA13" s="21">
        <v>2.0715628393815501E-2</v>
      </c>
      <c r="AB13" s="21">
        <v>1.4658687714277601E-2</v>
      </c>
      <c r="AC13" s="21">
        <v>2.60245554109013E-2</v>
      </c>
      <c r="AD13" s="21">
        <v>0</v>
      </c>
      <c r="AE13" s="21">
        <v>0</v>
      </c>
      <c r="AF13" s="21"/>
      <c r="AG13" s="21">
        <v>1.62558292905879E-2</v>
      </c>
      <c r="AH13" s="21">
        <v>2.0052710898145001E-2</v>
      </c>
    </row>
    <row r="14" spans="2:34" x14ac:dyDescent="0.25">
      <c r="B14" s="18" t="s">
        <v>106</v>
      </c>
      <c r="C14" s="21">
        <v>0.86036194013831402</v>
      </c>
      <c r="D14" s="21">
        <v>0.87058805023856001</v>
      </c>
      <c r="E14" s="21">
        <v>0.8526088511737</v>
      </c>
      <c r="F14" s="21"/>
      <c r="G14" s="21">
        <v>0.84811484540823001</v>
      </c>
      <c r="H14" s="21">
        <v>0.875295619833663</v>
      </c>
      <c r="I14" s="21">
        <v>0.85304212734539098</v>
      </c>
      <c r="J14" s="21"/>
      <c r="K14" s="21">
        <v>0.75910924977283001</v>
      </c>
      <c r="L14" s="21">
        <v>0.88267185016459504</v>
      </c>
      <c r="M14" s="21"/>
      <c r="N14" s="21">
        <v>0.75594672656067197</v>
      </c>
      <c r="O14" s="21">
        <v>0.86703094544287296</v>
      </c>
      <c r="P14" s="21">
        <v>0.88363796902718705</v>
      </c>
      <c r="Q14" s="21">
        <v>0.85948763366647696</v>
      </c>
      <c r="R14" s="21">
        <v>0.89703855018930301</v>
      </c>
      <c r="S14" s="21"/>
      <c r="T14" s="21">
        <v>0.93633816234588396</v>
      </c>
      <c r="U14" s="21">
        <v>0.80241744115278602</v>
      </c>
      <c r="V14" s="21">
        <v>0.820070178901806</v>
      </c>
      <c r="W14" s="21">
        <v>0.82488486646299397</v>
      </c>
      <c r="X14" s="21">
        <v>0.86553318335808704</v>
      </c>
      <c r="Y14" s="21">
        <v>0.84390974600794999</v>
      </c>
      <c r="Z14" s="21">
        <v>0.91148238150652405</v>
      </c>
      <c r="AA14" s="21">
        <v>0.84430170523604198</v>
      </c>
      <c r="AB14" s="21">
        <v>0.86019804298052804</v>
      </c>
      <c r="AC14" s="21">
        <v>0.83817451635993201</v>
      </c>
      <c r="AD14" s="21">
        <v>0.885487466015762</v>
      </c>
      <c r="AE14" s="21">
        <v>0.91419817661598202</v>
      </c>
      <c r="AF14" s="21"/>
      <c r="AG14" s="21">
        <v>0.86550214781379098</v>
      </c>
      <c r="AH14" s="21">
        <v>0.86460972800781899</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539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0.18165122324556099</v>
      </c>
      <c r="D9" s="17">
        <v>0.193570856417939</v>
      </c>
      <c r="E9" s="17">
        <v>0.16962661467533799</v>
      </c>
      <c r="F9" s="17"/>
      <c r="G9" s="17">
        <v>0.147858606845229</v>
      </c>
      <c r="H9" s="17">
        <v>0.16383737185913599</v>
      </c>
      <c r="I9" s="17">
        <v>0.23533969476710401</v>
      </c>
      <c r="J9" s="17"/>
      <c r="K9" s="17">
        <v>0.17293425871600099</v>
      </c>
      <c r="L9" s="17">
        <v>0.184980326467798</v>
      </c>
      <c r="M9" s="17"/>
      <c r="N9" s="17">
        <v>0.17625737808007599</v>
      </c>
      <c r="O9" s="17">
        <v>0.15739933985844401</v>
      </c>
      <c r="P9" s="17">
        <v>0.16654714618707001</v>
      </c>
      <c r="Q9" s="17">
        <v>0.15506652431176701</v>
      </c>
      <c r="R9" s="17">
        <v>0.249973625407682</v>
      </c>
      <c r="S9" s="17"/>
      <c r="T9" s="17">
        <v>0.249845952437286</v>
      </c>
      <c r="U9" s="17">
        <v>0.142147230863093</v>
      </c>
      <c r="V9" s="17">
        <v>0.157457352298917</v>
      </c>
      <c r="W9" s="17">
        <v>0.16625222377711801</v>
      </c>
      <c r="X9" s="17">
        <v>0.179972423033566</v>
      </c>
      <c r="Y9" s="17">
        <v>0.20724631935500901</v>
      </c>
      <c r="Z9" s="17">
        <v>0.16736772656621901</v>
      </c>
      <c r="AA9" s="17">
        <v>0.18426540165872099</v>
      </c>
      <c r="AB9" s="17">
        <v>0.19516032887145501</v>
      </c>
      <c r="AC9" s="17">
        <v>0.113586240449221</v>
      </c>
      <c r="AD9" s="17">
        <v>0.21053049092930501</v>
      </c>
      <c r="AE9" s="17">
        <v>0.20709585725454699</v>
      </c>
      <c r="AF9" s="17"/>
      <c r="AG9" s="17">
        <v>0.177870756087359</v>
      </c>
      <c r="AH9" s="17">
        <v>0.189396391854013</v>
      </c>
    </row>
    <row r="10" spans="2:34" ht="30" x14ac:dyDescent="0.25">
      <c r="B10" s="18" t="s">
        <v>531</v>
      </c>
      <c r="C10" s="17">
        <v>0.24144640710183199</v>
      </c>
      <c r="D10" s="17">
        <v>0.25677673658896499</v>
      </c>
      <c r="E10" s="17">
        <v>0.227618780217233</v>
      </c>
      <c r="F10" s="17"/>
      <c r="G10" s="17">
        <v>0.20428905468761499</v>
      </c>
      <c r="H10" s="17">
        <v>0.25434843509531102</v>
      </c>
      <c r="I10" s="17">
        <v>0.25980735681671502</v>
      </c>
      <c r="J10" s="17"/>
      <c r="K10" s="17">
        <v>0.27851669320533001</v>
      </c>
      <c r="L10" s="17">
        <v>0.23539758642054501</v>
      </c>
      <c r="M10" s="17"/>
      <c r="N10" s="17">
        <v>0.19413786224166199</v>
      </c>
      <c r="O10" s="17">
        <v>0.252043506597529</v>
      </c>
      <c r="P10" s="17">
        <v>0.244038616274144</v>
      </c>
      <c r="Q10" s="17">
        <v>0.23574715292234899</v>
      </c>
      <c r="R10" s="17">
        <v>0.26687428979980998</v>
      </c>
      <c r="S10" s="17"/>
      <c r="T10" s="17">
        <v>0.29661248728294998</v>
      </c>
      <c r="U10" s="17">
        <v>0.24086838694384999</v>
      </c>
      <c r="V10" s="17">
        <v>0.21558778322991001</v>
      </c>
      <c r="W10" s="17">
        <v>0.23818479360966699</v>
      </c>
      <c r="X10" s="17">
        <v>0.23764959371219699</v>
      </c>
      <c r="Y10" s="17">
        <v>0.23570467304310899</v>
      </c>
      <c r="Z10" s="17">
        <v>0.21793466007968801</v>
      </c>
      <c r="AA10" s="17">
        <v>0.221643892791963</v>
      </c>
      <c r="AB10" s="17">
        <v>0.223636265735076</v>
      </c>
      <c r="AC10" s="17">
        <v>0.23714366043112201</v>
      </c>
      <c r="AD10" s="17">
        <v>0.27128522781994602</v>
      </c>
      <c r="AE10" s="17">
        <v>0.22587623619368299</v>
      </c>
      <c r="AF10" s="17"/>
      <c r="AG10" s="17">
        <v>0.261888781408605</v>
      </c>
      <c r="AH10" s="17">
        <v>0.22747138350889701</v>
      </c>
    </row>
    <row r="11" spans="2:34" ht="30" x14ac:dyDescent="0.25">
      <c r="B11" s="18" t="s">
        <v>532</v>
      </c>
      <c r="C11" s="17">
        <v>0.16695662327630301</v>
      </c>
      <c r="D11" s="17">
        <v>0.18438936031692299</v>
      </c>
      <c r="E11" s="17">
        <v>0.15114039369979199</v>
      </c>
      <c r="F11" s="17"/>
      <c r="G11" s="17">
        <v>0.17344786704255</v>
      </c>
      <c r="H11" s="17">
        <v>0.16027573419121</v>
      </c>
      <c r="I11" s="17">
        <v>0.16929108173347299</v>
      </c>
      <c r="J11" s="17"/>
      <c r="K11" s="17">
        <v>0.129471191338003</v>
      </c>
      <c r="L11" s="17">
        <v>0.175575138118156</v>
      </c>
      <c r="M11" s="17"/>
      <c r="N11" s="17">
        <v>0.16821120856164101</v>
      </c>
      <c r="O11" s="17">
        <v>0.17537256117455599</v>
      </c>
      <c r="P11" s="17">
        <v>0.170366470746558</v>
      </c>
      <c r="Q11" s="17">
        <v>0.17375389534904701</v>
      </c>
      <c r="R11" s="17">
        <v>0.14808450049788899</v>
      </c>
      <c r="S11" s="17"/>
      <c r="T11" s="17">
        <v>0.161753642594264</v>
      </c>
      <c r="U11" s="17">
        <v>0.16406881228827899</v>
      </c>
      <c r="V11" s="17">
        <v>0.170312060893381</v>
      </c>
      <c r="W11" s="17">
        <v>0.16651098687219601</v>
      </c>
      <c r="X11" s="17">
        <v>0.15678571987339601</v>
      </c>
      <c r="Y11" s="17">
        <v>0.182523836145461</v>
      </c>
      <c r="Z11" s="17">
        <v>0.162609676352544</v>
      </c>
      <c r="AA11" s="17">
        <v>0.199086947230732</v>
      </c>
      <c r="AB11" s="17">
        <v>0.15264266703882201</v>
      </c>
      <c r="AC11" s="17">
        <v>0.16085559136750099</v>
      </c>
      <c r="AD11" s="17">
        <v>0.16697849767018499</v>
      </c>
      <c r="AE11" s="17">
        <v>0.21199400851669201</v>
      </c>
      <c r="AF11" s="17"/>
      <c r="AG11" s="17">
        <v>0.170329635919206</v>
      </c>
      <c r="AH11" s="17">
        <v>0.165072111426809</v>
      </c>
    </row>
    <row r="12" spans="2:34" x14ac:dyDescent="0.25">
      <c r="B12" s="18" t="s">
        <v>533</v>
      </c>
      <c r="C12" s="17">
        <v>0.22293429513205901</v>
      </c>
      <c r="D12" s="17">
        <v>0.198793994514079</v>
      </c>
      <c r="E12" s="17">
        <v>0.24733127236660701</v>
      </c>
      <c r="F12" s="17"/>
      <c r="G12" s="17">
        <v>0.25826660516435002</v>
      </c>
      <c r="H12" s="17">
        <v>0.23227677986958101</v>
      </c>
      <c r="I12" s="17">
        <v>0.17842089880105599</v>
      </c>
      <c r="J12" s="17"/>
      <c r="K12" s="17">
        <v>0.19314254738543701</v>
      </c>
      <c r="L12" s="17">
        <v>0.22953557576471301</v>
      </c>
      <c r="M12" s="17"/>
      <c r="N12" s="17">
        <v>0.21174051914858399</v>
      </c>
      <c r="O12" s="17">
        <v>0.23592342004595401</v>
      </c>
      <c r="P12" s="17">
        <v>0.232492760072988</v>
      </c>
      <c r="Q12" s="17">
        <v>0.24606779076537899</v>
      </c>
      <c r="R12" s="17">
        <v>0.192125144286653</v>
      </c>
      <c r="S12" s="17"/>
      <c r="T12" s="17">
        <v>0.13554994280973001</v>
      </c>
      <c r="U12" s="17">
        <v>0.27331851543177599</v>
      </c>
      <c r="V12" s="17">
        <v>0.23613946200022401</v>
      </c>
      <c r="W12" s="17">
        <v>0.27957464751403199</v>
      </c>
      <c r="X12" s="17">
        <v>0.23959916485728799</v>
      </c>
      <c r="Y12" s="17">
        <v>0.191039509231272</v>
      </c>
      <c r="Z12" s="17">
        <v>0.25321126242786002</v>
      </c>
      <c r="AA12" s="17">
        <v>0.20368082554844</v>
      </c>
      <c r="AB12" s="17">
        <v>0.24409204940038001</v>
      </c>
      <c r="AC12" s="17">
        <v>0.23286911001211499</v>
      </c>
      <c r="AD12" s="17">
        <v>0.17482077833222401</v>
      </c>
      <c r="AE12" s="17">
        <v>0.16664885824044301</v>
      </c>
      <c r="AF12" s="17"/>
      <c r="AG12" s="17">
        <v>0.19826690394694299</v>
      </c>
      <c r="AH12" s="17">
        <v>0.24780006885757899</v>
      </c>
    </row>
    <row r="13" spans="2:34" ht="30" x14ac:dyDescent="0.25">
      <c r="B13" s="18" t="s">
        <v>534</v>
      </c>
      <c r="C13" s="17">
        <v>0.11247767627607901</v>
      </c>
      <c r="D13" s="17">
        <v>9.9147750288596598E-2</v>
      </c>
      <c r="E13" s="17">
        <v>0.124166201595103</v>
      </c>
      <c r="F13" s="17"/>
      <c r="G13" s="17">
        <v>0.120425851298526</v>
      </c>
      <c r="H13" s="17">
        <v>0.118634379046542</v>
      </c>
      <c r="I13" s="17">
        <v>9.7387690818999798E-2</v>
      </c>
      <c r="J13" s="17"/>
      <c r="K13" s="17">
        <v>0.119495548749268</v>
      </c>
      <c r="L13" s="17">
        <v>0.111335422460049</v>
      </c>
      <c r="M13" s="17"/>
      <c r="N13" s="17">
        <v>0.103566484093523</v>
      </c>
      <c r="O13" s="17">
        <v>0.107395936743526</v>
      </c>
      <c r="P13" s="17">
        <v>0.123659655765117</v>
      </c>
      <c r="Q13" s="17">
        <v>0.13267222914714999</v>
      </c>
      <c r="R13" s="17">
        <v>9.7001180535284601E-2</v>
      </c>
      <c r="S13" s="17"/>
      <c r="T13" s="17">
        <v>9.1210294090815797E-2</v>
      </c>
      <c r="U13" s="17">
        <v>0.121255752495913</v>
      </c>
      <c r="V13" s="17">
        <v>0.12643180518820099</v>
      </c>
      <c r="W13" s="17">
        <v>6.8689005538993195E-2</v>
      </c>
      <c r="X13" s="17">
        <v>0.12044465988040801</v>
      </c>
      <c r="Y13" s="17">
        <v>8.5133974404928203E-2</v>
      </c>
      <c r="Z13" s="17">
        <v>0.128227263336498</v>
      </c>
      <c r="AA13" s="17">
        <v>0.116053520953232</v>
      </c>
      <c r="AB13" s="17">
        <v>0.12238345097495699</v>
      </c>
      <c r="AC13" s="17">
        <v>0.175695290618989</v>
      </c>
      <c r="AD13" s="17">
        <v>9.5202871086392193E-2</v>
      </c>
      <c r="AE13" s="17">
        <v>8.9431543169512295E-2</v>
      </c>
      <c r="AF13" s="17"/>
      <c r="AG13" s="17">
        <v>0.13124491340623101</v>
      </c>
      <c r="AH13" s="17">
        <v>0.100732983739013</v>
      </c>
    </row>
    <row r="14" spans="2:34" x14ac:dyDescent="0.25">
      <c r="B14" s="18" t="s">
        <v>80</v>
      </c>
      <c r="C14" s="19">
        <v>7.4533774968165503E-2</v>
      </c>
      <c r="D14" s="19">
        <v>6.7321301873497899E-2</v>
      </c>
      <c r="E14" s="19">
        <v>8.0116737445927802E-2</v>
      </c>
      <c r="F14" s="19"/>
      <c r="G14" s="19">
        <v>9.5712014961730596E-2</v>
      </c>
      <c r="H14" s="19">
        <v>7.0627299938219701E-2</v>
      </c>
      <c r="I14" s="19">
        <v>5.9753277062651801E-2</v>
      </c>
      <c r="J14" s="19"/>
      <c r="K14" s="19">
        <v>0.106439760605961</v>
      </c>
      <c r="L14" s="19">
        <v>6.3175950768739594E-2</v>
      </c>
      <c r="M14" s="19"/>
      <c r="N14" s="19">
        <v>0.146086547874514</v>
      </c>
      <c r="O14" s="19">
        <v>7.1865235579990402E-2</v>
      </c>
      <c r="P14" s="19">
        <v>6.2895350954122894E-2</v>
      </c>
      <c r="Q14" s="19">
        <v>5.66924075043082E-2</v>
      </c>
      <c r="R14" s="19">
        <v>4.5941259472681198E-2</v>
      </c>
      <c r="S14" s="19"/>
      <c r="T14" s="19">
        <v>6.5027680784953801E-2</v>
      </c>
      <c r="U14" s="19">
        <v>5.8341301977089401E-2</v>
      </c>
      <c r="V14" s="19">
        <v>9.4071536389366606E-2</v>
      </c>
      <c r="W14" s="19">
        <v>8.0788342687994105E-2</v>
      </c>
      <c r="X14" s="19">
        <v>6.5548438643144899E-2</v>
      </c>
      <c r="Y14" s="19">
        <v>9.8351687820221495E-2</v>
      </c>
      <c r="Z14" s="19">
        <v>7.0649411237191206E-2</v>
      </c>
      <c r="AA14" s="19">
        <v>7.5269411816912199E-2</v>
      </c>
      <c r="AB14" s="19">
        <v>6.2085237979308899E-2</v>
      </c>
      <c r="AC14" s="19">
        <v>7.9850107121052102E-2</v>
      </c>
      <c r="AD14" s="19">
        <v>8.1182134161947597E-2</v>
      </c>
      <c r="AE14" s="19">
        <v>9.8953496625123399E-2</v>
      </c>
      <c r="AF14" s="19"/>
      <c r="AG14" s="19">
        <v>6.0399009231657398E-2</v>
      </c>
      <c r="AH14" s="19">
        <v>6.9527060613689698E-2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540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0.193926493708662</v>
      </c>
      <c r="D9" s="17">
        <v>0.212510830916085</v>
      </c>
      <c r="E9" s="17">
        <v>0.176512260724878</v>
      </c>
      <c r="F9" s="17"/>
      <c r="G9" s="17">
        <v>0.20024222709887601</v>
      </c>
      <c r="H9" s="17">
        <v>0.164653504041125</v>
      </c>
      <c r="I9" s="17">
        <v>0.22470671031727399</v>
      </c>
      <c r="J9" s="17"/>
      <c r="K9" s="17">
        <v>0.211776778058439</v>
      </c>
      <c r="L9" s="17">
        <v>0.19101565472468199</v>
      </c>
      <c r="M9" s="17"/>
      <c r="N9" s="17">
        <v>0.18651435605146599</v>
      </c>
      <c r="O9" s="17">
        <v>0.20921298622179499</v>
      </c>
      <c r="P9" s="17">
        <v>0.14854683188721399</v>
      </c>
      <c r="Q9" s="17">
        <v>0.193681085450504</v>
      </c>
      <c r="R9" s="17">
        <v>0.26925329527236003</v>
      </c>
      <c r="S9" s="17"/>
      <c r="T9" s="17">
        <v>0.29797150670519001</v>
      </c>
      <c r="U9" s="17">
        <v>0.13891794392370199</v>
      </c>
      <c r="V9" s="17">
        <v>0.20096103710624599</v>
      </c>
      <c r="W9" s="17">
        <v>0.14451946832472701</v>
      </c>
      <c r="X9" s="17">
        <v>0.20155073517733901</v>
      </c>
      <c r="Y9" s="17">
        <v>0.22692629265262501</v>
      </c>
      <c r="Z9" s="17">
        <v>0.16370990180386399</v>
      </c>
      <c r="AA9" s="17">
        <v>0.15455948439383799</v>
      </c>
      <c r="AB9" s="17">
        <v>0.17239977859605099</v>
      </c>
      <c r="AC9" s="17">
        <v>0.18050206154095799</v>
      </c>
      <c r="AD9" s="17">
        <v>0.23695493471964901</v>
      </c>
      <c r="AE9" s="17">
        <v>0.152097791934586</v>
      </c>
      <c r="AF9" s="17"/>
      <c r="AG9" s="17">
        <v>0.209896773702277</v>
      </c>
      <c r="AH9" s="17">
        <v>0.19200025214441399</v>
      </c>
    </row>
    <row r="10" spans="2:34" ht="30" x14ac:dyDescent="0.25">
      <c r="B10" s="18" t="s">
        <v>531</v>
      </c>
      <c r="C10" s="17">
        <v>0.24283815415087401</v>
      </c>
      <c r="D10" s="17">
        <v>0.26233593524529297</v>
      </c>
      <c r="E10" s="17">
        <v>0.224848382970813</v>
      </c>
      <c r="F10" s="17"/>
      <c r="G10" s="17">
        <v>0.26752360822379601</v>
      </c>
      <c r="H10" s="17">
        <v>0.237353680743002</v>
      </c>
      <c r="I10" s="17">
        <v>0.22677552905769199</v>
      </c>
      <c r="J10" s="17"/>
      <c r="K10" s="17">
        <v>0.25021365590925998</v>
      </c>
      <c r="L10" s="17">
        <v>0.244432296502507</v>
      </c>
      <c r="M10" s="17"/>
      <c r="N10" s="17">
        <v>0.23174724045171199</v>
      </c>
      <c r="O10" s="17">
        <v>0.27457223713545398</v>
      </c>
      <c r="P10" s="17">
        <v>0.234427640943634</v>
      </c>
      <c r="Q10" s="17">
        <v>0.220666340150066</v>
      </c>
      <c r="R10" s="17">
        <v>0.24216739579907801</v>
      </c>
      <c r="S10" s="17"/>
      <c r="T10" s="17">
        <v>0.30942225628243503</v>
      </c>
      <c r="U10" s="17">
        <v>0.23922676994764</v>
      </c>
      <c r="V10" s="17">
        <v>0.18691624627171199</v>
      </c>
      <c r="W10" s="17">
        <v>0.237122008613709</v>
      </c>
      <c r="X10" s="17">
        <v>0.20614990460247901</v>
      </c>
      <c r="Y10" s="17">
        <v>0.21927709100383799</v>
      </c>
      <c r="Z10" s="17">
        <v>0.25867753042736003</v>
      </c>
      <c r="AA10" s="17">
        <v>0.211742491112831</v>
      </c>
      <c r="AB10" s="17">
        <v>0.25411732165471101</v>
      </c>
      <c r="AC10" s="17">
        <v>0.23228997563810599</v>
      </c>
      <c r="AD10" s="17">
        <v>0.217822697096654</v>
      </c>
      <c r="AE10" s="17">
        <v>0.31675741082411701</v>
      </c>
      <c r="AF10" s="17"/>
      <c r="AG10" s="17">
        <v>0.244295335345902</v>
      </c>
      <c r="AH10" s="17">
        <v>0.236096837831934</v>
      </c>
    </row>
    <row r="11" spans="2:34" ht="30" x14ac:dyDescent="0.25">
      <c r="B11" s="18" t="s">
        <v>532</v>
      </c>
      <c r="C11" s="17">
        <v>0.159124123506758</v>
      </c>
      <c r="D11" s="17">
        <v>0.16988434163289701</v>
      </c>
      <c r="E11" s="17">
        <v>0.150590806241756</v>
      </c>
      <c r="F11" s="17"/>
      <c r="G11" s="17">
        <v>0.124495096775155</v>
      </c>
      <c r="H11" s="17">
        <v>0.18155225992117699</v>
      </c>
      <c r="I11" s="17">
        <v>0.16321108769281401</v>
      </c>
      <c r="J11" s="17"/>
      <c r="K11" s="17">
        <v>0.113987466224669</v>
      </c>
      <c r="L11" s="17">
        <v>0.16624290220305299</v>
      </c>
      <c r="M11" s="17"/>
      <c r="N11" s="17">
        <v>0.12694485069337499</v>
      </c>
      <c r="O11" s="17">
        <v>0.134695962594966</v>
      </c>
      <c r="P11" s="17">
        <v>0.187800938526342</v>
      </c>
      <c r="Q11" s="17">
        <v>0.14960228194740599</v>
      </c>
      <c r="R11" s="17">
        <v>0.16152801060351499</v>
      </c>
      <c r="S11" s="17"/>
      <c r="T11" s="17">
        <v>0.14173297718726599</v>
      </c>
      <c r="U11" s="17">
        <v>0.133419635908574</v>
      </c>
      <c r="V11" s="17">
        <v>0.12896086614067001</v>
      </c>
      <c r="W11" s="17">
        <v>0.17236129838119801</v>
      </c>
      <c r="X11" s="17">
        <v>0.15658927288264199</v>
      </c>
      <c r="Y11" s="17">
        <v>0.143276976845988</v>
      </c>
      <c r="Z11" s="17">
        <v>0.186808244085065</v>
      </c>
      <c r="AA11" s="17">
        <v>0.29471153756694002</v>
      </c>
      <c r="AB11" s="17">
        <v>0.177157689778145</v>
      </c>
      <c r="AC11" s="17">
        <v>0.15088521410755801</v>
      </c>
      <c r="AD11" s="17">
        <v>0.158594173199822</v>
      </c>
      <c r="AE11" s="17">
        <v>0.137814030004618</v>
      </c>
      <c r="AF11" s="17"/>
      <c r="AG11" s="17">
        <v>0.15213984059587299</v>
      </c>
      <c r="AH11" s="17">
        <v>0.16394117596235699</v>
      </c>
    </row>
    <row r="12" spans="2:34" x14ac:dyDescent="0.25">
      <c r="B12" s="18" t="s">
        <v>533</v>
      </c>
      <c r="C12" s="17">
        <v>0.208766400057804</v>
      </c>
      <c r="D12" s="17">
        <v>0.186359205286864</v>
      </c>
      <c r="E12" s="17">
        <v>0.22970960902406901</v>
      </c>
      <c r="F12" s="17"/>
      <c r="G12" s="17">
        <v>0.19533613969214</v>
      </c>
      <c r="H12" s="17">
        <v>0.220482002798846</v>
      </c>
      <c r="I12" s="17">
        <v>0.206574211775164</v>
      </c>
      <c r="J12" s="17"/>
      <c r="K12" s="17">
        <v>0.18437008555665699</v>
      </c>
      <c r="L12" s="17">
        <v>0.21614285163177399</v>
      </c>
      <c r="M12" s="17"/>
      <c r="N12" s="17">
        <v>0.168809470838303</v>
      </c>
      <c r="O12" s="17">
        <v>0.194742972425584</v>
      </c>
      <c r="P12" s="17">
        <v>0.23707638566586001</v>
      </c>
      <c r="Q12" s="17">
        <v>0.21076926013000299</v>
      </c>
      <c r="R12" s="17">
        <v>0.203116289352681</v>
      </c>
      <c r="S12" s="17"/>
      <c r="T12" s="17">
        <v>0.123573061707449</v>
      </c>
      <c r="U12" s="17">
        <v>0.24788040512380499</v>
      </c>
      <c r="V12" s="17">
        <v>0.27418397262913402</v>
      </c>
      <c r="W12" s="17">
        <v>0.26017700014592399</v>
      </c>
      <c r="X12" s="17">
        <v>0.228031830820941</v>
      </c>
      <c r="Y12" s="17">
        <v>0.22471966232433899</v>
      </c>
      <c r="Z12" s="17">
        <v>0.19565068153499199</v>
      </c>
      <c r="AA12" s="17">
        <v>0.18923899858923299</v>
      </c>
      <c r="AB12" s="17">
        <v>0.20076292201194901</v>
      </c>
      <c r="AC12" s="17">
        <v>0.205275420305672</v>
      </c>
      <c r="AD12" s="17">
        <v>0.14854623898696201</v>
      </c>
      <c r="AE12" s="17">
        <v>0.20344149700595299</v>
      </c>
      <c r="AF12" s="17"/>
      <c r="AG12" s="17">
        <v>0.197164265046854</v>
      </c>
      <c r="AH12" s="17">
        <v>0.22333622678114201</v>
      </c>
    </row>
    <row r="13" spans="2:34" ht="30" x14ac:dyDescent="0.25">
      <c r="B13" s="18" t="s">
        <v>534</v>
      </c>
      <c r="C13" s="17">
        <v>0.11091908898233201</v>
      </c>
      <c r="D13" s="17">
        <v>0.10338361977149201</v>
      </c>
      <c r="E13" s="17">
        <v>0.116664621979885</v>
      </c>
      <c r="F13" s="17"/>
      <c r="G13" s="17">
        <v>0.115652298945719</v>
      </c>
      <c r="H13" s="17">
        <v>0.12249448099910799</v>
      </c>
      <c r="I13" s="17">
        <v>9.2031673479859494E-2</v>
      </c>
      <c r="J13" s="17"/>
      <c r="K13" s="17">
        <v>0.128958822471132</v>
      </c>
      <c r="L13" s="17">
        <v>0.10844263967194299</v>
      </c>
      <c r="M13" s="17"/>
      <c r="N13" s="17">
        <v>0.12604958671305</v>
      </c>
      <c r="O13" s="17">
        <v>0.11756055915232499</v>
      </c>
      <c r="P13" s="17">
        <v>0.116624212519345</v>
      </c>
      <c r="Q13" s="17">
        <v>0.16037547129430901</v>
      </c>
      <c r="R13" s="17">
        <v>6.2598476378594101E-2</v>
      </c>
      <c r="S13" s="17"/>
      <c r="T13" s="17">
        <v>7.7493213871314207E-2</v>
      </c>
      <c r="U13" s="17">
        <v>0.16303368816323799</v>
      </c>
      <c r="V13" s="17">
        <v>9.9555015351336498E-2</v>
      </c>
      <c r="W13" s="17">
        <v>9.5373211517341405E-2</v>
      </c>
      <c r="X13" s="17">
        <v>0.125871068810884</v>
      </c>
      <c r="Y13" s="17">
        <v>0.100307676142162</v>
      </c>
      <c r="Z13" s="17">
        <v>9.8060614455878603E-2</v>
      </c>
      <c r="AA13" s="17">
        <v>9.5428219164473305E-2</v>
      </c>
      <c r="AB13" s="17">
        <v>0.113871489201484</v>
      </c>
      <c r="AC13" s="17">
        <v>0.143068396326644</v>
      </c>
      <c r="AD13" s="17">
        <v>9.13011798640848E-2</v>
      </c>
      <c r="AE13" s="17">
        <v>9.4874807659293195E-2</v>
      </c>
      <c r="AF13" s="17"/>
      <c r="AG13" s="17">
        <v>0.12312189181056001</v>
      </c>
      <c r="AH13" s="17">
        <v>0.108801104133308</v>
      </c>
    </row>
    <row r="14" spans="2:34" x14ac:dyDescent="0.25">
      <c r="B14" s="18" t="s">
        <v>80</v>
      </c>
      <c r="C14" s="19">
        <v>8.4425739593569499E-2</v>
      </c>
      <c r="D14" s="19">
        <v>6.5526067147368194E-2</v>
      </c>
      <c r="E14" s="19">
        <v>0.1016743190586</v>
      </c>
      <c r="F14" s="19"/>
      <c r="G14" s="19">
        <v>9.6750629264312896E-2</v>
      </c>
      <c r="H14" s="19">
        <v>7.3464071496742805E-2</v>
      </c>
      <c r="I14" s="19">
        <v>8.67007876771963E-2</v>
      </c>
      <c r="J14" s="19"/>
      <c r="K14" s="19">
        <v>0.11069319177984301</v>
      </c>
      <c r="L14" s="19">
        <v>7.3723655266040494E-2</v>
      </c>
      <c r="M14" s="19"/>
      <c r="N14" s="19">
        <v>0.15993449525209399</v>
      </c>
      <c r="O14" s="19">
        <v>6.9215282469875794E-2</v>
      </c>
      <c r="P14" s="19">
        <v>7.5523990457605106E-2</v>
      </c>
      <c r="Q14" s="19">
        <v>6.4905561027711695E-2</v>
      </c>
      <c r="R14" s="19">
        <v>6.1336532593771101E-2</v>
      </c>
      <c r="S14" s="19"/>
      <c r="T14" s="19">
        <v>4.9806984246346601E-2</v>
      </c>
      <c r="U14" s="19">
        <v>7.7521556933041497E-2</v>
      </c>
      <c r="V14" s="19">
        <v>0.109422862500901</v>
      </c>
      <c r="W14" s="19">
        <v>9.0447013017099898E-2</v>
      </c>
      <c r="X14" s="19">
        <v>8.1807187705716197E-2</v>
      </c>
      <c r="Y14" s="19">
        <v>8.5492301031048296E-2</v>
      </c>
      <c r="Z14" s="19">
        <v>9.70930276928402E-2</v>
      </c>
      <c r="AA14" s="19">
        <v>5.4319269172684599E-2</v>
      </c>
      <c r="AB14" s="19">
        <v>8.1690798757660096E-2</v>
      </c>
      <c r="AC14" s="19">
        <v>8.7978932081061903E-2</v>
      </c>
      <c r="AD14" s="19">
        <v>0.146780776132828</v>
      </c>
      <c r="AE14" s="19">
        <v>9.5014462571434394E-2</v>
      </c>
      <c r="AF14" s="19"/>
      <c r="AG14" s="19">
        <v>7.3381893498533704E-2</v>
      </c>
      <c r="AH14" s="19">
        <v>7.5824403146845604E-2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541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0.20208513798373401</v>
      </c>
      <c r="D9" s="17">
        <v>0.21359807966408201</v>
      </c>
      <c r="E9" s="17">
        <v>0.18866528219093701</v>
      </c>
      <c r="F9" s="17"/>
      <c r="G9" s="17">
        <v>0.175062416135572</v>
      </c>
      <c r="H9" s="17">
        <v>0.190104743208345</v>
      </c>
      <c r="I9" s="17">
        <v>0.242182712339262</v>
      </c>
      <c r="J9" s="17"/>
      <c r="K9" s="17">
        <v>0.184677680476942</v>
      </c>
      <c r="L9" s="17">
        <v>0.20674002625137899</v>
      </c>
      <c r="M9" s="17"/>
      <c r="N9" s="17">
        <v>0.13768643681678699</v>
      </c>
      <c r="O9" s="17">
        <v>0.18890706787912601</v>
      </c>
      <c r="P9" s="17">
        <v>0.186599156396861</v>
      </c>
      <c r="Q9" s="17">
        <v>0.184801681646591</v>
      </c>
      <c r="R9" s="17">
        <v>0.30526272832153001</v>
      </c>
      <c r="S9" s="17"/>
      <c r="T9" s="17">
        <v>0.32771057779265</v>
      </c>
      <c r="U9" s="17">
        <v>0.14378813744647601</v>
      </c>
      <c r="V9" s="17">
        <v>0.15514976453007201</v>
      </c>
      <c r="W9" s="17">
        <v>0.10692348419099</v>
      </c>
      <c r="X9" s="17">
        <v>0.16876879184464899</v>
      </c>
      <c r="Y9" s="17">
        <v>0.192519655490416</v>
      </c>
      <c r="Z9" s="17">
        <v>0.18329073091942599</v>
      </c>
      <c r="AA9" s="17">
        <v>0.17651112842036801</v>
      </c>
      <c r="AB9" s="17">
        <v>0.26203851907978298</v>
      </c>
      <c r="AC9" s="17">
        <v>0.20001789610932999</v>
      </c>
      <c r="AD9" s="17">
        <v>0.271397262025661</v>
      </c>
      <c r="AE9" s="17">
        <v>0.15949902264058</v>
      </c>
      <c r="AF9" s="17"/>
      <c r="AG9" s="17">
        <v>0.207941395966871</v>
      </c>
      <c r="AH9" s="17">
        <v>0.2056987511452</v>
      </c>
    </row>
    <row r="10" spans="2:34" ht="30" x14ac:dyDescent="0.25">
      <c r="B10" s="18" t="s">
        <v>531</v>
      </c>
      <c r="C10" s="17">
        <v>0.29929594824435901</v>
      </c>
      <c r="D10" s="17">
        <v>0.32212483308963502</v>
      </c>
      <c r="E10" s="17">
        <v>0.27777966135845</v>
      </c>
      <c r="F10" s="17"/>
      <c r="G10" s="17">
        <v>0.295886412031163</v>
      </c>
      <c r="H10" s="17">
        <v>0.28985760813493699</v>
      </c>
      <c r="I10" s="17">
        <v>0.31427855159044499</v>
      </c>
      <c r="J10" s="17"/>
      <c r="K10" s="17">
        <v>0.26877941463386101</v>
      </c>
      <c r="L10" s="17">
        <v>0.31040232000176898</v>
      </c>
      <c r="M10" s="17"/>
      <c r="N10" s="17">
        <v>0.273606363341166</v>
      </c>
      <c r="O10" s="17">
        <v>0.292880302091651</v>
      </c>
      <c r="P10" s="17">
        <v>0.31332264193887599</v>
      </c>
      <c r="Q10" s="17">
        <v>0.308797444850053</v>
      </c>
      <c r="R10" s="17">
        <v>0.29777336504009999</v>
      </c>
      <c r="S10" s="17"/>
      <c r="T10" s="17">
        <v>0.278403754935239</v>
      </c>
      <c r="U10" s="17">
        <v>0.30355676424095102</v>
      </c>
      <c r="V10" s="17">
        <v>0.34345380215620303</v>
      </c>
      <c r="W10" s="17">
        <v>0.33594932248216303</v>
      </c>
      <c r="X10" s="17">
        <v>0.30758968894647898</v>
      </c>
      <c r="Y10" s="17">
        <v>0.31162577521474799</v>
      </c>
      <c r="Z10" s="17">
        <v>0.27538800823723197</v>
      </c>
      <c r="AA10" s="17">
        <v>0.26734275743784203</v>
      </c>
      <c r="AB10" s="17">
        <v>0.25468430929296398</v>
      </c>
      <c r="AC10" s="17">
        <v>0.30481118321502498</v>
      </c>
      <c r="AD10" s="17">
        <v>0.264205348596254</v>
      </c>
      <c r="AE10" s="17">
        <v>0.41825841763872501</v>
      </c>
      <c r="AF10" s="17"/>
      <c r="AG10" s="17">
        <v>0.32529151944394902</v>
      </c>
      <c r="AH10" s="17">
        <v>0.28152452144088502</v>
      </c>
    </row>
    <row r="11" spans="2:34" ht="30" x14ac:dyDescent="0.25">
      <c r="B11" s="18" t="s">
        <v>532</v>
      </c>
      <c r="C11" s="17">
        <v>0.20772652678467701</v>
      </c>
      <c r="D11" s="17">
        <v>0.20848282942886401</v>
      </c>
      <c r="E11" s="17">
        <v>0.21020182148038599</v>
      </c>
      <c r="F11" s="17"/>
      <c r="G11" s="17">
        <v>0.21374231705111499</v>
      </c>
      <c r="H11" s="17">
        <v>0.20971445480238499</v>
      </c>
      <c r="I11" s="17">
        <v>0.19965022762366899</v>
      </c>
      <c r="J11" s="17"/>
      <c r="K11" s="17">
        <v>0.215202848410599</v>
      </c>
      <c r="L11" s="17">
        <v>0.208079548995459</v>
      </c>
      <c r="M11" s="17"/>
      <c r="N11" s="17">
        <v>0.187001901007537</v>
      </c>
      <c r="O11" s="17">
        <v>0.230866957026133</v>
      </c>
      <c r="P11" s="17">
        <v>0.23044960129796499</v>
      </c>
      <c r="Q11" s="17">
        <v>0.18935162999442501</v>
      </c>
      <c r="R11" s="17">
        <v>0.164342820667152</v>
      </c>
      <c r="S11" s="17"/>
      <c r="T11" s="17">
        <v>0.18464715740551299</v>
      </c>
      <c r="U11" s="17">
        <v>0.20299347247636601</v>
      </c>
      <c r="V11" s="17">
        <v>0.22635217781686201</v>
      </c>
      <c r="W11" s="17">
        <v>0.27611037676107802</v>
      </c>
      <c r="X11" s="17">
        <v>0.23967711607103201</v>
      </c>
      <c r="Y11" s="17">
        <v>0.18247189412279999</v>
      </c>
      <c r="Z11" s="17">
        <v>0.23327333963343</v>
      </c>
      <c r="AA11" s="17">
        <v>0.22323742404541599</v>
      </c>
      <c r="AB11" s="17">
        <v>0.19621401948487199</v>
      </c>
      <c r="AC11" s="17">
        <v>0.18131798995981699</v>
      </c>
      <c r="AD11" s="17">
        <v>0.17366523590934699</v>
      </c>
      <c r="AE11" s="17">
        <v>0.15921782690771899</v>
      </c>
      <c r="AF11" s="17"/>
      <c r="AG11" s="17">
        <v>0.201401882432692</v>
      </c>
      <c r="AH11" s="17">
        <v>0.22079907029670501</v>
      </c>
    </row>
    <row r="12" spans="2:34" x14ac:dyDescent="0.25">
      <c r="B12" s="18" t="s">
        <v>533</v>
      </c>
      <c r="C12" s="17">
        <v>0.14795052555016999</v>
      </c>
      <c r="D12" s="17">
        <v>0.126828005734378</v>
      </c>
      <c r="E12" s="17">
        <v>0.169015121489444</v>
      </c>
      <c r="F12" s="17"/>
      <c r="G12" s="17">
        <v>0.15778347346301699</v>
      </c>
      <c r="H12" s="17">
        <v>0.16640776469642701</v>
      </c>
      <c r="I12" s="17">
        <v>0.115711036875908</v>
      </c>
      <c r="J12" s="17"/>
      <c r="K12" s="17">
        <v>0.143883253950882</v>
      </c>
      <c r="L12" s="17">
        <v>0.14857064454004201</v>
      </c>
      <c r="M12" s="17"/>
      <c r="N12" s="17">
        <v>0.17018283236918</v>
      </c>
      <c r="O12" s="17">
        <v>0.15169328123164399</v>
      </c>
      <c r="P12" s="17">
        <v>0.14818512092845099</v>
      </c>
      <c r="Q12" s="17">
        <v>0.12053788136353399</v>
      </c>
      <c r="R12" s="17">
        <v>0.134873285657335</v>
      </c>
      <c r="S12" s="17"/>
      <c r="T12" s="17">
        <v>0.116997966858845</v>
      </c>
      <c r="U12" s="17">
        <v>0.19924151815905999</v>
      </c>
      <c r="V12" s="17">
        <v>0.156847957463117</v>
      </c>
      <c r="W12" s="17">
        <v>0.16468915440936899</v>
      </c>
      <c r="X12" s="17">
        <v>0.11522745197611001</v>
      </c>
      <c r="Y12" s="17">
        <v>0.11874034743365899</v>
      </c>
      <c r="Z12" s="17">
        <v>0.154330177941751</v>
      </c>
      <c r="AA12" s="17">
        <v>0.213946342505868</v>
      </c>
      <c r="AB12" s="17">
        <v>0.142792252459087</v>
      </c>
      <c r="AC12" s="17">
        <v>0.15269537839098901</v>
      </c>
      <c r="AD12" s="17">
        <v>0.11458303929038199</v>
      </c>
      <c r="AE12" s="17">
        <v>0.113437025143385</v>
      </c>
      <c r="AF12" s="17"/>
      <c r="AG12" s="17">
        <v>0.12845410104123201</v>
      </c>
      <c r="AH12" s="17">
        <v>0.16040696200305299</v>
      </c>
    </row>
    <row r="13" spans="2:34" ht="30" x14ac:dyDescent="0.25">
      <c r="B13" s="18" t="s">
        <v>534</v>
      </c>
      <c r="C13" s="17">
        <v>7.1632923110787602E-2</v>
      </c>
      <c r="D13" s="17">
        <v>6.9545075379103496E-2</v>
      </c>
      <c r="E13" s="17">
        <v>7.1879004767290006E-2</v>
      </c>
      <c r="F13" s="17"/>
      <c r="G13" s="17">
        <v>6.34209095883006E-2</v>
      </c>
      <c r="H13" s="17">
        <v>8.5583398291714699E-2</v>
      </c>
      <c r="I13" s="17">
        <v>6.1796070685052301E-2</v>
      </c>
      <c r="J13" s="17"/>
      <c r="K13" s="17">
        <v>9.0056663617084601E-2</v>
      </c>
      <c r="L13" s="17">
        <v>6.5858876105358094E-2</v>
      </c>
      <c r="M13" s="17"/>
      <c r="N13" s="17">
        <v>8.8798477919686994E-2</v>
      </c>
      <c r="O13" s="17">
        <v>7.7652854061926596E-2</v>
      </c>
      <c r="P13" s="17">
        <v>5.4718988842720903E-2</v>
      </c>
      <c r="Q13" s="17">
        <v>0.130619975131231</v>
      </c>
      <c r="R13" s="17">
        <v>6.1349405258458001E-2</v>
      </c>
      <c r="S13" s="17"/>
      <c r="T13" s="17">
        <v>3.7024230211553599E-2</v>
      </c>
      <c r="U13" s="17">
        <v>8.7206656793744994E-2</v>
      </c>
      <c r="V13" s="17">
        <v>4.5812059808757098E-2</v>
      </c>
      <c r="W13" s="17">
        <v>7.3823683178030897E-2</v>
      </c>
      <c r="X13" s="17">
        <v>7.7900844782067893E-2</v>
      </c>
      <c r="Y13" s="17">
        <v>8.6413613287032204E-2</v>
      </c>
      <c r="Z13" s="17">
        <v>9.2033532830674503E-2</v>
      </c>
      <c r="AA13" s="17">
        <v>7.9741123556068799E-2</v>
      </c>
      <c r="AB13" s="17">
        <v>8.1074635393713804E-2</v>
      </c>
      <c r="AC13" s="17">
        <v>7.5955313563904295E-2</v>
      </c>
      <c r="AD13" s="17">
        <v>5.33198065537136E-2</v>
      </c>
      <c r="AE13" s="17">
        <v>7.3534743909147798E-2</v>
      </c>
      <c r="AF13" s="17"/>
      <c r="AG13" s="17">
        <v>7.5294673525579101E-2</v>
      </c>
      <c r="AH13" s="17">
        <v>7.0359581212754402E-2</v>
      </c>
    </row>
    <row r="14" spans="2:34" x14ac:dyDescent="0.25">
      <c r="B14" s="18" t="s">
        <v>80</v>
      </c>
      <c r="C14" s="19">
        <v>7.1308938326272303E-2</v>
      </c>
      <c r="D14" s="19">
        <v>5.9421176703937699E-2</v>
      </c>
      <c r="E14" s="19">
        <v>8.2459108713493795E-2</v>
      </c>
      <c r="F14" s="19"/>
      <c r="G14" s="19">
        <v>9.4104471730832098E-2</v>
      </c>
      <c r="H14" s="19">
        <v>5.8332030866191299E-2</v>
      </c>
      <c r="I14" s="19">
        <v>6.6381400885662994E-2</v>
      </c>
      <c r="J14" s="19"/>
      <c r="K14" s="19">
        <v>9.7400138910630998E-2</v>
      </c>
      <c r="L14" s="19">
        <v>6.0348584105992198E-2</v>
      </c>
      <c r="M14" s="19"/>
      <c r="N14" s="19">
        <v>0.142723988545643</v>
      </c>
      <c r="O14" s="19">
        <v>5.79995377095191E-2</v>
      </c>
      <c r="P14" s="19">
        <v>6.6724490595125904E-2</v>
      </c>
      <c r="Q14" s="19">
        <v>6.5891387014165498E-2</v>
      </c>
      <c r="R14" s="19">
        <v>3.6398395055425102E-2</v>
      </c>
      <c r="S14" s="19"/>
      <c r="T14" s="19">
        <v>5.5216312796199901E-2</v>
      </c>
      <c r="U14" s="19">
        <v>6.32134508834028E-2</v>
      </c>
      <c r="V14" s="19">
        <v>7.2384238224988406E-2</v>
      </c>
      <c r="W14" s="19">
        <v>4.2503978978369703E-2</v>
      </c>
      <c r="X14" s="19">
        <v>9.0836106379662704E-2</v>
      </c>
      <c r="Y14" s="19">
        <v>0.10822871445134501</v>
      </c>
      <c r="Z14" s="19">
        <v>6.16842104374868E-2</v>
      </c>
      <c r="AA14" s="19">
        <v>3.9221224034436897E-2</v>
      </c>
      <c r="AB14" s="19">
        <v>6.3196264289580001E-2</v>
      </c>
      <c r="AC14" s="19">
        <v>8.5202238760933899E-2</v>
      </c>
      <c r="AD14" s="19">
        <v>0.122829307624642</v>
      </c>
      <c r="AE14" s="19">
        <v>7.6052963760443099E-2</v>
      </c>
      <c r="AF14" s="19"/>
      <c r="AG14" s="19">
        <v>6.1616427589677301E-2</v>
      </c>
      <c r="AH14" s="19">
        <v>6.1211113901402797E-2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542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0.218701393370826</v>
      </c>
      <c r="D9" s="17">
        <v>0.24585928015748201</v>
      </c>
      <c r="E9" s="17">
        <v>0.18650196755147999</v>
      </c>
      <c r="F9" s="17"/>
      <c r="G9" s="17">
        <v>0.175920538601154</v>
      </c>
      <c r="H9" s="17">
        <v>0.21344290356845999</v>
      </c>
      <c r="I9" s="17">
        <v>0.26502051595714499</v>
      </c>
      <c r="J9" s="17"/>
      <c r="K9" s="17">
        <v>0.180886067728288</v>
      </c>
      <c r="L9" s="17">
        <v>0.22522395912086501</v>
      </c>
      <c r="M9" s="17"/>
      <c r="N9" s="17">
        <v>0.15625311651514401</v>
      </c>
      <c r="O9" s="17">
        <v>0.244944993149357</v>
      </c>
      <c r="P9" s="17">
        <v>0.19467094313797101</v>
      </c>
      <c r="Q9" s="17">
        <v>0.21644722804150801</v>
      </c>
      <c r="R9" s="17">
        <v>0.28893000988449802</v>
      </c>
      <c r="S9" s="17"/>
      <c r="T9" s="17">
        <v>0.31731159613981702</v>
      </c>
      <c r="U9" s="17">
        <v>0.170925923366709</v>
      </c>
      <c r="V9" s="17">
        <v>0.21379131916163999</v>
      </c>
      <c r="W9" s="17">
        <v>0.18929590922543399</v>
      </c>
      <c r="X9" s="17">
        <v>0.19327667831499301</v>
      </c>
      <c r="Y9" s="17">
        <v>0.24457057588529801</v>
      </c>
      <c r="Z9" s="17">
        <v>0.183707365096863</v>
      </c>
      <c r="AA9" s="17">
        <v>0.14644976643072799</v>
      </c>
      <c r="AB9" s="17">
        <v>0.23422862321338001</v>
      </c>
      <c r="AC9" s="17">
        <v>0.20634035968454401</v>
      </c>
      <c r="AD9" s="17">
        <v>0.25691605836111198</v>
      </c>
      <c r="AE9" s="17">
        <v>0.177225840012941</v>
      </c>
      <c r="AF9" s="17"/>
      <c r="AG9" s="17">
        <v>0.24371422491866401</v>
      </c>
      <c r="AH9" s="17">
        <v>0.207912955027407</v>
      </c>
    </row>
    <row r="10" spans="2:34" ht="30" x14ac:dyDescent="0.25">
      <c r="B10" s="18" t="s">
        <v>531</v>
      </c>
      <c r="C10" s="17">
        <v>0.28451519066026199</v>
      </c>
      <c r="D10" s="17">
        <v>0.30346526680832903</v>
      </c>
      <c r="E10" s="17">
        <v>0.26970653959199298</v>
      </c>
      <c r="F10" s="17"/>
      <c r="G10" s="17">
        <v>0.27252465387802</v>
      </c>
      <c r="H10" s="17">
        <v>0.28399259972432001</v>
      </c>
      <c r="I10" s="17">
        <v>0.29630657142406502</v>
      </c>
      <c r="J10" s="17"/>
      <c r="K10" s="17">
        <v>0.25744940222224699</v>
      </c>
      <c r="L10" s="17">
        <v>0.29396631597038297</v>
      </c>
      <c r="M10" s="17"/>
      <c r="N10" s="17">
        <v>0.226119700015155</v>
      </c>
      <c r="O10" s="17">
        <v>0.254166780001162</v>
      </c>
      <c r="P10" s="17">
        <v>0.30622106032511398</v>
      </c>
      <c r="Q10" s="17">
        <v>0.27881959731506301</v>
      </c>
      <c r="R10" s="17">
        <v>0.326837161092699</v>
      </c>
      <c r="S10" s="17"/>
      <c r="T10" s="17">
        <v>0.30735662120490798</v>
      </c>
      <c r="U10" s="17">
        <v>0.30442730947591601</v>
      </c>
      <c r="V10" s="17">
        <v>0.329362897502116</v>
      </c>
      <c r="W10" s="17">
        <v>0.253809476774979</v>
      </c>
      <c r="X10" s="17">
        <v>0.27717383911628102</v>
      </c>
      <c r="Y10" s="17">
        <v>0.227435406394147</v>
      </c>
      <c r="Z10" s="17">
        <v>0.29308716778500499</v>
      </c>
      <c r="AA10" s="17">
        <v>0.32045940319800498</v>
      </c>
      <c r="AB10" s="17">
        <v>0.26843121322535402</v>
      </c>
      <c r="AC10" s="17">
        <v>0.29896200801461797</v>
      </c>
      <c r="AD10" s="17">
        <v>0.21231389206618101</v>
      </c>
      <c r="AE10" s="17">
        <v>0.31950814840019998</v>
      </c>
      <c r="AF10" s="17"/>
      <c r="AG10" s="17">
        <v>0.27346608742369299</v>
      </c>
      <c r="AH10" s="17">
        <v>0.30025374331346699</v>
      </c>
    </row>
    <row r="11" spans="2:34" ht="30" x14ac:dyDescent="0.25">
      <c r="B11" s="18" t="s">
        <v>532</v>
      </c>
      <c r="C11" s="17">
        <v>0.18274872643317</v>
      </c>
      <c r="D11" s="17">
        <v>0.18127146759465301</v>
      </c>
      <c r="E11" s="17">
        <v>0.18676286853422799</v>
      </c>
      <c r="F11" s="17"/>
      <c r="G11" s="17">
        <v>0.20543407576362699</v>
      </c>
      <c r="H11" s="17">
        <v>0.169592997376739</v>
      </c>
      <c r="I11" s="17">
        <v>0.178147395427945</v>
      </c>
      <c r="J11" s="17"/>
      <c r="K11" s="17">
        <v>0.16688998373883299</v>
      </c>
      <c r="L11" s="17">
        <v>0.18549980778500999</v>
      </c>
      <c r="M11" s="17"/>
      <c r="N11" s="17">
        <v>0.21268754773090201</v>
      </c>
      <c r="O11" s="17">
        <v>0.20883615851031101</v>
      </c>
      <c r="P11" s="17">
        <v>0.17835885896221701</v>
      </c>
      <c r="Q11" s="17">
        <v>0.105769060780159</v>
      </c>
      <c r="R11" s="17">
        <v>0.166082837645359</v>
      </c>
      <c r="S11" s="17"/>
      <c r="T11" s="17">
        <v>0.161907783473485</v>
      </c>
      <c r="U11" s="17">
        <v>0.16549569624191199</v>
      </c>
      <c r="V11" s="17">
        <v>0.15915059079244101</v>
      </c>
      <c r="W11" s="17">
        <v>0.22147721890417901</v>
      </c>
      <c r="X11" s="17">
        <v>0.18827881195662799</v>
      </c>
      <c r="Y11" s="17">
        <v>0.201421405923913</v>
      </c>
      <c r="Z11" s="17">
        <v>0.18680016118178699</v>
      </c>
      <c r="AA11" s="17">
        <v>0.28999420067510701</v>
      </c>
      <c r="AB11" s="17">
        <v>0.168004129696666</v>
      </c>
      <c r="AC11" s="17">
        <v>0.117232120032983</v>
      </c>
      <c r="AD11" s="17">
        <v>0.19659644085800401</v>
      </c>
      <c r="AE11" s="17">
        <v>0.28863419457214801</v>
      </c>
      <c r="AF11" s="17"/>
      <c r="AG11" s="17">
        <v>0.16868463360364999</v>
      </c>
      <c r="AH11" s="17">
        <v>0.18329727015771299</v>
      </c>
    </row>
    <row r="12" spans="2:34" x14ac:dyDescent="0.25">
      <c r="B12" s="18" t="s">
        <v>533</v>
      </c>
      <c r="C12" s="17">
        <v>0.14924427328278</v>
      </c>
      <c r="D12" s="17">
        <v>0.13918222198879401</v>
      </c>
      <c r="E12" s="17">
        <v>0.160570230724565</v>
      </c>
      <c r="F12" s="17"/>
      <c r="G12" s="17">
        <v>0.175755457784665</v>
      </c>
      <c r="H12" s="17">
        <v>0.157868246952407</v>
      </c>
      <c r="I12" s="17">
        <v>0.113823686846802</v>
      </c>
      <c r="J12" s="17"/>
      <c r="K12" s="17">
        <v>0.19033558294387601</v>
      </c>
      <c r="L12" s="17">
        <v>0.14220232117767601</v>
      </c>
      <c r="M12" s="17"/>
      <c r="N12" s="17">
        <v>0.17215838199894701</v>
      </c>
      <c r="O12" s="17">
        <v>0.15306720142114</v>
      </c>
      <c r="P12" s="17">
        <v>0.13739406989769401</v>
      </c>
      <c r="Q12" s="17">
        <v>0.26496096690966903</v>
      </c>
      <c r="R12" s="17">
        <v>0.10645592178332799</v>
      </c>
      <c r="S12" s="17"/>
      <c r="T12" s="17">
        <v>0.11075345852035</v>
      </c>
      <c r="U12" s="17">
        <v>0.18854443294953899</v>
      </c>
      <c r="V12" s="17">
        <v>0.164163991871565</v>
      </c>
      <c r="W12" s="17">
        <v>0.20192841413913201</v>
      </c>
      <c r="X12" s="17">
        <v>0.12633301224868901</v>
      </c>
      <c r="Y12" s="17">
        <v>0.128749105422437</v>
      </c>
      <c r="Z12" s="17">
        <v>0.14308053320643899</v>
      </c>
      <c r="AA12" s="17">
        <v>0.123057799731319</v>
      </c>
      <c r="AB12" s="17">
        <v>0.137649612837172</v>
      </c>
      <c r="AC12" s="17">
        <v>0.17656648014679999</v>
      </c>
      <c r="AD12" s="17">
        <v>0.160511652613442</v>
      </c>
      <c r="AE12" s="17">
        <v>8.5210714030501206E-2</v>
      </c>
      <c r="AF12" s="17"/>
      <c r="AG12" s="17">
        <v>0.13664614925530499</v>
      </c>
      <c r="AH12" s="17">
        <v>0.16269587955416001</v>
      </c>
    </row>
    <row r="13" spans="2:34" ht="30" x14ac:dyDescent="0.25">
      <c r="B13" s="18" t="s">
        <v>534</v>
      </c>
      <c r="C13" s="17">
        <v>9.10022082003384E-2</v>
      </c>
      <c r="D13" s="17">
        <v>7.0370683611709894E-2</v>
      </c>
      <c r="E13" s="17">
        <v>0.109423064050208</v>
      </c>
      <c r="F13" s="17"/>
      <c r="G13" s="17">
        <v>7.69317057968186E-2</v>
      </c>
      <c r="H13" s="17">
        <v>0.110614132670616</v>
      </c>
      <c r="I13" s="17">
        <v>7.9519398947584294E-2</v>
      </c>
      <c r="J13" s="17"/>
      <c r="K13" s="17">
        <v>0.119573695911821</v>
      </c>
      <c r="L13" s="17">
        <v>8.5697366647533593E-2</v>
      </c>
      <c r="M13" s="17"/>
      <c r="N13" s="17">
        <v>0.102444696500963</v>
      </c>
      <c r="O13" s="17">
        <v>8.1112496308513901E-2</v>
      </c>
      <c r="P13" s="17">
        <v>0.11164644811788201</v>
      </c>
      <c r="Q13" s="17">
        <v>7.5354170304196097E-2</v>
      </c>
      <c r="R13" s="17">
        <v>5.8817702242951797E-2</v>
      </c>
      <c r="S13" s="17"/>
      <c r="T13" s="17">
        <v>4.9689581008954403E-2</v>
      </c>
      <c r="U13" s="17">
        <v>0.10557567322315201</v>
      </c>
      <c r="V13" s="17">
        <v>5.6197009831608601E-2</v>
      </c>
      <c r="W13" s="17">
        <v>5.9377468950355602E-2</v>
      </c>
      <c r="X13" s="17">
        <v>0.121518778323529</v>
      </c>
      <c r="Y13" s="17">
        <v>0.118564430685348</v>
      </c>
      <c r="Z13" s="17">
        <v>0.114523281041194</v>
      </c>
      <c r="AA13" s="17">
        <v>7.2831528969301201E-2</v>
      </c>
      <c r="AB13" s="17">
        <v>0.11714722944841301</v>
      </c>
      <c r="AC13" s="17">
        <v>0.12605471291255599</v>
      </c>
      <c r="AD13" s="17">
        <v>5.5896743776208201E-2</v>
      </c>
      <c r="AE13" s="17">
        <v>5.4410125061580897E-2</v>
      </c>
      <c r="AF13" s="17"/>
      <c r="AG13" s="17">
        <v>0.112732429167028</v>
      </c>
      <c r="AH13" s="17">
        <v>7.7920920591842094E-2</v>
      </c>
    </row>
    <row r="14" spans="2:34" x14ac:dyDescent="0.25">
      <c r="B14" s="18" t="s">
        <v>80</v>
      </c>
      <c r="C14" s="19">
        <v>7.3788208052623497E-2</v>
      </c>
      <c r="D14" s="19">
        <v>5.9851079839032401E-2</v>
      </c>
      <c r="E14" s="19">
        <v>8.70353295475262E-2</v>
      </c>
      <c r="F14" s="19"/>
      <c r="G14" s="19">
        <v>9.3433568175715895E-2</v>
      </c>
      <c r="H14" s="19">
        <v>6.4489119707456993E-2</v>
      </c>
      <c r="I14" s="19">
        <v>6.71824313964592E-2</v>
      </c>
      <c r="J14" s="19"/>
      <c r="K14" s="19">
        <v>8.4865267454934806E-2</v>
      </c>
      <c r="L14" s="19">
        <v>6.7410229298532798E-2</v>
      </c>
      <c r="M14" s="19"/>
      <c r="N14" s="19">
        <v>0.13033655723888901</v>
      </c>
      <c r="O14" s="19">
        <v>5.7872370609516097E-2</v>
      </c>
      <c r="P14" s="19">
        <v>7.1708619559122694E-2</v>
      </c>
      <c r="Q14" s="19">
        <v>5.8648976649405202E-2</v>
      </c>
      <c r="R14" s="19">
        <v>5.2876367351164598E-2</v>
      </c>
      <c r="S14" s="19"/>
      <c r="T14" s="19">
        <v>5.2980959652485303E-2</v>
      </c>
      <c r="U14" s="19">
        <v>6.5030964742771896E-2</v>
      </c>
      <c r="V14" s="19">
        <v>7.7334190840629397E-2</v>
      </c>
      <c r="W14" s="19">
        <v>7.4111512005921407E-2</v>
      </c>
      <c r="X14" s="19">
        <v>9.3418880039879401E-2</v>
      </c>
      <c r="Y14" s="19">
        <v>7.92590756888574E-2</v>
      </c>
      <c r="Z14" s="19">
        <v>7.8801491688712394E-2</v>
      </c>
      <c r="AA14" s="19">
        <v>4.7207300995540498E-2</v>
      </c>
      <c r="AB14" s="19">
        <v>7.4539191579015701E-2</v>
      </c>
      <c r="AC14" s="19">
        <v>7.4844319208499696E-2</v>
      </c>
      <c r="AD14" s="19">
        <v>0.11776521232505301</v>
      </c>
      <c r="AE14" s="19">
        <v>7.5010977922629299E-2</v>
      </c>
      <c r="AF14" s="19"/>
      <c r="AG14" s="19">
        <v>6.4756475631660093E-2</v>
      </c>
      <c r="AH14" s="19">
        <v>6.7919231355410503E-2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543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0.209998342170193</v>
      </c>
      <c r="D9" s="17">
        <v>0.243245524695402</v>
      </c>
      <c r="E9" s="17">
        <v>0.17822739329014001</v>
      </c>
      <c r="F9" s="17"/>
      <c r="G9" s="17">
        <v>0.18931161250031101</v>
      </c>
      <c r="H9" s="17">
        <v>0.188977094351128</v>
      </c>
      <c r="I9" s="17">
        <v>0.255528983458509</v>
      </c>
      <c r="J9" s="17"/>
      <c r="K9" s="17">
        <v>0.18102647628801</v>
      </c>
      <c r="L9" s="17">
        <v>0.21475909160211001</v>
      </c>
      <c r="M9" s="17"/>
      <c r="N9" s="17">
        <v>0.17926425346412</v>
      </c>
      <c r="O9" s="17">
        <v>0.21764709630055001</v>
      </c>
      <c r="P9" s="17">
        <v>0.180030334361653</v>
      </c>
      <c r="Q9" s="17">
        <v>0.150802481226819</v>
      </c>
      <c r="R9" s="17">
        <v>0.30528333365410698</v>
      </c>
      <c r="S9" s="17"/>
      <c r="T9" s="17">
        <v>0.31601053571515803</v>
      </c>
      <c r="U9" s="17">
        <v>0.182638918195839</v>
      </c>
      <c r="V9" s="17">
        <v>0.13999097178862299</v>
      </c>
      <c r="W9" s="17">
        <v>0.16729463929596</v>
      </c>
      <c r="X9" s="17">
        <v>0.14456707204894101</v>
      </c>
      <c r="Y9" s="17">
        <v>0.22663670852859499</v>
      </c>
      <c r="Z9" s="17">
        <v>0.204754838175534</v>
      </c>
      <c r="AA9" s="17">
        <v>0.16722300532717399</v>
      </c>
      <c r="AB9" s="17">
        <v>0.252328583782716</v>
      </c>
      <c r="AC9" s="17">
        <v>0.20811110421780199</v>
      </c>
      <c r="AD9" s="17">
        <v>0.23416660316089599</v>
      </c>
      <c r="AE9" s="17">
        <v>0.154675914513632</v>
      </c>
      <c r="AF9" s="17"/>
      <c r="AG9" s="17">
        <v>0.23020030286576801</v>
      </c>
      <c r="AH9" s="17">
        <v>0.20179525821845801</v>
      </c>
    </row>
    <row r="10" spans="2:34" ht="30" x14ac:dyDescent="0.25">
      <c r="B10" s="18" t="s">
        <v>531</v>
      </c>
      <c r="C10" s="17">
        <v>0.29290408336668999</v>
      </c>
      <c r="D10" s="17">
        <v>0.31525281069593902</v>
      </c>
      <c r="E10" s="17">
        <v>0.27166880765561902</v>
      </c>
      <c r="F10" s="17"/>
      <c r="G10" s="17">
        <v>0.32011093835159499</v>
      </c>
      <c r="H10" s="17">
        <v>0.26633837220550899</v>
      </c>
      <c r="I10" s="17">
        <v>0.30089081910661097</v>
      </c>
      <c r="J10" s="17"/>
      <c r="K10" s="17">
        <v>0.28381270892694499</v>
      </c>
      <c r="L10" s="17">
        <v>0.29807630146538699</v>
      </c>
      <c r="M10" s="17"/>
      <c r="N10" s="17">
        <v>0.26246361596807399</v>
      </c>
      <c r="O10" s="17">
        <v>0.28197692485054499</v>
      </c>
      <c r="P10" s="17">
        <v>0.30071303024395801</v>
      </c>
      <c r="Q10" s="17">
        <v>0.29881609134982501</v>
      </c>
      <c r="R10" s="17">
        <v>0.31313786699468299</v>
      </c>
      <c r="S10" s="17"/>
      <c r="T10" s="17">
        <v>0.30541260286122701</v>
      </c>
      <c r="U10" s="17">
        <v>0.280148513290576</v>
      </c>
      <c r="V10" s="17">
        <v>0.33670071513475502</v>
      </c>
      <c r="W10" s="17">
        <v>0.26021352325623398</v>
      </c>
      <c r="X10" s="17">
        <v>0.27479470026223302</v>
      </c>
      <c r="Y10" s="17">
        <v>0.26838774759732897</v>
      </c>
      <c r="Z10" s="17">
        <v>0.32376716420081902</v>
      </c>
      <c r="AA10" s="17">
        <v>0.29338722554275698</v>
      </c>
      <c r="AB10" s="17">
        <v>0.27391346980105202</v>
      </c>
      <c r="AC10" s="17">
        <v>0.32303679889709302</v>
      </c>
      <c r="AD10" s="17">
        <v>0.26072968563615101</v>
      </c>
      <c r="AE10" s="17">
        <v>0.34046464838124402</v>
      </c>
      <c r="AF10" s="17"/>
      <c r="AG10" s="17">
        <v>0.28639964415647901</v>
      </c>
      <c r="AH10" s="17">
        <v>0.30021215996303802</v>
      </c>
    </row>
    <row r="11" spans="2:34" ht="30" x14ac:dyDescent="0.25">
      <c r="B11" s="18" t="s">
        <v>532</v>
      </c>
      <c r="C11" s="17">
        <v>0.17713916159601101</v>
      </c>
      <c r="D11" s="17">
        <v>0.16031011436494</v>
      </c>
      <c r="E11" s="17">
        <v>0.19735719700177201</v>
      </c>
      <c r="F11" s="17"/>
      <c r="G11" s="17">
        <v>0.14780666053191599</v>
      </c>
      <c r="H11" s="17">
        <v>0.19338038742843</v>
      </c>
      <c r="I11" s="17">
        <v>0.18405186799262099</v>
      </c>
      <c r="J11" s="17"/>
      <c r="K11" s="17">
        <v>0.19892077511829701</v>
      </c>
      <c r="L11" s="17">
        <v>0.17614166606728099</v>
      </c>
      <c r="M11" s="17"/>
      <c r="N11" s="17">
        <v>0.15569356317653499</v>
      </c>
      <c r="O11" s="17">
        <v>0.18843324213509899</v>
      </c>
      <c r="P11" s="17">
        <v>0.186342087617026</v>
      </c>
      <c r="Q11" s="17">
        <v>0.19796209857104199</v>
      </c>
      <c r="R11" s="17">
        <v>0.158200863906518</v>
      </c>
      <c r="S11" s="17"/>
      <c r="T11" s="17">
        <v>0.172690384974866</v>
      </c>
      <c r="U11" s="17">
        <v>0.165962753935396</v>
      </c>
      <c r="V11" s="17">
        <v>0.18137809902499699</v>
      </c>
      <c r="W11" s="17">
        <v>0.247103237760086</v>
      </c>
      <c r="X11" s="17">
        <v>0.18722235631185599</v>
      </c>
      <c r="Y11" s="17">
        <v>0.184284611515872</v>
      </c>
      <c r="Z11" s="17">
        <v>0.180754662624594</v>
      </c>
      <c r="AA11" s="17">
        <v>0.23427648599183301</v>
      </c>
      <c r="AB11" s="17">
        <v>0.14549093723530801</v>
      </c>
      <c r="AC11" s="17">
        <v>0.14064180530354201</v>
      </c>
      <c r="AD11" s="17">
        <v>0.13742008878803899</v>
      </c>
      <c r="AE11" s="17">
        <v>0.18060112209423601</v>
      </c>
      <c r="AF11" s="17"/>
      <c r="AG11" s="17">
        <v>0.18054190117224</v>
      </c>
      <c r="AH11" s="17">
        <v>0.177537021655855</v>
      </c>
    </row>
    <row r="12" spans="2:34" x14ac:dyDescent="0.25">
      <c r="B12" s="18" t="s">
        <v>533</v>
      </c>
      <c r="C12" s="17">
        <v>0.173694070555029</v>
      </c>
      <c r="D12" s="17">
        <v>0.158746738193005</v>
      </c>
      <c r="E12" s="17">
        <v>0.18965211438488799</v>
      </c>
      <c r="F12" s="17"/>
      <c r="G12" s="17">
        <v>0.18240947905727201</v>
      </c>
      <c r="H12" s="17">
        <v>0.185968697036998</v>
      </c>
      <c r="I12" s="17">
        <v>0.15023251221897399</v>
      </c>
      <c r="J12" s="17"/>
      <c r="K12" s="17">
        <v>0.15078200018593499</v>
      </c>
      <c r="L12" s="17">
        <v>0.17938897465814199</v>
      </c>
      <c r="M12" s="17"/>
      <c r="N12" s="17">
        <v>0.17380993459771399</v>
      </c>
      <c r="O12" s="17">
        <v>0.15597533476491801</v>
      </c>
      <c r="P12" s="17">
        <v>0.193246117021425</v>
      </c>
      <c r="Q12" s="17">
        <v>0.21479412002395001</v>
      </c>
      <c r="R12" s="17">
        <v>0.140826115277154</v>
      </c>
      <c r="S12" s="17"/>
      <c r="T12" s="17">
        <v>0.13788573273405999</v>
      </c>
      <c r="U12" s="17">
        <v>0.23557651082626299</v>
      </c>
      <c r="V12" s="17">
        <v>0.19606422648709401</v>
      </c>
      <c r="W12" s="17">
        <v>0.18776030199450799</v>
      </c>
      <c r="X12" s="17">
        <v>0.19762208663145001</v>
      </c>
      <c r="Y12" s="17">
        <v>0.124546259821583</v>
      </c>
      <c r="Z12" s="17">
        <v>0.15412523250576099</v>
      </c>
      <c r="AA12" s="17">
        <v>0.18075677442159599</v>
      </c>
      <c r="AB12" s="17">
        <v>0.17943953758622899</v>
      </c>
      <c r="AC12" s="17">
        <v>0.15459282879821001</v>
      </c>
      <c r="AD12" s="17">
        <v>0.15425062243063101</v>
      </c>
      <c r="AE12" s="17">
        <v>0.16514096777895099</v>
      </c>
      <c r="AF12" s="17"/>
      <c r="AG12" s="17">
        <v>0.15843420094406599</v>
      </c>
      <c r="AH12" s="17">
        <v>0.18637889308919001</v>
      </c>
    </row>
    <row r="13" spans="2:34" ht="30" x14ac:dyDescent="0.25">
      <c r="B13" s="18" t="s">
        <v>534</v>
      </c>
      <c r="C13" s="17">
        <v>7.3310853631465195E-2</v>
      </c>
      <c r="D13" s="17">
        <v>5.6293363304099703E-2</v>
      </c>
      <c r="E13" s="17">
        <v>8.5343538839059194E-2</v>
      </c>
      <c r="F13" s="17"/>
      <c r="G13" s="17">
        <v>7.0734765674080602E-2</v>
      </c>
      <c r="H13" s="17">
        <v>9.6686806551442794E-2</v>
      </c>
      <c r="I13" s="17">
        <v>4.6439565442689699E-2</v>
      </c>
      <c r="J13" s="17"/>
      <c r="K13" s="17">
        <v>7.4494649991150602E-2</v>
      </c>
      <c r="L13" s="17">
        <v>7.1770295199379802E-2</v>
      </c>
      <c r="M13" s="17"/>
      <c r="N13" s="17">
        <v>9.5769510021878806E-2</v>
      </c>
      <c r="O13" s="17">
        <v>7.8293109840874606E-2</v>
      </c>
      <c r="P13" s="17">
        <v>7.8798626110691106E-2</v>
      </c>
      <c r="Q13" s="17">
        <v>7.3561223753565205E-2</v>
      </c>
      <c r="R13" s="17">
        <v>3.88430652388356E-2</v>
      </c>
      <c r="S13" s="17"/>
      <c r="T13" s="17">
        <v>2.8172172941350999E-2</v>
      </c>
      <c r="U13" s="17">
        <v>7.0884754951851703E-2</v>
      </c>
      <c r="V13" s="17">
        <v>7.5575662325135101E-2</v>
      </c>
      <c r="W13" s="17">
        <v>7.8890344113853303E-2</v>
      </c>
      <c r="X13" s="17">
        <v>0.12833629242792899</v>
      </c>
      <c r="Y13" s="17">
        <v>7.7523124182725001E-2</v>
      </c>
      <c r="Z13" s="17">
        <v>6.4952817671835E-2</v>
      </c>
      <c r="AA13" s="17">
        <v>7.8632085941727006E-2</v>
      </c>
      <c r="AB13" s="17">
        <v>7.9681704024882199E-2</v>
      </c>
      <c r="AC13" s="17">
        <v>7.7764707038935302E-2</v>
      </c>
      <c r="AD13" s="17">
        <v>9.5667787659229703E-2</v>
      </c>
      <c r="AE13" s="17">
        <v>5.94023646798887E-2</v>
      </c>
      <c r="AF13" s="17"/>
      <c r="AG13" s="17">
        <v>8.2732687308525704E-2</v>
      </c>
      <c r="AH13" s="17">
        <v>6.7531739671864099E-2</v>
      </c>
    </row>
    <row r="14" spans="2:34" x14ac:dyDescent="0.25">
      <c r="B14" s="18" t="s">
        <v>80</v>
      </c>
      <c r="C14" s="19">
        <v>7.2953488680610898E-2</v>
      </c>
      <c r="D14" s="19">
        <v>6.6151448746613606E-2</v>
      </c>
      <c r="E14" s="19">
        <v>7.7750948828521099E-2</v>
      </c>
      <c r="F14" s="19"/>
      <c r="G14" s="19">
        <v>8.9626543884825605E-2</v>
      </c>
      <c r="H14" s="19">
        <v>6.8648642426491005E-2</v>
      </c>
      <c r="I14" s="19">
        <v>6.2856251780595299E-2</v>
      </c>
      <c r="J14" s="19"/>
      <c r="K14" s="19">
        <v>0.110963389489662</v>
      </c>
      <c r="L14" s="19">
        <v>5.9863671007700597E-2</v>
      </c>
      <c r="M14" s="19"/>
      <c r="N14" s="19">
        <v>0.132999122771678</v>
      </c>
      <c r="O14" s="19">
        <v>7.7674292108013895E-2</v>
      </c>
      <c r="P14" s="19">
        <v>6.0869804645247202E-2</v>
      </c>
      <c r="Q14" s="19">
        <v>6.4063985074798893E-2</v>
      </c>
      <c r="R14" s="19">
        <v>4.3708754928702603E-2</v>
      </c>
      <c r="S14" s="19"/>
      <c r="T14" s="19">
        <v>3.9828570773338803E-2</v>
      </c>
      <c r="U14" s="19">
        <v>6.47885488000743E-2</v>
      </c>
      <c r="V14" s="19">
        <v>7.0290325239396295E-2</v>
      </c>
      <c r="W14" s="19">
        <v>5.8737953579358397E-2</v>
      </c>
      <c r="X14" s="19">
        <v>6.74574923175916E-2</v>
      </c>
      <c r="Y14" s="19">
        <v>0.118621548353895</v>
      </c>
      <c r="Z14" s="19">
        <v>7.1645284821456504E-2</v>
      </c>
      <c r="AA14" s="19">
        <v>4.5724422774912898E-2</v>
      </c>
      <c r="AB14" s="19">
        <v>6.9145767569813193E-2</v>
      </c>
      <c r="AC14" s="19">
        <v>9.5852755744418594E-2</v>
      </c>
      <c r="AD14" s="19">
        <v>0.11776521232505301</v>
      </c>
      <c r="AE14" s="19">
        <v>9.9714982552048401E-2</v>
      </c>
      <c r="AF14" s="19"/>
      <c r="AG14" s="19">
        <v>6.1691263552921698E-2</v>
      </c>
      <c r="AH14" s="19">
        <v>6.6544927401594595E-2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544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0.161593295751538</v>
      </c>
      <c r="D9" s="17">
        <v>0.17626584851935001</v>
      </c>
      <c r="E9" s="17">
        <v>0.14913372467098099</v>
      </c>
      <c r="F9" s="17"/>
      <c r="G9" s="17">
        <v>0.154498157755973</v>
      </c>
      <c r="H9" s="17">
        <v>0.13961178590902301</v>
      </c>
      <c r="I9" s="17">
        <v>0.19570181347985799</v>
      </c>
      <c r="J9" s="17"/>
      <c r="K9" s="17">
        <v>0.13968791701070801</v>
      </c>
      <c r="L9" s="17">
        <v>0.164789479629179</v>
      </c>
      <c r="M9" s="17"/>
      <c r="N9" s="17">
        <v>0.12951471715081</v>
      </c>
      <c r="O9" s="17">
        <v>0.170656173920368</v>
      </c>
      <c r="P9" s="17">
        <v>0.15299454143879501</v>
      </c>
      <c r="Q9" s="17">
        <v>0.13275545946623099</v>
      </c>
      <c r="R9" s="17">
        <v>0.20534135575482901</v>
      </c>
      <c r="S9" s="17"/>
      <c r="T9" s="17">
        <v>0.26137280189476197</v>
      </c>
      <c r="U9" s="17">
        <v>0.104406828507961</v>
      </c>
      <c r="V9" s="17">
        <v>9.8620052331037794E-2</v>
      </c>
      <c r="W9" s="17">
        <v>0.16090886080235001</v>
      </c>
      <c r="X9" s="17">
        <v>0.158919375032545</v>
      </c>
      <c r="Y9" s="17">
        <v>0.16566821838155699</v>
      </c>
      <c r="Z9" s="17">
        <v>0.15148360514176501</v>
      </c>
      <c r="AA9" s="17">
        <v>0.119709204783124</v>
      </c>
      <c r="AB9" s="17">
        <v>0.148379478022094</v>
      </c>
      <c r="AC9" s="17">
        <v>0.14467399609290901</v>
      </c>
      <c r="AD9" s="17">
        <v>0.25496855952811098</v>
      </c>
      <c r="AE9" s="17">
        <v>0.159040017735053</v>
      </c>
      <c r="AF9" s="17"/>
      <c r="AG9" s="17">
        <v>0.164286043372429</v>
      </c>
      <c r="AH9" s="17">
        <v>0.16493742578892101</v>
      </c>
    </row>
    <row r="10" spans="2:34" ht="30" x14ac:dyDescent="0.25">
      <c r="B10" s="18" t="s">
        <v>531</v>
      </c>
      <c r="C10" s="17">
        <v>0.25273757371561001</v>
      </c>
      <c r="D10" s="17">
        <v>0.27035298603139202</v>
      </c>
      <c r="E10" s="17">
        <v>0.23556871334329499</v>
      </c>
      <c r="F10" s="17"/>
      <c r="G10" s="17">
        <v>0.25800681030491501</v>
      </c>
      <c r="H10" s="17">
        <v>0.24840572576275699</v>
      </c>
      <c r="I10" s="17">
        <v>0.253266335494921</v>
      </c>
      <c r="J10" s="17"/>
      <c r="K10" s="17">
        <v>0.28341458985845303</v>
      </c>
      <c r="L10" s="17">
        <v>0.250900559843514</v>
      </c>
      <c r="M10" s="17"/>
      <c r="N10" s="17">
        <v>0.22893891296646099</v>
      </c>
      <c r="O10" s="17">
        <v>0.26583254495381298</v>
      </c>
      <c r="P10" s="17">
        <v>0.22419902907353401</v>
      </c>
      <c r="Q10" s="17">
        <v>0.24485607377618801</v>
      </c>
      <c r="R10" s="17">
        <v>0.31518485825688702</v>
      </c>
      <c r="S10" s="17"/>
      <c r="T10" s="17">
        <v>0.26595238162491502</v>
      </c>
      <c r="U10" s="17">
        <v>0.27114436302170603</v>
      </c>
      <c r="V10" s="17">
        <v>0.28974451080046898</v>
      </c>
      <c r="W10" s="17">
        <v>0.25356526892898101</v>
      </c>
      <c r="X10" s="17">
        <v>0.22113584282551699</v>
      </c>
      <c r="Y10" s="17">
        <v>0.25753124020919799</v>
      </c>
      <c r="Z10" s="17">
        <v>0.27741562921636698</v>
      </c>
      <c r="AA10" s="17">
        <v>0.22958011604224299</v>
      </c>
      <c r="AB10" s="17">
        <v>0.219125424406616</v>
      </c>
      <c r="AC10" s="17">
        <v>0.25136622043449303</v>
      </c>
      <c r="AD10" s="17">
        <v>0.20771156851630501</v>
      </c>
      <c r="AE10" s="17">
        <v>0.23515664184643401</v>
      </c>
      <c r="AF10" s="17"/>
      <c r="AG10" s="17">
        <v>0.26342206898820197</v>
      </c>
      <c r="AH10" s="17">
        <v>0.24791946566933001</v>
      </c>
    </row>
    <row r="11" spans="2:34" ht="30" x14ac:dyDescent="0.25">
      <c r="B11" s="18" t="s">
        <v>532</v>
      </c>
      <c r="C11" s="17">
        <v>0.199878168614815</v>
      </c>
      <c r="D11" s="17">
        <v>0.20709197332177201</v>
      </c>
      <c r="E11" s="17">
        <v>0.19143275953470901</v>
      </c>
      <c r="F11" s="17"/>
      <c r="G11" s="17">
        <v>0.181969474491219</v>
      </c>
      <c r="H11" s="17">
        <v>0.203021759267209</v>
      </c>
      <c r="I11" s="17">
        <v>0.21257686244783899</v>
      </c>
      <c r="J11" s="17"/>
      <c r="K11" s="17">
        <v>0.19275564596834499</v>
      </c>
      <c r="L11" s="17">
        <v>0.20285580732249101</v>
      </c>
      <c r="M11" s="17"/>
      <c r="N11" s="17">
        <v>0.18620227701494199</v>
      </c>
      <c r="O11" s="17">
        <v>0.210753723168179</v>
      </c>
      <c r="P11" s="17">
        <v>0.20920124884088201</v>
      </c>
      <c r="Q11" s="17">
        <v>0.22017475649370599</v>
      </c>
      <c r="R11" s="17">
        <v>0.17485992517682</v>
      </c>
      <c r="S11" s="17"/>
      <c r="T11" s="17">
        <v>0.21732579239966399</v>
      </c>
      <c r="U11" s="17">
        <v>0.19766018496248999</v>
      </c>
      <c r="V11" s="17">
        <v>0.19032055147312901</v>
      </c>
      <c r="W11" s="17">
        <v>0.21083428494314199</v>
      </c>
      <c r="X11" s="17">
        <v>0.21195022420526499</v>
      </c>
      <c r="Y11" s="17">
        <v>0.18740464159299</v>
      </c>
      <c r="Z11" s="17">
        <v>0.13840794889014901</v>
      </c>
      <c r="AA11" s="17">
        <v>0.25899552977271301</v>
      </c>
      <c r="AB11" s="17">
        <v>0.24155230772859401</v>
      </c>
      <c r="AC11" s="17">
        <v>0.153021575625855</v>
      </c>
      <c r="AD11" s="17">
        <v>0.160765845123996</v>
      </c>
      <c r="AE11" s="17">
        <v>0.26936842708539199</v>
      </c>
      <c r="AF11" s="17"/>
      <c r="AG11" s="17">
        <v>0.20078369567835699</v>
      </c>
      <c r="AH11" s="17">
        <v>0.196787853219657</v>
      </c>
    </row>
    <row r="12" spans="2:34" x14ac:dyDescent="0.25">
      <c r="B12" s="18" t="s">
        <v>533</v>
      </c>
      <c r="C12" s="17">
        <v>0.19638468073114199</v>
      </c>
      <c r="D12" s="17">
        <v>0.17429482770731899</v>
      </c>
      <c r="E12" s="17">
        <v>0.21943702434293599</v>
      </c>
      <c r="F12" s="17"/>
      <c r="G12" s="17">
        <v>0.19538900169373899</v>
      </c>
      <c r="H12" s="17">
        <v>0.21535208297209599</v>
      </c>
      <c r="I12" s="17">
        <v>0.17356446693456501</v>
      </c>
      <c r="J12" s="17"/>
      <c r="K12" s="17">
        <v>0.18516623800381499</v>
      </c>
      <c r="L12" s="17">
        <v>0.19895701151659101</v>
      </c>
      <c r="M12" s="17"/>
      <c r="N12" s="17">
        <v>0.16401476616374699</v>
      </c>
      <c r="O12" s="17">
        <v>0.18441877491316</v>
      </c>
      <c r="P12" s="17">
        <v>0.22051601627537201</v>
      </c>
      <c r="Q12" s="17">
        <v>0.194213929808876</v>
      </c>
      <c r="R12" s="17">
        <v>0.19157357204036399</v>
      </c>
      <c r="S12" s="17"/>
      <c r="T12" s="17">
        <v>0.147739208610144</v>
      </c>
      <c r="U12" s="17">
        <v>0.220017311248869</v>
      </c>
      <c r="V12" s="17">
        <v>0.189690888017361</v>
      </c>
      <c r="W12" s="17">
        <v>0.21494465814189101</v>
      </c>
      <c r="X12" s="17">
        <v>0.21837537076785599</v>
      </c>
      <c r="Y12" s="17">
        <v>0.17958052359877399</v>
      </c>
      <c r="Z12" s="17">
        <v>0.211273884739822</v>
      </c>
      <c r="AA12" s="17">
        <v>0.242718912180728</v>
      </c>
      <c r="AB12" s="17">
        <v>0.181234497412852</v>
      </c>
      <c r="AC12" s="17">
        <v>0.24473488796977699</v>
      </c>
      <c r="AD12" s="17">
        <v>0.164854122837748</v>
      </c>
      <c r="AE12" s="17">
        <v>0.14166110843726801</v>
      </c>
      <c r="AF12" s="17"/>
      <c r="AG12" s="17">
        <v>0.18652978439232201</v>
      </c>
      <c r="AH12" s="17">
        <v>0.212694794383717</v>
      </c>
    </row>
    <row r="13" spans="2:34" ht="30" x14ac:dyDescent="0.25">
      <c r="B13" s="18" t="s">
        <v>534</v>
      </c>
      <c r="C13" s="17">
        <v>0.106189165316445</v>
      </c>
      <c r="D13" s="17">
        <v>0.103053539609626</v>
      </c>
      <c r="E13" s="17">
        <v>0.10744403261143901</v>
      </c>
      <c r="F13" s="17"/>
      <c r="G13" s="17">
        <v>0.110082902337421</v>
      </c>
      <c r="H13" s="17">
        <v>0.118858594182833</v>
      </c>
      <c r="I13" s="17">
        <v>8.6711866854621594E-2</v>
      </c>
      <c r="J13" s="17"/>
      <c r="K13" s="17">
        <v>9.9308811293764898E-2</v>
      </c>
      <c r="L13" s="17">
        <v>0.107210269677219</v>
      </c>
      <c r="M13" s="17"/>
      <c r="N13" s="17">
        <v>0.14168657359714101</v>
      </c>
      <c r="O13" s="17">
        <v>0.10595044263379701</v>
      </c>
      <c r="P13" s="17">
        <v>0.109444296955667</v>
      </c>
      <c r="Q13" s="17">
        <v>0.123692468349171</v>
      </c>
      <c r="R13" s="17">
        <v>6.4342137788500994E-2</v>
      </c>
      <c r="S13" s="17"/>
      <c r="T13" s="17">
        <v>6.7126762149650895E-2</v>
      </c>
      <c r="U13" s="17">
        <v>0.13130086647252801</v>
      </c>
      <c r="V13" s="17">
        <v>0.124151438786703</v>
      </c>
      <c r="W13" s="17">
        <v>0.11186240204093199</v>
      </c>
      <c r="X13" s="17">
        <v>9.0236736651977498E-2</v>
      </c>
      <c r="Y13" s="17">
        <v>0.102072391370244</v>
      </c>
      <c r="Z13" s="17">
        <v>0.13657889067113599</v>
      </c>
      <c r="AA13" s="17">
        <v>0.107848413398558</v>
      </c>
      <c r="AB13" s="17">
        <v>9.1160114621105195E-2</v>
      </c>
      <c r="AC13" s="17">
        <v>0.112092560562552</v>
      </c>
      <c r="AD13" s="17">
        <v>0.105244470927937</v>
      </c>
      <c r="AE13" s="17">
        <v>0.111512347860587</v>
      </c>
      <c r="AF13" s="17"/>
      <c r="AG13" s="17">
        <v>0.11398019112980599</v>
      </c>
      <c r="AH13" s="17">
        <v>0.10156569538454301</v>
      </c>
    </row>
    <row r="14" spans="2:34" x14ac:dyDescent="0.25">
      <c r="B14" s="18" t="s">
        <v>80</v>
      </c>
      <c r="C14" s="19">
        <v>8.3217115870450095E-2</v>
      </c>
      <c r="D14" s="19">
        <v>6.8940824810540896E-2</v>
      </c>
      <c r="E14" s="19">
        <v>9.69837454966406E-2</v>
      </c>
      <c r="F14" s="19"/>
      <c r="G14" s="19">
        <v>0.100053653416734</v>
      </c>
      <c r="H14" s="19">
        <v>7.4750051906081902E-2</v>
      </c>
      <c r="I14" s="19">
        <v>7.8178654788195107E-2</v>
      </c>
      <c r="J14" s="19"/>
      <c r="K14" s="19">
        <v>9.9666797864914905E-2</v>
      </c>
      <c r="L14" s="19">
        <v>7.5286872011005507E-2</v>
      </c>
      <c r="M14" s="19"/>
      <c r="N14" s="19">
        <v>0.14964275310689901</v>
      </c>
      <c r="O14" s="19">
        <v>6.23883404106821E-2</v>
      </c>
      <c r="P14" s="19">
        <v>8.3644867415749002E-2</v>
      </c>
      <c r="Q14" s="19">
        <v>8.4307312105827606E-2</v>
      </c>
      <c r="R14" s="19">
        <v>4.8698150982598297E-2</v>
      </c>
      <c r="S14" s="19"/>
      <c r="T14" s="19">
        <v>4.0483053320864902E-2</v>
      </c>
      <c r="U14" s="19">
        <v>7.5470445786446905E-2</v>
      </c>
      <c r="V14" s="19">
        <v>0.1074725585913</v>
      </c>
      <c r="W14" s="19">
        <v>4.7884525142703402E-2</v>
      </c>
      <c r="X14" s="19">
        <v>9.9382450516839194E-2</v>
      </c>
      <c r="Y14" s="19">
        <v>0.107742984847237</v>
      </c>
      <c r="Z14" s="19">
        <v>8.4840041340761896E-2</v>
      </c>
      <c r="AA14" s="19">
        <v>4.1147823822632899E-2</v>
      </c>
      <c r="AB14" s="19">
        <v>0.118548177808739</v>
      </c>
      <c r="AC14" s="19">
        <v>9.4110759314413497E-2</v>
      </c>
      <c r="AD14" s="19">
        <v>0.10645543306590401</v>
      </c>
      <c r="AE14" s="19">
        <v>8.3261457035267702E-2</v>
      </c>
      <c r="AF14" s="19"/>
      <c r="AG14" s="19">
        <v>7.0998216438883904E-2</v>
      </c>
      <c r="AH14" s="19">
        <v>7.6094765553832294E-2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545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0.16175380286725199</v>
      </c>
      <c r="D9" s="17">
        <v>0.16558400480956301</v>
      </c>
      <c r="E9" s="17">
        <v>0.16001651363486999</v>
      </c>
      <c r="F9" s="17"/>
      <c r="G9" s="17">
        <v>0.12813629123894599</v>
      </c>
      <c r="H9" s="17">
        <v>0.141659351027553</v>
      </c>
      <c r="I9" s="17">
        <v>0.21813468427204999</v>
      </c>
      <c r="J9" s="17"/>
      <c r="K9" s="17">
        <v>0.139786415863943</v>
      </c>
      <c r="L9" s="17">
        <v>0.168852902772131</v>
      </c>
      <c r="M9" s="17"/>
      <c r="N9" s="17">
        <v>0.10847081527428799</v>
      </c>
      <c r="O9" s="17">
        <v>0.14081844340184199</v>
      </c>
      <c r="P9" s="17">
        <v>0.15144917204219499</v>
      </c>
      <c r="Q9" s="17">
        <v>0.174970873993787</v>
      </c>
      <c r="R9" s="17">
        <v>0.24312690684716001</v>
      </c>
      <c r="S9" s="17"/>
      <c r="T9" s="17">
        <v>0.255611167147066</v>
      </c>
      <c r="U9" s="17">
        <v>0.117826056858749</v>
      </c>
      <c r="V9" s="17">
        <v>0.17879089415875099</v>
      </c>
      <c r="W9" s="17">
        <v>0.12787491159269701</v>
      </c>
      <c r="X9" s="17">
        <v>0.16203081168103201</v>
      </c>
      <c r="Y9" s="17">
        <v>0.157208182598532</v>
      </c>
      <c r="Z9" s="17">
        <v>0.132157494134689</v>
      </c>
      <c r="AA9" s="17">
        <v>0.14452565378739399</v>
      </c>
      <c r="AB9" s="17">
        <v>0.18979843270725399</v>
      </c>
      <c r="AC9" s="17">
        <v>0.12679545762748701</v>
      </c>
      <c r="AD9" s="17">
        <v>0.13185936239513801</v>
      </c>
      <c r="AE9" s="17">
        <v>0.142214016169459</v>
      </c>
      <c r="AF9" s="17"/>
      <c r="AG9" s="17">
        <v>0.175299888404325</v>
      </c>
      <c r="AH9" s="17">
        <v>0.162139097928405</v>
      </c>
    </row>
    <row r="10" spans="2:34" ht="30" x14ac:dyDescent="0.25">
      <c r="B10" s="18" t="s">
        <v>531</v>
      </c>
      <c r="C10" s="17">
        <v>0.27557648586189498</v>
      </c>
      <c r="D10" s="17">
        <v>0.284925584546037</v>
      </c>
      <c r="E10" s="17">
        <v>0.26671014202078902</v>
      </c>
      <c r="F10" s="17"/>
      <c r="G10" s="17">
        <v>0.25968037661981802</v>
      </c>
      <c r="H10" s="17">
        <v>0.29231879115146098</v>
      </c>
      <c r="I10" s="17">
        <v>0.26938178955763398</v>
      </c>
      <c r="J10" s="17"/>
      <c r="K10" s="17">
        <v>0.26342461892516</v>
      </c>
      <c r="L10" s="17">
        <v>0.28192347688531599</v>
      </c>
      <c r="M10" s="17"/>
      <c r="N10" s="17">
        <v>0.197983641012273</v>
      </c>
      <c r="O10" s="17">
        <v>0.26810400288263397</v>
      </c>
      <c r="P10" s="17">
        <v>0.29550702471740198</v>
      </c>
      <c r="Q10" s="17">
        <v>0.27614829743937203</v>
      </c>
      <c r="R10" s="17">
        <v>0.31066273850784598</v>
      </c>
      <c r="S10" s="17"/>
      <c r="T10" s="17">
        <v>0.309995973242297</v>
      </c>
      <c r="U10" s="17">
        <v>0.267785726465398</v>
      </c>
      <c r="V10" s="17">
        <v>0.23781162975935</v>
      </c>
      <c r="W10" s="17">
        <v>0.28372275943147601</v>
      </c>
      <c r="X10" s="17">
        <v>0.25382576768225201</v>
      </c>
      <c r="Y10" s="17">
        <v>0.27305692749781402</v>
      </c>
      <c r="Z10" s="17">
        <v>0.30792423345685699</v>
      </c>
      <c r="AA10" s="17">
        <v>0.31107726176837502</v>
      </c>
      <c r="AB10" s="17">
        <v>0.22852710726776601</v>
      </c>
      <c r="AC10" s="17">
        <v>0.25866495816594998</v>
      </c>
      <c r="AD10" s="17">
        <v>0.28126067175476399</v>
      </c>
      <c r="AE10" s="17">
        <v>0.36676693751640099</v>
      </c>
      <c r="AF10" s="17"/>
      <c r="AG10" s="17">
        <v>0.26207646375233601</v>
      </c>
      <c r="AH10" s="17">
        <v>0.29242840965264599</v>
      </c>
    </row>
    <row r="11" spans="2:34" ht="30" x14ac:dyDescent="0.25">
      <c r="B11" s="18" t="s">
        <v>532</v>
      </c>
      <c r="C11" s="17">
        <v>0.23061748721971101</v>
      </c>
      <c r="D11" s="17">
        <v>0.23741636540281499</v>
      </c>
      <c r="E11" s="17">
        <v>0.22622844599233799</v>
      </c>
      <c r="F11" s="17"/>
      <c r="G11" s="17">
        <v>0.25542823062459402</v>
      </c>
      <c r="H11" s="17">
        <v>0.21423402068986899</v>
      </c>
      <c r="I11" s="17">
        <v>0.22808278891508399</v>
      </c>
      <c r="J11" s="17"/>
      <c r="K11" s="17">
        <v>0.27845028467121302</v>
      </c>
      <c r="L11" s="17">
        <v>0.22079711204511701</v>
      </c>
      <c r="M11" s="17"/>
      <c r="N11" s="17">
        <v>0.25939611817307401</v>
      </c>
      <c r="O11" s="17">
        <v>0.26140961458381901</v>
      </c>
      <c r="P11" s="17">
        <v>0.22922961470976599</v>
      </c>
      <c r="Q11" s="17">
        <v>0.17195818574670799</v>
      </c>
      <c r="R11" s="17">
        <v>0.19764380505648699</v>
      </c>
      <c r="S11" s="17"/>
      <c r="T11" s="17">
        <v>0.21093936404771699</v>
      </c>
      <c r="U11" s="17">
        <v>0.223857801770843</v>
      </c>
      <c r="V11" s="17">
        <v>0.226458709807594</v>
      </c>
      <c r="W11" s="17">
        <v>0.302370346270598</v>
      </c>
      <c r="X11" s="17">
        <v>0.25604878926253799</v>
      </c>
      <c r="Y11" s="17">
        <v>0.24210841853624601</v>
      </c>
      <c r="Z11" s="17">
        <v>0.191603998325171</v>
      </c>
      <c r="AA11" s="17">
        <v>0.19528410350643899</v>
      </c>
      <c r="AB11" s="17">
        <v>0.24130017136481799</v>
      </c>
      <c r="AC11" s="17">
        <v>0.24022520478088599</v>
      </c>
      <c r="AD11" s="17">
        <v>0.217774734625483</v>
      </c>
      <c r="AE11" s="17">
        <v>0.173209697207339</v>
      </c>
      <c r="AF11" s="17"/>
      <c r="AG11" s="17">
        <v>0.238192528571364</v>
      </c>
      <c r="AH11" s="17">
        <v>0.22052824777431199</v>
      </c>
    </row>
    <row r="12" spans="2:34" x14ac:dyDescent="0.25">
      <c r="B12" s="18" t="s">
        <v>533</v>
      </c>
      <c r="C12" s="17">
        <v>0.16844057214432401</v>
      </c>
      <c r="D12" s="17">
        <v>0.16748483252846</v>
      </c>
      <c r="E12" s="17">
        <v>0.165833937571782</v>
      </c>
      <c r="F12" s="17"/>
      <c r="G12" s="17">
        <v>0.176203617615145</v>
      </c>
      <c r="H12" s="17">
        <v>0.18509957181065401</v>
      </c>
      <c r="I12" s="17">
        <v>0.140374859753436</v>
      </c>
      <c r="J12" s="17"/>
      <c r="K12" s="17">
        <v>0.116365012841911</v>
      </c>
      <c r="L12" s="17">
        <v>0.17933371274384899</v>
      </c>
      <c r="M12" s="17"/>
      <c r="N12" s="17">
        <v>0.16969761050768301</v>
      </c>
      <c r="O12" s="17">
        <v>0.183795177003825</v>
      </c>
      <c r="P12" s="17">
        <v>0.16626930861439501</v>
      </c>
      <c r="Q12" s="17">
        <v>0.17857584456098399</v>
      </c>
      <c r="R12" s="17">
        <v>0.151468174068592</v>
      </c>
      <c r="S12" s="17"/>
      <c r="T12" s="17">
        <v>0.13215406549931899</v>
      </c>
      <c r="U12" s="17">
        <v>0.22083211362649699</v>
      </c>
      <c r="V12" s="17">
        <v>0.191848757213887</v>
      </c>
      <c r="W12" s="17">
        <v>0.14141159495848399</v>
      </c>
      <c r="X12" s="17">
        <v>0.19208593757860801</v>
      </c>
      <c r="Y12" s="17">
        <v>0.13264602647014501</v>
      </c>
      <c r="Z12" s="17">
        <v>0.18473945240423001</v>
      </c>
      <c r="AA12" s="17">
        <v>0.16928644240492299</v>
      </c>
      <c r="AB12" s="17">
        <v>0.16215793900640799</v>
      </c>
      <c r="AC12" s="17">
        <v>0.15641829662151899</v>
      </c>
      <c r="AD12" s="17">
        <v>0.184026627507898</v>
      </c>
      <c r="AE12" s="17">
        <v>0.14903200018332599</v>
      </c>
      <c r="AF12" s="17"/>
      <c r="AG12" s="17">
        <v>0.158966333550869</v>
      </c>
      <c r="AH12" s="17">
        <v>0.174366026951949</v>
      </c>
    </row>
    <row r="13" spans="2:34" ht="30" x14ac:dyDescent="0.25">
      <c r="B13" s="18" t="s">
        <v>534</v>
      </c>
      <c r="C13" s="17">
        <v>7.52418239434446E-2</v>
      </c>
      <c r="D13" s="17">
        <v>7.0285024257496803E-2</v>
      </c>
      <c r="E13" s="17">
        <v>8.0062708530805701E-2</v>
      </c>
      <c r="F13" s="17"/>
      <c r="G13" s="17">
        <v>7.3284464180561296E-2</v>
      </c>
      <c r="H13" s="17">
        <v>8.6812344353311699E-2</v>
      </c>
      <c r="I13" s="17">
        <v>6.2574901261835195E-2</v>
      </c>
      <c r="J13" s="17"/>
      <c r="K13" s="17">
        <v>8.2910425764894199E-2</v>
      </c>
      <c r="L13" s="17">
        <v>7.3542545280126104E-2</v>
      </c>
      <c r="M13" s="17"/>
      <c r="N13" s="17">
        <v>9.5090275077653497E-2</v>
      </c>
      <c r="O13" s="17">
        <v>7.3518381590621004E-2</v>
      </c>
      <c r="P13" s="17">
        <v>7.2996776861657106E-2</v>
      </c>
      <c r="Q13" s="17">
        <v>0.123404367992442</v>
      </c>
      <c r="R13" s="17">
        <v>4.7295239955517702E-2</v>
      </c>
      <c r="S13" s="17"/>
      <c r="T13" s="17">
        <v>2.9071844132638101E-2</v>
      </c>
      <c r="U13" s="17">
        <v>7.6547067560777698E-2</v>
      </c>
      <c r="V13" s="17">
        <v>7.6472760994417494E-2</v>
      </c>
      <c r="W13" s="17">
        <v>7.4733656706566398E-2</v>
      </c>
      <c r="X13" s="17">
        <v>5.5256199267025803E-2</v>
      </c>
      <c r="Y13" s="17">
        <v>9.7059972193592997E-2</v>
      </c>
      <c r="Z13" s="17">
        <v>7.2759080816587093E-2</v>
      </c>
      <c r="AA13" s="17">
        <v>0.13164532173754201</v>
      </c>
      <c r="AB13" s="17">
        <v>8.2077904693565101E-2</v>
      </c>
      <c r="AC13" s="17">
        <v>0.123520165061333</v>
      </c>
      <c r="AD13" s="17">
        <v>2.51764265738409E-2</v>
      </c>
      <c r="AE13" s="17">
        <v>0.11381643231479301</v>
      </c>
      <c r="AF13" s="17"/>
      <c r="AG13" s="17">
        <v>9.3230476922624206E-2</v>
      </c>
      <c r="AH13" s="17">
        <v>6.6641418881140405E-2</v>
      </c>
    </row>
    <row r="14" spans="2:34" x14ac:dyDescent="0.25">
      <c r="B14" s="18" t="s">
        <v>80</v>
      </c>
      <c r="C14" s="19">
        <v>8.8369827963372893E-2</v>
      </c>
      <c r="D14" s="19">
        <v>7.4304188455628195E-2</v>
      </c>
      <c r="E14" s="19">
        <v>0.101148252249415</v>
      </c>
      <c r="F14" s="19"/>
      <c r="G14" s="19">
        <v>0.107267019720936</v>
      </c>
      <c r="H14" s="19">
        <v>7.9875920967151195E-2</v>
      </c>
      <c r="I14" s="19">
        <v>8.1450976239960199E-2</v>
      </c>
      <c r="J14" s="19"/>
      <c r="K14" s="19">
        <v>0.119063241932879</v>
      </c>
      <c r="L14" s="19">
        <v>7.5550250273460698E-2</v>
      </c>
      <c r="M14" s="19"/>
      <c r="N14" s="19">
        <v>0.16936153995502901</v>
      </c>
      <c r="O14" s="19">
        <v>7.2354380537257998E-2</v>
      </c>
      <c r="P14" s="19">
        <v>8.4548103054584905E-2</v>
      </c>
      <c r="Q14" s="19">
        <v>7.4942430266706994E-2</v>
      </c>
      <c r="R14" s="19">
        <v>4.9803135564397603E-2</v>
      </c>
      <c r="S14" s="19"/>
      <c r="T14" s="19">
        <v>6.2227585930963697E-2</v>
      </c>
      <c r="U14" s="19">
        <v>9.3151233717735704E-2</v>
      </c>
      <c r="V14" s="19">
        <v>8.8617248066000895E-2</v>
      </c>
      <c r="W14" s="19">
        <v>6.98867310401797E-2</v>
      </c>
      <c r="X14" s="19">
        <v>8.0752494528544896E-2</v>
      </c>
      <c r="Y14" s="19">
        <v>9.79204727036707E-2</v>
      </c>
      <c r="Z14" s="19">
        <v>0.110815740862466</v>
      </c>
      <c r="AA14" s="19">
        <v>4.81812167953274E-2</v>
      </c>
      <c r="AB14" s="19">
        <v>9.6138444960189195E-2</v>
      </c>
      <c r="AC14" s="19">
        <v>9.4375917742825E-2</v>
      </c>
      <c r="AD14" s="19">
        <v>0.159902177142876</v>
      </c>
      <c r="AE14" s="19">
        <v>5.4960916608681999E-2</v>
      </c>
      <c r="AF14" s="19"/>
      <c r="AG14" s="19">
        <v>7.2234308798482402E-2</v>
      </c>
      <c r="AH14" s="19">
        <v>8.3896798811547796E-2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546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0.18114903364107801</v>
      </c>
      <c r="D9" s="17">
        <v>0.19675222924637401</v>
      </c>
      <c r="E9" s="17">
        <v>0.165543566628957</v>
      </c>
      <c r="F9" s="17"/>
      <c r="G9" s="17">
        <v>0.14795744537269601</v>
      </c>
      <c r="H9" s="17">
        <v>0.18450882995481199</v>
      </c>
      <c r="I9" s="17">
        <v>0.20777225544242101</v>
      </c>
      <c r="J9" s="17"/>
      <c r="K9" s="17">
        <v>0.17616107904821299</v>
      </c>
      <c r="L9" s="17">
        <v>0.18369129061487099</v>
      </c>
      <c r="M9" s="17"/>
      <c r="N9" s="17">
        <v>0.13432246458993899</v>
      </c>
      <c r="O9" s="17">
        <v>0.18629546187898299</v>
      </c>
      <c r="P9" s="17">
        <v>0.18312988771397901</v>
      </c>
      <c r="Q9" s="17">
        <v>0.18612457968089899</v>
      </c>
      <c r="R9" s="17">
        <v>0.20926195389931901</v>
      </c>
      <c r="S9" s="17"/>
      <c r="T9" s="17">
        <v>0.23066315447115701</v>
      </c>
      <c r="U9" s="17">
        <v>9.83249952674983E-2</v>
      </c>
      <c r="V9" s="17">
        <v>0.23291381738372399</v>
      </c>
      <c r="W9" s="17">
        <v>0.12804464764986101</v>
      </c>
      <c r="X9" s="17">
        <v>0.178253965724149</v>
      </c>
      <c r="Y9" s="17">
        <v>0.21414423596156301</v>
      </c>
      <c r="Z9" s="17">
        <v>0.22824532397141201</v>
      </c>
      <c r="AA9" s="17">
        <v>0.15779992479551899</v>
      </c>
      <c r="AB9" s="17">
        <v>0.18705039545200899</v>
      </c>
      <c r="AC9" s="17">
        <v>0.17634316361860999</v>
      </c>
      <c r="AD9" s="17">
        <v>0.161724552208793</v>
      </c>
      <c r="AE9" s="17">
        <v>0.153173391413957</v>
      </c>
      <c r="AF9" s="17"/>
      <c r="AG9" s="17">
        <v>0.19384293601994401</v>
      </c>
      <c r="AH9" s="17">
        <v>0.17781176181304401</v>
      </c>
    </row>
    <row r="10" spans="2:34" ht="30" x14ac:dyDescent="0.25">
      <c r="B10" s="18" t="s">
        <v>531</v>
      </c>
      <c r="C10" s="17">
        <v>0.234319643682114</v>
      </c>
      <c r="D10" s="17">
        <v>0.25440963699410102</v>
      </c>
      <c r="E10" s="17">
        <v>0.21643135342243</v>
      </c>
      <c r="F10" s="17"/>
      <c r="G10" s="17">
        <v>0.226394464501496</v>
      </c>
      <c r="H10" s="17">
        <v>0.233521835195554</v>
      </c>
      <c r="I10" s="17">
        <v>0.24267954411210499</v>
      </c>
      <c r="J10" s="17"/>
      <c r="K10" s="17">
        <v>0.223155345791863</v>
      </c>
      <c r="L10" s="17">
        <v>0.239207940934311</v>
      </c>
      <c r="M10" s="17"/>
      <c r="N10" s="17">
        <v>0.18531787854434201</v>
      </c>
      <c r="O10" s="17">
        <v>0.23008254717374699</v>
      </c>
      <c r="P10" s="17">
        <v>0.24892304903381399</v>
      </c>
      <c r="Q10" s="17">
        <v>0.19539964369864199</v>
      </c>
      <c r="R10" s="17">
        <v>0.26638262820911102</v>
      </c>
      <c r="S10" s="17"/>
      <c r="T10" s="17">
        <v>0.28268364445063099</v>
      </c>
      <c r="U10" s="17">
        <v>0.287944328976111</v>
      </c>
      <c r="V10" s="17">
        <v>0.16563338580553899</v>
      </c>
      <c r="W10" s="17">
        <v>0.233784093566727</v>
      </c>
      <c r="X10" s="17">
        <v>0.236551799942642</v>
      </c>
      <c r="Y10" s="17">
        <v>0.25423787331710801</v>
      </c>
      <c r="Z10" s="17">
        <v>0.19934649682807301</v>
      </c>
      <c r="AA10" s="17">
        <v>0.24625381657557799</v>
      </c>
      <c r="AB10" s="17">
        <v>0.21982932716932399</v>
      </c>
      <c r="AC10" s="17">
        <v>0.17195872581070001</v>
      </c>
      <c r="AD10" s="17">
        <v>0.23836002192814501</v>
      </c>
      <c r="AE10" s="17">
        <v>0.19970890244498199</v>
      </c>
      <c r="AF10" s="17"/>
      <c r="AG10" s="17">
        <v>0.24910133371867199</v>
      </c>
      <c r="AH10" s="17">
        <v>0.22547700051258099</v>
      </c>
    </row>
    <row r="11" spans="2:34" ht="30" x14ac:dyDescent="0.25">
      <c r="B11" s="18" t="s">
        <v>532</v>
      </c>
      <c r="C11" s="17">
        <v>0.24553271085353601</v>
      </c>
      <c r="D11" s="17">
        <v>0.23737166544544799</v>
      </c>
      <c r="E11" s="17">
        <v>0.25327535506069898</v>
      </c>
      <c r="F11" s="17"/>
      <c r="G11" s="17">
        <v>0.26241209950133698</v>
      </c>
      <c r="H11" s="17">
        <v>0.240024268901809</v>
      </c>
      <c r="I11" s="17">
        <v>0.23675059035005</v>
      </c>
      <c r="J11" s="17"/>
      <c r="K11" s="17">
        <v>0.203092988080736</v>
      </c>
      <c r="L11" s="17">
        <v>0.25505626447330698</v>
      </c>
      <c r="M11" s="17"/>
      <c r="N11" s="17">
        <v>0.22758258998811001</v>
      </c>
      <c r="O11" s="17">
        <v>0.255650089241786</v>
      </c>
      <c r="P11" s="17">
        <v>0.25920713666897699</v>
      </c>
      <c r="Q11" s="17">
        <v>0.235453899946241</v>
      </c>
      <c r="R11" s="17">
        <v>0.22769887849350501</v>
      </c>
      <c r="S11" s="17"/>
      <c r="T11" s="17">
        <v>0.24131080428313401</v>
      </c>
      <c r="U11" s="17">
        <v>0.230759735060517</v>
      </c>
      <c r="V11" s="17">
        <v>0.264266859847335</v>
      </c>
      <c r="W11" s="17">
        <v>0.29322649266040501</v>
      </c>
      <c r="X11" s="17">
        <v>0.260573577944407</v>
      </c>
      <c r="Y11" s="17">
        <v>0.24340977281158299</v>
      </c>
      <c r="Z11" s="17">
        <v>0.20705406821458999</v>
      </c>
      <c r="AA11" s="17">
        <v>0.32272924647369999</v>
      </c>
      <c r="AB11" s="17">
        <v>0.230856121447887</v>
      </c>
      <c r="AC11" s="17">
        <v>0.22124018270061399</v>
      </c>
      <c r="AD11" s="17">
        <v>0.226727920399137</v>
      </c>
      <c r="AE11" s="17">
        <v>0.26987541368630302</v>
      </c>
      <c r="AF11" s="17"/>
      <c r="AG11" s="17">
        <v>0.21518370850974</v>
      </c>
      <c r="AH11" s="17">
        <v>0.26918509381093902</v>
      </c>
    </row>
    <row r="12" spans="2:34" x14ac:dyDescent="0.25">
      <c r="B12" s="18" t="s">
        <v>533</v>
      </c>
      <c r="C12" s="17">
        <v>0.15895177986866199</v>
      </c>
      <c r="D12" s="17">
        <v>0.13109232830631001</v>
      </c>
      <c r="E12" s="17">
        <v>0.186983948226878</v>
      </c>
      <c r="F12" s="17"/>
      <c r="G12" s="17">
        <v>0.163062111301644</v>
      </c>
      <c r="H12" s="17">
        <v>0.173852418230074</v>
      </c>
      <c r="I12" s="17">
        <v>0.13648008188378799</v>
      </c>
      <c r="J12" s="17"/>
      <c r="K12" s="17">
        <v>0.166695408199247</v>
      </c>
      <c r="L12" s="17">
        <v>0.15878255250922599</v>
      </c>
      <c r="M12" s="17"/>
      <c r="N12" s="17">
        <v>0.14259180563876001</v>
      </c>
      <c r="O12" s="17">
        <v>0.15498889805504701</v>
      </c>
      <c r="P12" s="17">
        <v>0.16456797354903699</v>
      </c>
      <c r="Q12" s="17">
        <v>0.17304708656422499</v>
      </c>
      <c r="R12" s="17">
        <v>0.16117634856354299</v>
      </c>
      <c r="S12" s="17"/>
      <c r="T12" s="17">
        <v>0.125337287903447</v>
      </c>
      <c r="U12" s="17">
        <v>0.18299814147134999</v>
      </c>
      <c r="V12" s="17">
        <v>0.15586492568601301</v>
      </c>
      <c r="W12" s="17">
        <v>0.152868719715259</v>
      </c>
      <c r="X12" s="17">
        <v>0.162399037589293</v>
      </c>
      <c r="Y12" s="17">
        <v>0.14046313161695301</v>
      </c>
      <c r="Z12" s="17">
        <v>0.14634562383489699</v>
      </c>
      <c r="AA12" s="17">
        <v>0.14902565604266299</v>
      </c>
      <c r="AB12" s="17">
        <v>0.19174981779129399</v>
      </c>
      <c r="AC12" s="17">
        <v>0.17831337866271099</v>
      </c>
      <c r="AD12" s="17">
        <v>0.13899756341240499</v>
      </c>
      <c r="AE12" s="17">
        <v>0.18909721513939401</v>
      </c>
      <c r="AF12" s="17"/>
      <c r="AG12" s="17">
        <v>0.164234759163112</v>
      </c>
      <c r="AH12" s="17">
        <v>0.162316671348327</v>
      </c>
    </row>
    <row r="13" spans="2:34" ht="30" x14ac:dyDescent="0.25">
      <c r="B13" s="18" t="s">
        <v>534</v>
      </c>
      <c r="C13" s="17">
        <v>9.7233971532643404E-2</v>
      </c>
      <c r="D13" s="17">
        <v>0.10551459946161799</v>
      </c>
      <c r="E13" s="17">
        <v>8.7517517411065296E-2</v>
      </c>
      <c r="F13" s="17"/>
      <c r="G13" s="17">
        <v>9.2881052539794201E-2</v>
      </c>
      <c r="H13" s="17">
        <v>9.60477235290986E-2</v>
      </c>
      <c r="I13" s="17">
        <v>0.10276213574590499</v>
      </c>
      <c r="J13" s="17"/>
      <c r="K13" s="17">
        <v>0.11604881976095401</v>
      </c>
      <c r="L13" s="17">
        <v>9.1559562044885898E-2</v>
      </c>
      <c r="M13" s="17"/>
      <c r="N13" s="17">
        <v>0.125355982753731</v>
      </c>
      <c r="O13" s="17">
        <v>0.106381032777534</v>
      </c>
      <c r="P13" s="17">
        <v>8.1775238387930493E-2</v>
      </c>
      <c r="Q13" s="17">
        <v>0.107214497640994</v>
      </c>
      <c r="R13" s="17">
        <v>8.9463265801833503E-2</v>
      </c>
      <c r="S13" s="17"/>
      <c r="T13" s="17">
        <v>6.9388151759379998E-2</v>
      </c>
      <c r="U13" s="17">
        <v>0.12034420319372401</v>
      </c>
      <c r="V13" s="17">
        <v>9.3762812469636594E-2</v>
      </c>
      <c r="W13" s="17">
        <v>8.8467475799109796E-2</v>
      </c>
      <c r="X13" s="17">
        <v>9.8278014579765205E-2</v>
      </c>
      <c r="Y13" s="17">
        <v>5.2611864820928902E-2</v>
      </c>
      <c r="Z13" s="17">
        <v>0.126310594943082</v>
      </c>
      <c r="AA13" s="17">
        <v>5.5713162379488597E-2</v>
      </c>
      <c r="AB13" s="17">
        <v>9.3660970096136498E-2</v>
      </c>
      <c r="AC13" s="17">
        <v>0.15065741197472399</v>
      </c>
      <c r="AD13" s="17">
        <v>0.120564701443378</v>
      </c>
      <c r="AE13" s="17">
        <v>9.5266617770488907E-2</v>
      </c>
      <c r="AF13" s="17"/>
      <c r="AG13" s="17">
        <v>0.10202944247134201</v>
      </c>
      <c r="AH13" s="17">
        <v>9.1747364869192799E-2</v>
      </c>
    </row>
    <row r="14" spans="2:34" x14ac:dyDescent="0.25">
      <c r="B14" s="18" t="s">
        <v>80</v>
      </c>
      <c r="C14" s="19">
        <v>8.2812860421966505E-2</v>
      </c>
      <c r="D14" s="19">
        <v>7.4859540546149406E-2</v>
      </c>
      <c r="E14" s="19">
        <v>9.0248259249971305E-2</v>
      </c>
      <c r="F14" s="19"/>
      <c r="G14" s="19">
        <v>0.10729282678303199</v>
      </c>
      <c r="H14" s="19">
        <v>7.20449241886537E-2</v>
      </c>
      <c r="I14" s="19">
        <v>7.3555392465730798E-2</v>
      </c>
      <c r="J14" s="19"/>
      <c r="K14" s="19">
        <v>0.114846359118988</v>
      </c>
      <c r="L14" s="19">
        <v>7.1702389423398599E-2</v>
      </c>
      <c r="M14" s="19"/>
      <c r="N14" s="19">
        <v>0.18482927848511799</v>
      </c>
      <c r="O14" s="19">
        <v>6.6601970872903093E-2</v>
      </c>
      <c r="P14" s="19">
        <v>6.23967146462618E-2</v>
      </c>
      <c r="Q14" s="19">
        <v>0.102760292468998</v>
      </c>
      <c r="R14" s="19">
        <v>4.60169250326882E-2</v>
      </c>
      <c r="S14" s="19"/>
      <c r="T14" s="19">
        <v>5.0616957132250999E-2</v>
      </c>
      <c r="U14" s="19">
        <v>7.96285960307999E-2</v>
      </c>
      <c r="V14" s="19">
        <v>8.7558198807751494E-2</v>
      </c>
      <c r="W14" s="19">
        <v>0.103608570608637</v>
      </c>
      <c r="X14" s="19">
        <v>6.3943604219744293E-2</v>
      </c>
      <c r="Y14" s="19">
        <v>9.5133121471864798E-2</v>
      </c>
      <c r="Z14" s="19">
        <v>9.2697892207945498E-2</v>
      </c>
      <c r="AA14" s="19">
        <v>6.8478193733050599E-2</v>
      </c>
      <c r="AB14" s="19">
        <v>7.6853368043349496E-2</v>
      </c>
      <c r="AC14" s="19">
        <v>0.10148713723264</v>
      </c>
      <c r="AD14" s="19">
        <v>0.113625240608142</v>
      </c>
      <c r="AE14" s="19">
        <v>9.2878459544874795E-2</v>
      </c>
      <c r="AF14" s="19"/>
      <c r="AG14" s="19">
        <v>7.5607820117190902E-2</v>
      </c>
      <c r="AH14" s="19">
        <v>7.3462107645915403E-2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547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0.21593096435058301</v>
      </c>
      <c r="D9" s="17">
        <v>0.23452007919989501</v>
      </c>
      <c r="E9" s="17">
        <v>0.197247263176447</v>
      </c>
      <c r="F9" s="17"/>
      <c r="G9" s="17">
        <v>0.19370783636052399</v>
      </c>
      <c r="H9" s="17">
        <v>0.198692341674543</v>
      </c>
      <c r="I9" s="17">
        <v>0.25815324047593002</v>
      </c>
      <c r="J9" s="17"/>
      <c r="K9" s="17">
        <v>0.191884413797691</v>
      </c>
      <c r="L9" s="17">
        <v>0.21860913047368799</v>
      </c>
      <c r="M9" s="17"/>
      <c r="N9" s="17">
        <v>0.16012804415023699</v>
      </c>
      <c r="O9" s="17">
        <v>0.21577806022196599</v>
      </c>
      <c r="P9" s="17">
        <v>0.20358358497833901</v>
      </c>
      <c r="Q9" s="17">
        <v>0.20808610667070099</v>
      </c>
      <c r="R9" s="17">
        <v>0.28875458860251701</v>
      </c>
      <c r="S9" s="17"/>
      <c r="T9" s="17">
        <v>0.30792333720172699</v>
      </c>
      <c r="U9" s="17">
        <v>0.17710104540802399</v>
      </c>
      <c r="V9" s="17">
        <v>0.19805037065852901</v>
      </c>
      <c r="W9" s="17">
        <v>0.15108845901773199</v>
      </c>
      <c r="X9" s="17">
        <v>0.17662743250013699</v>
      </c>
      <c r="Y9" s="17">
        <v>0.22413794488479899</v>
      </c>
      <c r="Z9" s="17">
        <v>0.237965356114723</v>
      </c>
      <c r="AA9" s="17">
        <v>0.16356993550207299</v>
      </c>
      <c r="AB9" s="17">
        <v>0.26563355065486099</v>
      </c>
      <c r="AC9" s="17">
        <v>0.207750149329608</v>
      </c>
      <c r="AD9" s="17">
        <v>0.18008138147560401</v>
      </c>
      <c r="AE9" s="17">
        <v>0.17806859433892699</v>
      </c>
      <c r="AF9" s="17"/>
      <c r="AG9" s="17">
        <v>0.218583844880919</v>
      </c>
      <c r="AH9" s="17">
        <v>0.22775660591232399</v>
      </c>
    </row>
    <row r="10" spans="2:34" ht="30" x14ac:dyDescent="0.25">
      <c r="B10" s="18" t="s">
        <v>531</v>
      </c>
      <c r="C10" s="17">
        <v>0.30833772433233703</v>
      </c>
      <c r="D10" s="17">
        <v>0.33186949962416701</v>
      </c>
      <c r="E10" s="17">
        <v>0.28666275102127298</v>
      </c>
      <c r="F10" s="17"/>
      <c r="G10" s="17">
        <v>0.315044043985855</v>
      </c>
      <c r="H10" s="17">
        <v>0.30435087075818001</v>
      </c>
      <c r="I10" s="17">
        <v>0.30709978821157502</v>
      </c>
      <c r="J10" s="17"/>
      <c r="K10" s="17">
        <v>0.31467671535937602</v>
      </c>
      <c r="L10" s="17">
        <v>0.31071520853690299</v>
      </c>
      <c r="M10" s="17"/>
      <c r="N10" s="17">
        <v>0.25545395254597503</v>
      </c>
      <c r="O10" s="17">
        <v>0.30720345690137002</v>
      </c>
      <c r="P10" s="17">
        <v>0.30665241291828399</v>
      </c>
      <c r="Q10" s="17">
        <v>0.34051073559584599</v>
      </c>
      <c r="R10" s="17">
        <v>0.34524690916999501</v>
      </c>
      <c r="S10" s="17"/>
      <c r="T10" s="17">
        <v>0.32746022010247</v>
      </c>
      <c r="U10" s="17">
        <v>0.28849663069335202</v>
      </c>
      <c r="V10" s="17">
        <v>0.33018139833946902</v>
      </c>
      <c r="W10" s="17">
        <v>0.35741285347955898</v>
      </c>
      <c r="X10" s="17">
        <v>0.30270408377353503</v>
      </c>
      <c r="Y10" s="17">
        <v>0.32537038312769301</v>
      </c>
      <c r="Z10" s="17">
        <v>0.32746403166309501</v>
      </c>
      <c r="AA10" s="17">
        <v>0.28882144518780101</v>
      </c>
      <c r="AB10" s="17">
        <v>0.24986221362282701</v>
      </c>
      <c r="AC10" s="17">
        <v>0.26254781259617699</v>
      </c>
      <c r="AD10" s="17">
        <v>0.33730637581792999</v>
      </c>
      <c r="AE10" s="17">
        <v>0.33929461178803699</v>
      </c>
      <c r="AF10" s="17"/>
      <c r="AG10" s="17">
        <v>0.32043323133301299</v>
      </c>
      <c r="AH10" s="17">
        <v>0.30795132592819002</v>
      </c>
    </row>
    <row r="11" spans="2:34" ht="30" x14ac:dyDescent="0.25">
      <c r="B11" s="18" t="s">
        <v>532</v>
      </c>
      <c r="C11" s="17">
        <v>0.188791469701833</v>
      </c>
      <c r="D11" s="17">
        <v>0.19383634022898599</v>
      </c>
      <c r="E11" s="17">
        <v>0.185739651103241</v>
      </c>
      <c r="F11" s="17"/>
      <c r="G11" s="17">
        <v>0.17979219870162</v>
      </c>
      <c r="H11" s="17">
        <v>0.19944673439282701</v>
      </c>
      <c r="I11" s="17">
        <v>0.18381107328020499</v>
      </c>
      <c r="J11" s="17"/>
      <c r="K11" s="17">
        <v>0.17189192288467101</v>
      </c>
      <c r="L11" s="17">
        <v>0.19395908436079401</v>
      </c>
      <c r="M11" s="17"/>
      <c r="N11" s="17">
        <v>0.19941384312403701</v>
      </c>
      <c r="O11" s="17">
        <v>0.195932172367873</v>
      </c>
      <c r="P11" s="17">
        <v>0.20350822712302399</v>
      </c>
      <c r="Q11" s="17">
        <v>0.162811940943939</v>
      </c>
      <c r="R11" s="17">
        <v>0.15405160468963899</v>
      </c>
      <c r="S11" s="17"/>
      <c r="T11" s="17">
        <v>0.15835444462432099</v>
      </c>
      <c r="U11" s="17">
        <v>0.18341195132542101</v>
      </c>
      <c r="V11" s="17">
        <v>0.17691653828205001</v>
      </c>
      <c r="W11" s="17">
        <v>0.213845338867237</v>
      </c>
      <c r="X11" s="17">
        <v>0.230570045686464</v>
      </c>
      <c r="Y11" s="17">
        <v>0.18627809859570099</v>
      </c>
      <c r="Z11" s="17">
        <v>0.21320155729438001</v>
      </c>
      <c r="AA11" s="17">
        <v>0.22443393355860999</v>
      </c>
      <c r="AB11" s="17">
        <v>0.182936178558952</v>
      </c>
      <c r="AC11" s="17">
        <v>0.174392154440491</v>
      </c>
      <c r="AD11" s="17">
        <v>0.19300575295893199</v>
      </c>
      <c r="AE11" s="17">
        <v>0.146097670810106</v>
      </c>
      <c r="AF11" s="17"/>
      <c r="AG11" s="17">
        <v>0.18108512241750799</v>
      </c>
      <c r="AH11" s="17">
        <v>0.18661874312066301</v>
      </c>
    </row>
    <row r="12" spans="2:34" x14ac:dyDescent="0.25">
      <c r="B12" s="18" t="s">
        <v>533</v>
      </c>
      <c r="C12" s="17">
        <v>0.13340776597284301</v>
      </c>
      <c r="D12" s="17">
        <v>0.110519835028848</v>
      </c>
      <c r="E12" s="17">
        <v>0.155616327653847</v>
      </c>
      <c r="F12" s="17"/>
      <c r="G12" s="17">
        <v>0.15213301514500499</v>
      </c>
      <c r="H12" s="17">
        <v>0.135239994856516</v>
      </c>
      <c r="I12" s="17">
        <v>0.113721472426754</v>
      </c>
      <c r="J12" s="17"/>
      <c r="K12" s="17">
        <v>0.146730852409822</v>
      </c>
      <c r="L12" s="17">
        <v>0.13248466602681899</v>
      </c>
      <c r="M12" s="17"/>
      <c r="N12" s="17">
        <v>0.14117016113950501</v>
      </c>
      <c r="O12" s="17">
        <v>0.13683714838729399</v>
      </c>
      <c r="P12" s="17">
        <v>0.13488746854337799</v>
      </c>
      <c r="Q12" s="17">
        <v>0.15968398699627201</v>
      </c>
      <c r="R12" s="17">
        <v>0.11098813739526001</v>
      </c>
      <c r="S12" s="17"/>
      <c r="T12" s="17">
        <v>0.116553181344802</v>
      </c>
      <c r="U12" s="17">
        <v>0.15645813627007299</v>
      </c>
      <c r="V12" s="17">
        <v>0.13457103895803399</v>
      </c>
      <c r="W12" s="17">
        <v>0.13829166108369301</v>
      </c>
      <c r="X12" s="17">
        <v>0.12943339205090401</v>
      </c>
      <c r="Y12" s="17">
        <v>0.108368348779408</v>
      </c>
      <c r="Z12" s="17">
        <v>0.11617976987237701</v>
      </c>
      <c r="AA12" s="17">
        <v>0.16127379049871299</v>
      </c>
      <c r="AB12" s="17">
        <v>0.14789436705409301</v>
      </c>
      <c r="AC12" s="17">
        <v>0.146031265707081</v>
      </c>
      <c r="AD12" s="17">
        <v>8.3300331634178201E-2</v>
      </c>
      <c r="AE12" s="17">
        <v>0.18566261864063399</v>
      </c>
      <c r="AF12" s="17"/>
      <c r="AG12" s="17">
        <v>0.119612688640475</v>
      </c>
      <c r="AH12" s="17">
        <v>0.14421120975649199</v>
      </c>
    </row>
    <row r="13" spans="2:34" ht="30" x14ac:dyDescent="0.25">
      <c r="B13" s="18" t="s">
        <v>534</v>
      </c>
      <c r="C13" s="17">
        <v>7.2691489998660305E-2</v>
      </c>
      <c r="D13" s="17">
        <v>5.9317438964232701E-2</v>
      </c>
      <c r="E13" s="17">
        <v>8.3545034523266198E-2</v>
      </c>
      <c r="F13" s="17"/>
      <c r="G13" s="17">
        <v>5.49393077321777E-2</v>
      </c>
      <c r="H13" s="17">
        <v>8.8072710501367696E-2</v>
      </c>
      <c r="I13" s="17">
        <v>6.9924691118137094E-2</v>
      </c>
      <c r="J13" s="17"/>
      <c r="K13" s="17">
        <v>7.7981807558738001E-2</v>
      </c>
      <c r="L13" s="17">
        <v>7.1430450845036894E-2</v>
      </c>
      <c r="M13" s="17"/>
      <c r="N13" s="17">
        <v>7.3198206592648696E-2</v>
      </c>
      <c r="O13" s="17">
        <v>7.4694996457188106E-2</v>
      </c>
      <c r="P13" s="17">
        <v>7.7423517078036797E-2</v>
      </c>
      <c r="Q13" s="17">
        <v>7.5341472417286504E-2</v>
      </c>
      <c r="R13" s="17">
        <v>6.0281744489262802E-2</v>
      </c>
      <c r="S13" s="17"/>
      <c r="T13" s="17">
        <v>2.9853868731142201E-2</v>
      </c>
      <c r="U13" s="17">
        <v>9.9951058703691406E-2</v>
      </c>
      <c r="V13" s="17">
        <v>7.06942228499296E-2</v>
      </c>
      <c r="W13" s="17">
        <v>8.1265647282804193E-2</v>
      </c>
      <c r="X13" s="17">
        <v>7.3852373013433406E-2</v>
      </c>
      <c r="Y13" s="17">
        <v>6.7406644781118602E-2</v>
      </c>
      <c r="Z13" s="17">
        <v>4.5979349035059E-2</v>
      </c>
      <c r="AA13" s="17">
        <v>9.0325937793387198E-2</v>
      </c>
      <c r="AB13" s="17">
        <v>8.2746144790054599E-2</v>
      </c>
      <c r="AC13" s="17">
        <v>0.10273892045761</v>
      </c>
      <c r="AD13" s="17">
        <v>7.1532335545893597E-2</v>
      </c>
      <c r="AE13" s="17">
        <v>7.7871160367338405E-2</v>
      </c>
      <c r="AF13" s="17"/>
      <c r="AG13" s="17">
        <v>8.26190495218245E-2</v>
      </c>
      <c r="AH13" s="17">
        <v>6.3430832502275394E-2</v>
      </c>
    </row>
    <row r="14" spans="2:34" x14ac:dyDescent="0.25">
      <c r="B14" s="18" t="s">
        <v>80</v>
      </c>
      <c r="C14" s="19">
        <v>8.0840585643743204E-2</v>
      </c>
      <c r="D14" s="19">
        <v>6.9936806953870695E-2</v>
      </c>
      <c r="E14" s="19">
        <v>9.1188972521925898E-2</v>
      </c>
      <c r="F14" s="19"/>
      <c r="G14" s="19">
        <v>0.10438359807481901</v>
      </c>
      <c r="H14" s="19">
        <v>7.4197347816565895E-2</v>
      </c>
      <c r="I14" s="19">
        <v>6.7289734487399597E-2</v>
      </c>
      <c r="J14" s="19"/>
      <c r="K14" s="19">
        <v>9.68342879897022E-2</v>
      </c>
      <c r="L14" s="19">
        <v>7.2801459756759904E-2</v>
      </c>
      <c r="M14" s="19"/>
      <c r="N14" s="19">
        <v>0.170635792447597</v>
      </c>
      <c r="O14" s="19">
        <v>6.9554165664308401E-2</v>
      </c>
      <c r="P14" s="19">
        <v>7.3944789358937599E-2</v>
      </c>
      <c r="Q14" s="19">
        <v>5.3565757375955397E-2</v>
      </c>
      <c r="R14" s="19">
        <v>4.0677015653326098E-2</v>
      </c>
      <c r="S14" s="19"/>
      <c r="T14" s="19">
        <v>5.9854947995537401E-2</v>
      </c>
      <c r="U14" s="19">
        <v>9.4581177599438404E-2</v>
      </c>
      <c r="V14" s="19">
        <v>8.9586430911988493E-2</v>
      </c>
      <c r="W14" s="19">
        <v>5.8096040268974102E-2</v>
      </c>
      <c r="X14" s="19">
        <v>8.6812672975527E-2</v>
      </c>
      <c r="Y14" s="19">
        <v>8.8438579831280104E-2</v>
      </c>
      <c r="Z14" s="19">
        <v>5.92099360203662E-2</v>
      </c>
      <c r="AA14" s="19">
        <v>7.1574957459414695E-2</v>
      </c>
      <c r="AB14" s="19">
        <v>7.0927545319212595E-2</v>
      </c>
      <c r="AC14" s="19">
        <v>0.106539697469033</v>
      </c>
      <c r="AD14" s="19">
        <v>0.13477382256746201</v>
      </c>
      <c r="AE14" s="19">
        <v>7.3005344054957302E-2</v>
      </c>
      <c r="AF14" s="19"/>
      <c r="AG14" s="19">
        <v>7.76660632062601E-2</v>
      </c>
      <c r="AH14" s="19">
        <v>7.0031282780055507E-2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548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0.18331786709728901</v>
      </c>
      <c r="D9" s="17">
        <v>0.189703457186161</v>
      </c>
      <c r="E9" s="17">
        <v>0.179567248250005</v>
      </c>
      <c r="F9" s="17"/>
      <c r="G9" s="17">
        <v>0.16102288535748899</v>
      </c>
      <c r="H9" s="17">
        <v>0.16955952364659199</v>
      </c>
      <c r="I9" s="17">
        <v>0.22124996950731801</v>
      </c>
      <c r="J9" s="17"/>
      <c r="K9" s="17">
        <v>0.172776865153555</v>
      </c>
      <c r="L9" s="17">
        <v>0.188552546357071</v>
      </c>
      <c r="M9" s="17"/>
      <c r="N9" s="17">
        <v>0.13823702667707899</v>
      </c>
      <c r="O9" s="17">
        <v>0.17853512875944699</v>
      </c>
      <c r="P9" s="17">
        <v>0.17638758992095699</v>
      </c>
      <c r="Q9" s="17">
        <v>0.161560689067826</v>
      </c>
      <c r="R9" s="17">
        <v>0.246960664639403</v>
      </c>
      <c r="S9" s="17"/>
      <c r="T9" s="17">
        <v>0.25897742462953399</v>
      </c>
      <c r="U9" s="17">
        <v>0.14074863569153701</v>
      </c>
      <c r="V9" s="17">
        <v>0.147575221019556</v>
      </c>
      <c r="W9" s="17">
        <v>0.123607401010997</v>
      </c>
      <c r="X9" s="17">
        <v>0.173081406654989</v>
      </c>
      <c r="Y9" s="17">
        <v>0.202006026470327</v>
      </c>
      <c r="Z9" s="17">
        <v>0.15037163329922701</v>
      </c>
      <c r="AA9" s="17">
        <v>0.14481132435921801</v>
      </c>
      <c r="AB9" s="17">
        <v>0.21476226386011499</v>
      </c>
      <c r="AC9" s="17">
        <v>0.19367525200330499</v>
      </c>
      <c r="AD9" s="17">
        <v>0.21625956191623999</v>
      </c>
      <c r="AE9" s="17">
        <v>0.21351911792766201</v>
      </c>
      <c r="AF9" s="17"/>
      <c r="AG9" s="17">
        <v>0.198919460105732</v>
      </c>
      <c r="AH9" s="17">
        <v>0.179503460960733</v>
      </c>
    </row>
    <row r="10" spans="2:34" ht="30" x14ac:dyDescent="0.25">
      <c r="B10" s="18" t="s">
        <v>531</v>
      </c>
      <c r="C10" s="17">
        <v>0.29193708211222402</v>
      </c>
      <c r="D10" s="17">
        <v>0.31726485681347899</v>
      </c>
      <c r="E10" s="17">
        <v>0.26938372303009001</v>
      </c>
      <c r="F10" s="17"/>
      <c r="G10" s="17">
        <v>0.28370458084434902</v>
      </c>
      <c r="H10" s="17">
        <v>0.301337763175684</v>
      </c>
      <c r="I10" s="17">
        <v>0.28781508378475901</v>
      </c>
      <c r="J10" s="17"/>
      <c r="K10" s="17">
        <v>0.32586055232583799</v>
      </c>
      <c r="L10" s="17">
        <v>0.29179963886240901</v>
      </c>
      <c r="M10" s="17"/>
      <c r="N10" s="17">
        <v>0.252792254809869</v>
      </c>
      <c r="O10" s="17">
        <v>0.29386027841593099</v>
      </c>
      <c r="P10" s="17">
        <v>0.29620081803672399</v>
      </c>
      <c r="Q10" s="17">
        <v>0.25988926910186599</v>
      </c>
      <c r="R10" s="17">
        <v>0.32616437880014698</v>
      </c>
      <c r="S10" s="17"/>
      <c r="T10" s="17">
        <v>0.325007006710752</v>
      </c>
      <c r="U10" s="17">
        <v>0.28385796278000902</v>
      </c>
      <c r="V10" s="17">
        <v>0.25778733036075402</v>
      </c>
      <c r="W10" s="17">
        <v>0.24279097600577301</v>
      </c>
      <c r="X10" s="17">
        <v>0.28798816120753701</v>
      </c>
      <c r="Y10" s="17">
        <v>0.270620366345321</v>
      </c>
      <c r="Z10" s="17">
        <v>0.34545405435774501</v>
      </c>
      <c r="AA10" s="17">
        <v>0.30512848681849702</v>
      </c>
      <c r="AB10" s="17">
        <v>0.28648164080243499</v>
      </c>
      <c r="AC10" s="17">
        <v>0.31193527977880797</v>
      </c>
      <c r="AD10" s="17">
        <v>0.24414069690601001</v>
      </c>
      <c r="AE10" s="17">
        <v>0.35669787311615903</v>
      </c>
      <c r="AF10" s="17"/>
      <c r="AG10" s="17">
        <v>0.28615675565226201</v>
      </c>
      <c r="AH10" s="17">
        <v>0.303807277854449</v>
      </c>
    </row>
    <row r="11" spans="2:34" ht="30" x14ac:dyDescent="0.25">
      <c r="B11" s="18" t="s">
        <v>532</v>
      </c>
      <c r="C11" s="17">
        <v>0.24419606257295101</v>
      </c>
      <c r="D11" s="17">
        <v>0.24040574548212801</v>
      </c>
      <c r="E11" s="17">
        <v>0.24507280748084101</v>
      </c>
      <c r="F11" s="17"/>
      <c r="G11" s="17">
        <v>0.26013808588773901</v>
      </c>
      <c r="H11" s="17">
        <v>0.23159296503763299</v>
      </c>
      <c r="I11" s="17">
        <v>0.245166295476722</v>
      </c>
      <c r="J11" s="17"/>
      <c r="K11" s="17">
        <v>0.21308822476561601</v>
      </c>
      <c r="L11" s="17">
        <v>0.25191529617432601</v>
      </c>
      <c r="M11" s="17"/>
      <c r="N11" s="17">
        <v>0.22415485199395699</v>
      </c>
      <c r="O11" s="17">
        <v>0.26131642590024701</v>
      </c>
      <c r="P11" s="17">
        <v>0.24461752606354301</v>
      </c>
      <c r="Q11" s="17">
        <v>0.27630205343477299</v>
      </c>
      <c r="R11" s="17">
        <v>0.230312664143524</v>
      </c>
      <c r="S11" s="17"/>
      <c r="T11" s="17">
        <v>0.241885530488609</v>
      </c>
      <c r="U11" s="17">
        <v>0.25977191963343399</v>
      </c>
      <c r="V11" s="17">
        <v>0.222112708255578</v>
      </c>
      <c r="W11" s="17">
        <v>0.26641031030420098</v>
      </c>
      <c r="X11" s="17">
        <v>0.30795485838479503</v>
      </c>
      <c r="Y11" s="17">
        <v>0.24596792227777201</v>
      </c>
      <c r="Z11" s="17">
        <v>0.19095245620283799</v>
      </c>
      <c r="AA11" s="17">
        <v>0.31837520779141198</v>
      </c>
      <c r="AB11" s="17">
        <v>0.22334264146576799</v>
      </c>
      <c r="AC11" s="17">
        <v>0.21246054920732699</v>
      </c>
      <c r="AD11" s="17">
        <v>0.27055818316774</v>
      </c>
      <c r="AE11" s="17">
        <v>0.188682955980703</v>
      </c>
      <c r="AF11" s="17"/>
      <c r="AG11" s="17">
        <v>0.23581152822663001</v>
      </c>
      <c r="AH11" s="17">
        <v>0.246701247201184</v>
      </c>
    </row>
    <row r="12" spans="2:34" x14ac:dyDescent="0.25">
      <c r="B12" s="18" t="s">
        <v>533</v>
      </c>
      <c r="C12" s="17">
        <v>0.14255140724123699</v>
      </c>
      <c r="D12" s="17">
        <v>0.13426785717540601</v>
      </c>
      <c r="E12" s="17">
        <v>0.151990412577165</v>
      </c>
      <c r="F12" s="17"/>
      <c r="G12" s="17">
        <v>0.13502018997629101</v>
      </c>
      <c r="H12" s="17">
        <v>0.16157988438281701</v>
      </c>
      <c r="I12" s="17">
        <v>0.12572513101524199</v>
      </c>
      <c r="J12" s="17"/>
      <c r="K12" s="17">
        <v>0.12845355817612999</v>
      </c>
      <c r="L12" s="17">
        <v>0.14271356797971399</v>
      </c>
      <c r="M12" s="17"/>
      <c r="N12" s="17">
        <v>0.16203811804856799</v>
      </c>
      <c r="O12" s="17">
        <v>0.12605200962277399</v>
      </c>
      <c r="P12" s="17">
        <v>0.153233027790142</v>
      </c>
      <c r="Q12" s="17">
        <v>0.19206151525733001</v>
      </c>
      <c r="R12" s="17">
        <v>0.105840062897441</v>
      </c>
      <c r="S12" s="17"/>
      <c r="T12" s="17">
        <v>7.6675480737055393E-2</v>
      </c>
      <c r="U12" s="17">
        <v>0.18784310439194199</v>
      </c>
      <c r="V12" s="17">
        <v>0.16640303592963401</v>
      </c>
      <c r="W12" s="17">
        <v>0.236666729740792</v>
      </c>
      <c r="X12" s="17">
        <v>9.4157555952957994E-2</v>
      </c>
      <c r="Y12" s="17">
        <v>0.13777798299451699</v>
      </c>
      <c r="Z12" s="17">
        <v>0.201280842765441</v>
      </c>
      <c r="AA12" s="17">
        <v>0.10525751083151701</v>
      </c>
      <c r="AB12" s="17">
        <v>0.116331292185938</v>
      </c>
      <c r="AC12" s="17">
        <v>0.13334195309261601</v>
      </c>
      <c r="AD12" s="17">
        <v>0.107473032259872</v>
      </c>
      <c r="AE12" s="17">
        <v>0.10522521557162599</v>
      </c>
      <c r="AF12" s="17"/>
      <c r="AG12" s="17">
        <v>0.14294769278131</v>
      </c>
      <c r="AH12" s="17">
        <v>0.143805567121987</v>
      </c>
    </row>
    <row r="13" spans="2:34" ht="30" x14ac:dyDescent="0.25">
      <c r="B13" s="18" t="s">
        <v>534</v>
      </c>
      <c r="C13" s="17">
        <v>4.9370615971842897E-2</v>
      </c>
      <c r="D13" s="17">
        <v>4.6825159141817001E-2</v>
      </c>
      <c r="E13" s="17">
        <v>4.9968785015144901E-2</v>
      </c>
      <c r="F13" s="17"/>
      <c r="G13" s="17">
        <v>5.0247692870580597E-2</v>
      </c>
      <c r="H13" s="17">
        <v>5.0040959575530702E-2</v>
      </c>
      <c r="I13" s="17">
        <v>4.7716767742859899E-2</v>
      </c>
      <c r="J13" s="17"/>
      <c r="K13" s="17">
        <v>5.8270463409400598E-2</v>
      </c>
      <c r="L13" s="17">
        <v>4.7673823495317701E-2</v>
      </c>
      <c r="M13" s="17"/>
      <c r="N13" s="17">
        <v>6.7461099880218506E-2</v>
      </c>
      <c r="O13" s="17">
        <v>6.0818045493684997E-2</v>
      </c>
      <c r="P13" s="17">
        <v>4.4879515892241401E-2</v>
      </c>
      <c r="Q13" s="17">
        <v>4.0789098700223701E-2</v>
      </c>
      <c r="R13" s="17">
        <v>3.36269996830822E-2</v>
      </c>
      <c r="S13" s="17"/>
      <c r="T13" s="17">
        <v>2.8252173683363999E-2</v>
      </c>
      <c r="U13" s="17">
        <v>4.6737065898246798E-2</v>
      </c>
      <c r="V13" s="17">
        <v>7.5537420312620798E-2</v>
      </c>
      <c r="W13" s="17">
        <v>5.3291937865457599E-2</v>
      </c>
      <c r="X13" s="17">
        <v>5.4988182586507298E-2</v>
      </c>
      <c r="Y13" s="17">
        <v>4.90563244687999E-2</v>
      </c>
      <c r="Z13" s="17">
        <v>3.3696799861644103E-2</v>
      </c>
      <c r="AA13" s="17">
        <v>4.5303467763269302E-2</v>
      </c>
      <c r="AB13" s="17">
        <v>7.2510700268784894E-2</v>
      </c>
      <c r="AC13" s="17">
        <v>4.8245516781956301E-2</v>
      </c>
      <c r="AD13" s="17">
        <v>3.7378845417743702E-2</v>
      </c>
      <c r="AE13" s="17">
        <v>4.94178854432731E-2</v>
      </c>
      <c r="AF13" s="17"/>
      <c r="AG13" s="17">
        <v>5.4186212521345797E-2</v>
      </c>
      <c r="AH13" s="17">
        <v>4.5477558813314799E-2</v>
      </c>
    </row>
    <row r="14" spans="2:34" x14ac:dyDescent="0.25">
      <c r="B14" s="18" t="s">
        <v>80</v>
      </c>
      <c r="C14" s="19">
        <v>8.8626965004456895E-2</v>
      </c>
      <c r="D14" s="19">
        <v>7.1532924201008596E-2</v>
      </c>
      <c r="E14" s="19">
        <v>0.104017023646755</v>
      </c>
      <c r="F14" s="19"/>
      <c r="G14" s="19">
        <v>0.109866565063551</v>
      </c>
      <c r="H14" s="19">
        <v>8.5888904181743497E-2</v>
      </c>
      <c r="I14" s="19">
        <v>7.2326752473099803E-2</v>
      </c>
      <c r="J14" s="19"/>
      <c r="K14" s="19">
        <v>0.10155033616946001</v>
      </c>
      <c r="L14" s="19">
        <v>7.7345127131162594E-2</v>
      </c>
      <c r="M14" s="19"/>
      <c r="N14" s="19">
        <v>0.15531664859031</v>
      </c>
      <c r="O14" s="19">
        <v>7.9418111807915803E-2</v>
      </c>
      <c r="P14" s="19">
        <v>8.4681522296393405E-2</v>
      </c>
      <c r="Q14" s="19">
        <v>6.9397374437982301E-2</v>
      </c>
      <c r="R14" s="19">
        <v>5.7095229836403201E-2</v>
      </c>
      <c r="S14" s="19"/>
      <c r="T14" s="19">
        <v>6.9202383750685603E-2</v>
      </c>
      <c r="U14" s="19">
        <v>8.1041311604830898E-2</v>
      </c>
      <c r="V14" s="19">
        <v>0.13058428412185699</v>
      </c>
      <c r="W14" s="19">
        <v>7.7232645072779299E-2</v>
      </c>
      <c r="X14" s="19">
        <v>8.1829835213214699E-2</v>
      </c>
      <c r="Y14" s="19">
        <v>9.4571377443262994E-2</v>
      </c>
      <c r="Z14" s="19">
        <v>7.8244213513105801E-2</v>
      </c>
      <c r="AA14" s="19">
        <v>8.1124002436087E-2</v>
      </c>
      <c r="AB14" s="19">
        <v>8.6571461416960205E-2</v>
      </c>
      <c r="AC14" s="19">
        <v>0.100341449135987</v>
      </c>
      <c r="AD14" s="19">
        <v>0.124189680332394</v>
      </c>
      <c r="AE14" s="19">
        <v>8.64569519605769E-2</v>
      </c>
      <c r="AF14" s="19"/>
      <c r="AG14" s="19">
        <v>8.1978350712719902E-2</v>
      </c>
      <c r="AH14" s="19">
        <v>8.0704888048330994E-2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110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45" x14ac:dyDescent="0.25">
      <c r="B9" s="18" t="s">
        <v>108</v>
      </c>
      <c r="C9" s="17">
        <v>0.45927578130738</v>
      </c>
      <c r="D9" s="17">
        <v>0.423981356241796</v>
      </c>
      <c r="E9" s="17">
        <v>0.48845029613673702</v>
      </c>
      <c r="F9" s="17"/>
      <c r="G9" s="17">
        <v>0.41051470293796999</v>
      </c>
      <c r="H9" s="17">
        <v>0.50079915758191995</v>
      </c>
      <c r="I9" s="17">
        <v>0.45258393528020902</v>
      </c>
      <c r="J9" s="17"/>
      <c r="K9" s="17">
        <v>0.49292329044392602</v>
      </c>
      <c r="L9" s="17">
        <v>0.45328114642289602</v>
      </c>
      <c r="M9" s="17"/>
      <c r="N9" s="17">
        <v>0.43841543178801501</v>
      </c>
      <c r="O9" s="17">
        <v>0.43471617511431299</v>
      </c>
      <c r="P9" s="17">
        <v>0.51478523343179095</v>
      </c>
      <c r="Q9" s="17">
        <v>0.52878942043108201</v>
      </c>
      <c r="R9" s="17">
        <v>0.37333043264057603</v>
      </c>
      <c r="S9" s="17"/>
      <c r="T9" s="17">
        <v>0.35606713632482001</v>
      </c>
      <c r="U9" s="17">
        <v>0.453713511291294</v>
      </c>
      <c r="V9" s="17">
        <v>0.46376764755588601</v>
      </c>
      <c r="W9" s="17">
        <v>0.45956802526527801</v>
      </c>
      <c r="X9" s="17">
        <v>0.51385209876038196</v>
      </c>
      <c r="Y9" s="17">
        <v>0.49792625218847603</v>
      </c>
      <c r="Z9" s="17">
        <v>0.49484753855403402</v>
      </c>
      <c r="AA9" s="17">
        <v>0.50260976217685505</v>
      </c>
      <c r="AB9" s="17">
        <v>0.46994929493043902</v>
      </c>
      <c r="AC9" s="17">
        <v>0.49726410069187899</v>
      </c>
      <c r="AD9" s="17">
        <v>0.42100191123076203</v>
      </c>
      <c r="AE9" s="17">
        <v>0.43464439090130202</v>
      </c>
      <c r="AF9" s="17"/>
      <c r="AG9" s="17">
        <v>0.46321554192527498</v>
      </c>
      <c r="AH9" s="17">
        <v>0.46106730128221701</v>
      </c>
    </row>
    <row r="10" spans="2:34" ht="30" x14ac:dyDescent="0.25">
      <c r="B10" s="18" t="s">
        <v>109</v>
      </c>
      <c r="C10" s="17">
        <v>0.458683973081283</v>
      </c>
      <c r="D10" s="17">
        <v>0.49967729078461198</v>
      </c>
      <c r="E10" s="17">
        <v>0.42311724037419202</v>
      </c>
      <c r="F10" s="17"/>
      <c r="G10" s="17">
        <v>0.48086081482055798</v>
      </c>
      <c r="H10" s="17">
        <v>0.42589395188809998</v>
      </c>
      <c r="I10" s="17">
        <v>0.47913485805580402</v>
      </c>
      <c r="J10" s="17"/>
      <c r="K10" s="17">
        <v>0.38802951080769998</v>
      </c>
      <c r="L10" s="17">
        <v>0.47745437266951501</v>
      </c>
      <c r="M10" s="17"/>
      <c r="N10" s="17">
        <v>0.41174770986631198</v>
      </c>
      <c r="O10" s="17">
        <v>0.476596435342868</v>
      </c>
      <c r="P10" s="17">
        <v>0.42436423690128999</v>
      </c>
      <c r="Q10" s="17">
        <v>0.38814660801566497</v>
      </c>
      <c r="R10" s="17">
        <v>0.568864840841251</v>
      </c>
      <c r="S10" s="17"/>
      <c r="T10" s="17">
        <v>0.59787702310903801</v>
      </c>
      <c r="U10" s="17">
        <v>0.46381957273838897</v>
      </c>
      <c r="V10" s="17">
        <v>0.42942559621454601</v>
      </c>
      <c r="W10" s="17">
        <v>0.45383223709624299</v>
      </c>
      <c r="X10" s="17">
        <v>0.40714776480929099</v>
      </c>
      <c r="Y10" s="17">
        <v>0.38075788968225599</v>
      </c>
      <c r="Z10" s="17">
        <v>0.41714269267542498</v>
      </c>
      <c r="AA10" s="17">
        <v>0.42094755211377599</v>
      </c>
      <c r="AB10" s="17">
        <v>0.46460746640045297</v>
      </c>
      <c r="AC10" s="17">
        <v>0.43284972311178499</v>
      </c>
      <c r="AD10" s="17">
        <v>0.466058125803607</v>
      </c>
      <c r="AE10" s="17">
        <v>0.481705102158833</v>
      </c>
      <c r="AF10" s="17"/>
      <c r="AG10" s="17">
        <v>0.45771880284692501</v>
      </c>
      <c r="AH10" s="17">
        <v>0.46988282095706702</v>
      </c>
    </row>
    <row r="11" spans="2:34" x14ac:dyDescent="0.25">
      <c r="B11" s="18" t="s">
        <v>80</v>
      </c>
      <c r="C11" s="19">
        <v>8.2040245611337603E-2</v>
      </c>
      <c r="D11" s="19">
        <v>7.6341352973592305E-2</v>
      </c>
      <c r="E11" s="19">
        <v>8.84324634890713E-2</v>
      </c>
      <c r="F11" s="19"/>
      <c r="G11" s="19">
        <v>0.108624482241472</v>
      </c>
      <c r="H11" s="19">
        <v>7.3306890529979907E-2</v>
      </c>
      <c r="I11" s="19">
        <v>6.8281206663987001E-2</v>
      </c>
      <c r="J11" s="19"/>
      <c r="K11" s="19">
        <v>0.11904719874837399</v>
      </c>
      <c r="L11" s="19">
        <v>6.9264480907588605E-2</v>
      </c>
      <c r="M11" s="19"/>
      <c r="N11" s="19">
        <v>0.14983685834567301</v>
      </c>
      <c r="O11" s="19">
        <v>8.8687389542819503E-2</v>
      </c>
      <c r="P11" s="19">
        <v>6.0850529666918701E-2</v>
      </c>
      <c r="Q11" s="19">
        <v>8.3063971553253305E-2</v>
      </c>
      <c r="R11" s="19">
        <v>5.7804726518173297E-2</v>
      </c>
      <c r="S11" s="19"/>
      <c r="T11" s="19">
        <v>4.60558405661416E-2</v>
      </c>
      <c r="U11" s="19">
        <v>8.2466915970316801E-2</v>
      </c>
      <c r="V11" s="19">
        <v>0.10680675622956801</v>
      </c>
      <c r="W11" s="19">
        <v>8.6599737638479599E-2</v>
      </c>
      <c r="X11" s="19">
        <v>7.9000136430327203E-2</v>
      </c>
      <c r="Y11" s="19">
        <v>0.121315858129268</v>
      </c>
      <c r="Z11" s="19">
        <v>8.8009768770541605E-2</v>
      </c>
      <c r="AA11" s="19">
        <v>7.6442685709368602E-2</v>
      </c>
      <c r="AB11" s="19">
        <v>6.5443238669108297E-2</v>
      </c>
      <c r="AC11" s="19">
        <v>6.98861761963359E-2</v>
      </c>
      <c r="AD11" s="19">
        <v>0.112939962965631</v>
      </c>
      <c r="AE11" s="19">
        <v>8.3650506939865504E-2</v>
      </c>
      <c r="AF11" s="19"/>
      <c r="AG11" s="19">
        <v>7.9065655227800097E-2</v>
      </c>
      <c r="AH11" s="19">
        <v>6.9049877760716097E-2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549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0.19243062408787501</v>
      </c>
      <c r="D9" s="17">
        <v>0.205005254674133</v>
      </c>
      <c r="E9" s="17">
        <v>0.182664718152211</v>
      </c>
      <c r="F9" s="17"/>
      <c r="G9" s="17">
        <v>0.167979175036614</v>
      </c>
      <c r="H9" s="17">
        <v>0.190297020203303</v>
      </c>
      <c r="I9" s="17">
        <v>0.21781286443609699</v>
      </c>
      <c r="J9" s="17"/>
      <c r="K9" s="17">
        <v>0.15595548418108199</v>
      </c>
      <c r="L9" s="17">
        <v>0.19935813669767799</v>
      </c>
      <c r="M9" s="17"/>
      <c r="N9" s="17">
        <v>0.138722216814509</v>
      </c>
      <c r="O9" s="17">
        <v>0.18483211678477399</v>
      </c>
      <c r="P9" s="17">
        <v>0.192851724643781</v>
      </c>
      <c r="Q9" s="17">
        <v>0.15503864621035399</v>
      </c>
      <c r="R9" s="17">
        <v>0.258111199055789</v>
      </c>
      <c r="S9" s="17"/>
      <c r="T9" s="17">
        <v>0.27335619009996898</v>
      </c>
      <c r="U9" s="17">
        <v>0.15562162690181</v>
      </c>
      <c r="V9" s="17">
        <v>0.15017268411590901</v>
      </c>
      <c r="W9" s="17">
        <v>0.19454137659370299</v>
      </c>
      <c r="X9" s="17">
        <v>0.16608197698634899</v>
      </c>
      <c r="Y9" s="17">
        <v>0.180281861738395</v>
      </c>
      <c r="Z9" s="17">
        <v>0.20088583718081801</v>
      </c>
      <c r="AA9" s="17">
        <v>0.136127574071472</v>
      </c>
      <c r="AB9" s="17">
        <v>0.19782582271843399</v>
      </c>
      <c r="AC9" s="17">
        <v>0.19803231354204001</v>
      </c>
      <c r="AD9" s="17">
        <v>0.21636380503671501</v>
      </c>
      <c r="AE9" s="17">
        <v>0.179199855322208</v>
      </c>
      <c r="AF9" s="17"/>
      <c r="AG9" s="17">
        <v>0.20376945262082399</v>
      </c>
      <c r="AH9" s="17">
        <v>0.198211606332339</v>
      </c>
    </row>
    <row r="10" spans="2:34" ht="30" x14ac:dyDescent="0.25">
      <c r="B10" s="18" t="s">
        <v>531</v>
      </c>
      <c r="C10" s="17">
        <v>0.29174411999321498</v>
      </c>
      <c r="D10" s="17">
        <v>0.30644578715705301</v>
      </c>
      <c r="E10" s="17">
        <v>0.27896062189665899</v>
      </c>
      <c r="F10" s="17"/>
      <c r="G10" s="17">
        <v>0.272214509576232</v>
      </c>
      <c r="H10" s="17">
        <v>0.29284206565669502</v>
      </c>
      <c r="I10" s="17">
        <v>0.308509282369264</v>
      </c>
      <c r="J10" s="17"/>
      <c r="K10" s="17">
        <v>0.29578514916224502</v>
      </c>
      <c r="L10" s="17">
        <v>0.298531690154202</v>
      </c>
      <c r="M10" s="17"/>
      <c r="N10" s="17">
        <v>0.216186965985185</v>
      </c>
      <c r="O10" s="17">
        <v>0.288148093089097</v>
      </c>
      <c r="P10" s="17">
        <v>0.30205181030497902</v>
      </c>
      <c r="Q10" s="17">
        <v>0.34342688485778999</v>
      </c>
      <c r="R10" s="17">
        <v>0.32060716994772398</v>
      </c>
      <c r="S10" s="17"/>
      <c r="T10" s="17">
        <v>0.29922662992596</v>
      </c>
      <c r="U10" s="17">
        <v>0.27997521759897598</v>
      </c>
      <c r="V10" s="17">
        <v>0.327722432349283</v>
      </c>
      <c r="W10" s="17">
        <v>0.25836924686857599</v>
      </c>
      <c r="X10" s="17">
        <v>0.278790034684955</v>
      </c>
      <c r="Y10" s="17">
        <v>0.30717960929397797</v>
      </c>
      <c r="Z10" s="17">
        <v>0.32195430001535602</v>
      </c>
      <c r="AA10" s="17">
        <v>0.35436293474422798</v>
      </c>
      <c r="AB10" s="17">
        <v>0.26983646056662303</v>
      </c>
      <c r="AC10" s="17">
        <v>0.281556695355275</v>
      </c>
      <c r="AD10" s="17">
        <v>0.237966156728315</v>
      </c>
      <c r="AE10" s="17">
        <v>0.31362286494497399</v>
      </c>
      <c r="AF10" s="17"/>
      <c r="AG10" s="17">
        <v>0.322413456766938</v>
      </c>
      <c r="AH10" s="17">
        <v>0.27610137748330599</v>
      </c>
    </row>
    <row r="11" spans="2:34" ht="30" x14ac:dyDescent="0.25">
      <c r="B11" s="18" t="s">
        <v>532</v>
      </c>
      <c r="C11" s="17">
        <v>0.23942533347745601</v>
      </c>
      <c r="D11" s="17">
        <v>0.23764240795364799</v>
      </c>
      <c r="E11" s="17">
        <v>0.24026591209467199</v>
      </c>
      <c r="F11" s="17"/>
      <c r="G11" s="17">
        <v>0.25493443150698097</v>
      </c>
      <c r="H11" s="17">
        <v>0.24065173702898601</v>
      </c>
      <c r="I11" s="17">
        <v>0.223484718244847</v>
      </c>
      <c r="J11" s="17"/>
      <c r="K11" s="17">
        <v>0.20306492488625499</v>
      </c>
      <c r="L11" s="17">
        <v>0.244941341622987</v>
      </c>
      <c r="M11" s="17"/>
      <c r="N11" s="17">
        <v>0.2526120359247</v>
      </c>
      <c r="O11" s="17">
        <v>0.257441496029851</v>
      </c>
      <c r="P11" s="17">
        <v>0.248602738084644</v>
      </c>
      <c r="Q11" s="17">
        <v>0.19068283398479999</v>
      </c>
      <c r="R11" s="17">
        <v>0.20961962590644201</v>
      </c>
      <c r="S11" s="17"/>
      <c r="T11" s="17">
        <v>0.22710420098478801</v>
      </c>
      <c r="U11" s="17">
        <v>0.25079147170357402</v>
      </c>
      <c r="V11" s="17">
        <v>0.20669703661066699</v>
      </c>
      <c r="W11" s="17">
        <v>0.27837315519484501</v>
      </c>
      <c r="X11" s="17">
        <v>0.28628436097399501</v>
      </c>
      <c r="Y11" s="17">
        <v>0.245748596521047</v>
      </c>
      <c r="Z11" s="17">
        <v>0.20621849386939001</v>
      </c>
      <c r="AA11" s="17">
        <v>0.239676747123411</v>
      </c>
      <c r="AB11" s="17">
        <v>0.24662266420797899</v>
      </c>
      <c r="AC11" s="17">
        <v>0.22224009137159301</v>
      </c>
      <c r="AD11" s="17">
        <v>0.227749701805319</v>
      </c>
      <c r="AE11" s="17">
        <v>0.22018745523817301</v>
      </c>
      <c r="AF11" s="17"/>
      <c r="AG11" s="17">
        <v>0.202982796291167</v>
      </c>
      <c r="AH11" s="17">
        <v>0.264916924656179</v>
      </c>
    </row>
    <row r="12" spans="2:34" x14ac:dyDescent="0.25">
      <c r="B12" s="18" t="s">
        <v>533</v>
      </c>
      <c r="C12" s="17">
        <v>0.13818704168988499</v>
      </c>
      <c r="D12" s="17">
        <v>0.125245590615124</v>
      </c>
      <c r="E12" s="17">
        <v>0.15233274246714501</v>
      </c>
      <c r="F12" s="17"/>
      <c r="G12" s="17">
        <v>0.14871041897828</v>
      </c>
      <c r="H12" s="17">
        <v>0.13748543282446801</v>
      </c>
      <c r="I12" s="17">
        <v>0.12929095982107899</v>
      </c>
      <c r="J12" s="17"/>
      <c r="K12" s="17">
        <v>0.135774024948178</v>
      </c>
      <c r="L12" s="17">
        <v>0.13896707167019101</v>
      </c>
      <c r="M12" s="17"/>
      <c r="N12" s="17">
        <v>0.140275688642438</v>
      </c>
      <c r="O12" s="17">
        <v>0.13202650643907901</v>
      </c>
      <c r="P12" s="17">
        <v>0.13606245214572099</v>
      </c>
      <c r="Q12" s="17">
        <v>0.18687235262094501</v>
      </c>
      <c r="R12" s="17">
        <v>0.129380378929913</v>
      </c>
      <c r="S12" s="17"/>
      <c r="T12" s="17">
        <v>0.117144504369379</v>
      </c>
      <c r="U12" s="17">
        <v>0.151026154971837</v>
      </c>
      <c r="V12" s="17">
        <v>0.17942347919582999</v>
      </c>
      <c r="W12" s="17">
        <v>0.13075842349375499</v>
      </c>
      <c r="X12" s="17">
        <v>0.116158079723591</v>
      </c>
      <c r="Y12" s="17">
        <v>0.14382794062676499</v>
      </c>
      <c r="Z12" s="17">
        <v>0.161284132847582</v>
      </c>
      <c r="AA12" s="17">
        <v>0.13735143697715799</v>
      </c>
      <c r="AB12" s="17">
        <v>0.11442282842693099</v>
      </c>
      <c r="AC12" s="17">
        <v>0.13294978045078601</v>
      </c>
      <c r="AD12" s="17">
        <v>0.116729760157281</v>
      </c>
      <c r="AE12" s="17">
        <v>0.197558627084715</v>
      </c>
      <c r="AF12" s="17"/>
      <c r="AG12" s="17">
        <v>0.14313059463351999</v>
      </c>
      <c r="AH12" s="17">
        <v>0.132409128609913</v>
      </c>
    </row>
    <row r="13" spans="2:34" ht="30" x14ac:dyDescent="0.25">
      <c r="B13" s="18" t="s">
        <v>534</v>
      </c>
      <c r="C13" s="17">
        <v>5.5654159473245798E-2</v>
      </c>
      <c r="D13" s="17">
        <v>4.7128905705727399E-2</v>
      </c>
      <c r="E13" s="17">
        <v>6.1887815460799703E-2</v>
      </c>
      <c r="F13" s="17"/>
      <c r="G13" s="17">
        <v>4.8962557186037203E-2</v>
      </c>
      <c r="H13" s="17">
        <v>6.8231447247235399E-2</v>
      </c>
      <c r="I13" s="17">
        <v>4.6124179613342399E-2</v>
      </c>
      <c r="J13" s="17"/>
      <c r="K13" s="17">
        <v>0.10140026115964799</v>
      </c>
      <c r="L13" s="17">
        <v>4.6444177155598398E-2</v>
      </c>
      <c r="M13" s="17"/>
      <c r="N13" s="17">
        <v>9.1287687322546399E-2</v>
      </c>
      <c r="O13" s="17">
        <v>6.7717324929195896E-2</v>
      </c>
      <c r="P13" s="17">
        <v>4.8170796443908599E-2</v>
      </c>
      <c r="Q13" s="17">
        <v>3.0692670531555701E-2</v>
      </c>
      <c r="R13" s="17">
        <v>3.6152852769278598E-2</v>
      </c>
      <c r="S13" s="17"/>
      <c r="T13" s="17">
        <v>2.6247975070632899E-2</v>
      </c>
      <c r="U13" s="17">
        <v>6.7687613766104202E-2</v>
      </c>
      <c r="V13" s="17">
        <v>4.2319774716681198E-2</v>
      </c>
      <c r="W13" s="17">
        <v>6.0108944208558397E-2</v>
      </c>
      <c r="X13" s="17">
        <v>4.2669248450291498E-2</v>
      </c>
      <c r="Y13" s="17">
        <v>4.23169277375759E-2</v>
      </c>
      <c r="Z13" s="17">
        <v>4.3498457044656803E-2</v>
      </c>
      <c r="AA13" s="17">
        <v>7.6822677944096404E-2</v>
      </c>
      <c r="AB13" s="17">
        <v>9.7451756382580496E-2</v>
      </c>
      <c r="AC13" s="17">
        <v>7.1010800203937394E-2</v>
      </c>
      <c r="AD13" s="17">
        <v>5.9715718804581701E-2</v>
      </c>
      <c r="AE13" s="17">
        <v>3.5285506214014002E-2</v>
      </c>
      <c r="AF13" s="17"/>
      <c r="AG13" s="17">
        <v>5.8005348627277402E-2</v>
      </c>
      <c r="AH13" s="17">
        <v>5.40018245261586E-2</v>
      </c>
    </row>
    <row r="14" spans="2:34" x14ac:dyDescent="0.25">
      <c r="B14" s="18" t="s">
        <v>80</v>
      </c>
      <c r="C14" s="19">
        <v>8.2558721278323394E-2</v>
      </c>
      <c r="D14" s="19">
        <v>7.8532053894315501E-2</v>
      </c>
      <c r="E14" s="19">
        <v>8.3888189928512602E-2</v>
      </c>
      <c r="F14" s="19"/>
      <c r="G14" s="19">
        <v>0.107198907715855</v>
      </c>
      <c r="H14" s="19">
        <v>7.0492297039311799E-2</v>
      </c>
      <c r="I14" s="19">
        <v>7.4777995515370205E-2</v>
      </c>
      <c r="J14" s="19"/>
      <c r="K14" s="19">
        <v>0.108020155662593</v>
      </c>
      <c r="L14" s="19">
        <v>7.1757582699343805E-2</v>
      </c>
      <c r="M14" s="19"/>
      <c r="N14" s="19">
        <v>0.16091540531062201</v>
      </c>
      <c r="O14" s="19">
        <v>6.9834462728002297E-2</v>
      </c>
      <c r="P14" s="19">
        <v>7.2260478376967002E-2</v>
      </c>
      <c r="Q14" s="19">
        <v>9.3286611794555205E-2</v>
      </c>
      <c r="R14" s="19">
        <v>4.6128773390854E-2</v>
      </c>
      <c r="S14" s="19"/>
      <c r="T14" s="19">
        <v>5.6920499549271197E-2</v>
      </c>
      <c r="U14" s="19">
        <v>9.4897915057698498E-2</v>
      </c>
      <c r="V14" s="19">
        <v>9.3664593011628994E-2</v>
      </c>
      <c r="W14" s="19">
        <v>7.7848853640562404E-2</v>
      </c>
      <c r="X14" s="19">
        <v>0.110016299180819</v>
      </c>
      <c r="Y14" s="19">
        <v>8.0645064082239704E-2</v>
      </c>
      <c r="Z14" s="19">
        <v>6.61587790421964E-2</v>
      </c>
      <c r="AA14" s="19">
        <v>5.5658629139634902E-2</v>
      </c>
      <c r="AB14" s="19">
        <v>7.3840467697451798E-2</v>
      </c>
      <c r="AC14" s="19">
        <v>9.4210319076368398E-2</v>
      </c>
      <c r="AD14" s="19">
        <v>0.14147485746778801</v>
      </c>
      <c r="AE14" s="19">
        <v>5.4145691195915599E-2</v>
      </c>
      <c r="AF14" s="19"/>
      <c r="AG14" s="19">
        <v>6.9698351060273805E-2</v>
      </c>
      <c r="AH14" s="19">
        <v>7.4359138392105298E-2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550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0.187147706006808</v>
      </c>
      <c r="D9" s="17">
        <v>0.19543098383677801</v>
      </c>
      <c r="E9" s="17">
        <v>0.180905878168406</v>
      </c>
      <c r="F9" s="17"/>
      <c r="G9" s="17">
        <v>0.16562627097633201</v>
      </c>
      <c r="H9" s="17">
        <v>0.18058748046355</v>
      </c>
      <c r="I9" s="17">
        <v>0.215350091416008</v>
      </c>
      <c r="J9" s="17"/>
      <c r="K9" s="17">
        <v>0.16344244098184299</v>
      </c>
      <c r="L9" s="17">
        <v>0.19360433462902699</v>
      </c>
      <c r="M9" s="17"/>
      <c r="N9" s="17">
        <v>0.14720866673639399</v>
      </c>
      <c r="O9" s="17">
        <v>0.18113126074577399</v>
      </c>
      <c r="P9" s="17">
        <v>0.17958197867849299</v>
      </c>
      <c r="Q9" s="17">
        <v>0.20024294108912999</v>
      </c>
      <c r="R9" s="17">
        <v>0.23639561042236901</v>
      </c>
      <c r="S9" s="17"/>
      <c r="T9" s="17">
        <v>0.26408118772144201</v>
      </c>
      <c r="U9" s="17">
        <v>0.126032850109525</v>
      </c>
      <c r="V9" s="17">
        <v>0.176682048613757</v>
      </c>
      <c r="W9" s="17">
        <v>0.193400409909078</v>
      </c>
      <c r="X9" s="17">
        <v>0.19907070573236199</v>
      </c>
      <c r="Y9" s="17">
        <v>0.15982465959790401</v>
      </c>
      <c r="Z9" s="17">
        <v>0.15948815786044901</v>
      </c>
      <c r="AA9" s="17">
        <v>0.17905402175798399</v>
      </c>
      <c r="AB9" s="17">
        <v>0.20179726374543899</v>
      </c>
      <c r="AC9" s="17">
        <v>0.207351659017045</v>
      </c>
      <c r="AD9" s="17">
        <v>0.206807841395933</v>
      </c>
      <c r="AE9" s="17">
        <v>0.122084016703444</v>
      </c>
      <c r="AF9" s="17"/>
      <c r="AG9" s="17">
        <v>0.20311671369928699</v>
      </c>
      <c r="AH9" s="17">
        <v>0.185781278410522</v>
      </c>
    </row>
    <row r="10" spans="2:34" ht="30" x14ac:dyDescent="0.25">
      <c r="B10" s="18" t="s">
        <v>531</v>
      </c>
      <c r="C10" s="17">
        <v>0.26911813891748299</v>
      </c>
      <c r="D10" s="17">
        <v>0.29040384808382202</v>
      </c>
      <c r="E10" s="17">
        <v>0.24936132806393399</v>
      </c>
      <c r="F10" s="17"/>
      <c r="G10" s="17">
        <v>0.22055910499380901</v>
      </c>
      <c r="H10" s="17">
        <v>0.29676746994743503</v>
      </c>
      <c r="I10" s="17">
        <v>0.27960735402581199</v>
      </c>
      <c r="J10" s="17"/>
      <c r="K10" s="17">
        <v>0.23101768564440001</v>
      </c>
      <c r="L10" s="17">
        <v>0.28267509143560499</v>
      </c>
      <c r="M10" s="17"/>
      <c r="N10" s="17">
        <v>0.17087870124557999</v>
      </c>
      <c r="O10" s="17">
        <v>0.25759032552192901</v>
      </c>
      <c r="P10" s="17">
        <v>0.28033539843369898</v>
      </c>
      <c r="Q10" s="17">
        <v>0.31040321004966198</v>
      </c>
      <c r="R10" s="17">
        <v>0.32741806580058103</v>
      </c>
      <c r="S10" s="17"/>
      <c r="T10" s="17">
        <v>0.27374495973933199</v>
      </c>
      <c r="U10" s="17">
        <v>0.312257001856311</v>
      </c>
      <c r="V10" s="17">
        <v>0.26282654111514703</v>
      </c>
      <c r="W10" s="17">
        <v>0.22469149329490301</v>
      </c>
      <c r="X10" s="17">
        <v>0.28488112701384499</v>
      </c>
      <c r="Y10" s="17">
        <v>0.24869227025469801</v>
      </c>
      <c r="Z10" s="17">
        <v>0.25136508233471</v>
      </c>
      <c r="AA10" s="17">
        <v>0.251513403178244</v>
      </c>
      <c r="AB10" s="17">
        <v>0.26343244551912998</v>
      </c>
      <c r="AC10" s="17">
        <v>0.302968775418475</v>
      </c>
      <c r="AD10" s="17">
        <v>0.185497639730483</v>
      </c>
      <c r="AE10" s="17">
        <v>0.36908531287717899</v>
      </c>
      <c r="AF10" s="17"/>
      <c r="AG10" s="17">
        <v>0.26276962599654502</v>
      </c>
      <c r="AH10" s="17">
        <v>0.27335016004371598</v>
      </c>
    </row>
    <row r="11" spans="2:34" ht="30" x14ac:dyDescent="0.25">
      <c r="B11" s="18" t="s">
        <v>532</v>
      </c>
      <c r="C11" s="17">
        <v>0.25557189440769801</v>
      </c>
      <c r="D11" s="17">
        <v>0.250607725379831</v>
      </c>
      <c r="E11" s="17">
        <v>0.260142441557285</v>
      </c>
      <c r="F11" s="17"/>
      <c r="G11" s="17">
        <v>0.266860409428965</v>
      </c>
      <c r="H11" s="17">
        <v>0.24424282000124001</v>
      </c>
      <c r="I11" s="17">
        <v>0.25926950804618298</v>
      </c>
      <c r="J11" s="17"/>
      <c r="K11" s="17">
        <v>0.23700478451811699</v>
      </c>
      <c r="L11" s="17">
        <v>0.25996395512870002</v>
      </c>
      <c r="M11" s="17"/>
      <c r="N11" s="17">
        <v>0.26999493387936802</v>
      </c>
      <c r="O11" s="17">
        <v>0.26089646540245398</v>
      </c>
      <c r="P11" s="17">
        <v>0.276027741281894</v>
      </c>
      <c r="Q11" s="17">
        <v>0.20636790441810801</v>
      </c>
      <c r="R11" s="17">
        <v>0.21720176166590599</v>
      </c>
      <c r="S11" s="17"/>
      <c r="T11" s="17">
        <v>0.258609233396208</v>
      </c>
      <c r="U11" s="17">
        <v>0.25701804366495301</v>
      </c>
      <c r="V11" s="17">
        <v>0.22180538281280099</v>
      </c>
      <c r="W11" s="17">
        <v>0.32941644976898599</v>
      </c>
      <c r="X11" s="17">
        <v>0.28166122225335899</v>
      </c>
      <c r="Y11" s="17">
        <v>0.295596175232123</v>
      </c>
      <c r="Z11" s="17">
        <v>0.21982668124802199</v>
      </c>
      <c r="AA11" s="17">
        <v>0.29063576122335599</v>
      </c>
      <c r="AB11" s="17">
        <v>0.23348202120918601</v>
      </c>
      <c r="AC11" s="17">
        <v>0.213725170331656</v>
      </c>
      <c r="AD11" s="17">
        <v>0.224077408072688</v>
      </c>
      <c r="AE11" s="17">
        <v>0.22847233382593199</v>
      </c>
      <c r="AF11" s="17"/>
      <c r="AG11" s="17">
        <v>0.24731444456160301</v>
      </c>
      <c r="AH11" s="17">
        <v>0.265908436104974</v>
      </c>
    </row>
    <row r="12" spans="2:34" x14ac:dyDescent="0.25">
      <c r="B12" s="18" t="s">
        <v>533</v>
      </c>
      <c r="C12" s="17">
        <v>0.129727855660867</v>
      </c>
      <c r="D12" s="17">
        <v>0.123928992414024</v>
      </c>
      <c r="E12" s="17">
        <v>0.13573876355112499</v>
      </c>
      <c r="F12" s="17"/>
      <c r="G12" s="17">
        <v>0.14810934354760999</v>
      </c>
      <c r="H12" s="17">
        <v>0.13032020717197099</v>
      </c>
      <c r="I12" s="17">
        <v>0.111913042889166</v>
      </c>
      <c r="J12" s="17"/>
      <c r="K12" s="17">
        <v>0.13423166053633601</v>
      </c>
      <c r="L12" s="17">
        <v>0.12580601175051501</v>
      </c>
      <c r="M12" s="17"/>
      <c r="N12" s="17">
        <v>0.126895083790666</v>
      </c>
      <c r="O12" s="17">
        <v>0.13132145109919399</v>
      </c>
      <c r="P12" s="17">
        <v>0.121374187242798</v>
      </c>
      <c r="Q12" s="17">
        <v>0.188312131649848</v>
      </c>
      <c r="R12" s="17">
        <v>0.12491078819186099</v>
      </c>
      <c r="S12" s="17"/>
      <c r="T12" s="17">
        <v>0.103096407404804</v>
      </c>
      <c r="U12" s="17">
        <v>0.136545157794452</v>
      </c>
      <c r="V12" s="17">
        <v>0.15678712187308699</v>
      </c>
      <c r="W12" s="17">
        <v>0.104234761755713</v>
      </c>
      <c r="X12" s="17">
        <v>8.2470643390276502E-2</v>
      </c>
      <c r="Y12" s="17">
        <v>0.134999117983883</v>
      </c>
      <c r="Z12" s="17">
        <v>0.18440921764027801</v>
      </c>
      <c r="AA12" s="17">
        <v>0.14936542864640401</v>
      </c>
      <c r="AB12" s="17">
        <v>0.12168091084459</v>
      </c>
      <c r="AC12" s="17">
        <v>0.122237585789229</v>
      </c>
      <c r="AD12" s="17">
        <v>0.15822439974862601</v>
      </c>
      <c r="AE12" s="17">
        <v>0.13984739908033</v>
      </c>
      <c r="AF12" s="17"/>
      <c r="AG12" s="17">
        <v>0.123654131328511</v>
      </c>
      <c r="AH12" s="17">
        <v>0.129554186646583</v>
      </c>
    </row>
    <row r="13" spans="2:34" ht="30" x14ac:dyDescent="0.25">
      <c r="B13" s="18" t="s">
        <v>534</v>
      </c>
      <c r="C13" s="17">
        <v>6.70624940453243E-2</v>
      </c>
      <c r="D13" s="17">
        <v>5.3552885031641601E-2</v>
      </c>
      <c r="E13" s="17">
        <v>7.8835806711544401E-2</v>
      </c>
      <c r="F13" s="17"/>
      <c r="G13" s="17">
        <v>7.0500272836108005E-2</v>
      </c>
      <c r="H13" s="17">
        <v>7.1422798899045806E-2</v>
      </c>
      <c r="I13" s="17">
        <v>5.8410780461766502E-2</v>
      </c>
      <c r="J13" s="17"/>
      <c r="K13" s="17">
        <v>9.7431009076793307E-2</v>
      </c>
      <c r="L13" s="17">
        <v>6.0319915401902402E-2</v>
      </c>
      <c r="M13" s="17"/>
      <c r="N13" s="17">
        <v>9.8405061319850898E-2</v>
      </c>
      <c r="O13" s="17">
        <v>7.6638792295350394E-2</v>
      </c>
      <c r="P13" s="17">
        <v>6.3682691075821904E-2</v>
      </c>
      <c r="Q13" s="17">
        <v>4.1836886872209302E-2</v>
      </c>
      <c r="R13" s="17">
        <v>4.6172403471736498E-2</v>
      </c>
      <c r="S13" s="17"/>
      <c r="T13" s="17">
        <v>3.55220903648584E-2</v>
      </c>
      <c r="U13" s="17">
        <v>6.6521839955492004E-2</v>
      </c>
      <c r="V13" s="17">
        <v>5.6917853238593302E-2</v>
      </c>
      <c r="W13" s="17">
        <v>6.2155232410465701E-2</v>
      </c>
      <c r="X13" s="17">
        <v>6.76459850768657E-2</v>
      </c>
      <c r="Y13" s="17">
        <v>5.7717948686585203E-2</v>
      </c>
      <c r="Z13" s="17">
        <v>8.7421298616996698E-2</v>
      </c>
      <c r="AA13" s="17">
        <v>6.3176406323147596E-2</v>
      </c>
      <c r="AB13" s="17">
        <v>9.0446570440956206E-2</v>
      </c>
      <c r="AC13" s="17">
        <v>6.7609551752051994E-2</v>
      </c>
      <c r="AD13" s="17">
        <v>0.10136337153826799</v>
      </c>
      <c r="AE13" s="17">
        <v>8.3881136218752997E-2</v>
      </c>
      <c r="AF13" s="17"/>
      <c r="AG13" s="17">
        <v>7.6921611755872296E-2</v>
      </c>
      <c r="AH13" s="17">
        <v>6.3538351181688102E-2</v>
      </c>
    </row>
    <row r="14" spans="2:34" x14ac:dyDescent="0.25">
      <c r="B14" s="18" t="s">
        <v>80</v>
      </c>
      <c r="C14" s="19">
        <v>9.1371910961819305E-2</v>
      </c>
      <c r="D14" s="19">
        <v>8.6075565253903905E-2</v>
      </c>
      <c r="E14" s="19">
        <v>9.5015781947704603E-2</v>
      </c>
      <c r="F14" s="19"/>
      <c r="G14" s="19">
        <v>0.128344598217177</v>
      </c>
      <c r="H14" s="19">
        <v>7.6659223516757594E-2</v>
      </c>
      <c r="I14" s="19">
        <v>7.5449223161064893E-2</v>
      </c>
      <c r="J14" s="19"/>
      <c r="K14" s="19">
        <v>0.13687241924251101</v>
      </c>
      <c r="L14" s="19">
        <v>7.7630691654250503E-2</v>
      </c>
      <c r="M14" s="19"/>
      <c r="N14" s="19">
        <v>0.18661755302814001</v>
      </c>
      <c r="O14" s="19">
        <v>9.2421704935298901E-2</v>
      </c>
      <c r="P14" s="19">
        <v>7.8998003287293297E-2</v>
      </c>
      <c r="Q14" s="19">
        <v>5.2836925921042402E-2</v>
      </c>
      <c r="R14" s="19">
        <v>4.7901370447546998E-2</v>
      </c>
      <c r="S14" s="19"/>
      <c r="T14" s="19">
        <v>6.4946121373355994E-2</v>
      </c>
      <c r="U14" s="19">
        <v>0.10162510661926701</v>
      </c>
      <c r="V14" s="19">
        <v>0.124981052346615</v>
      </c>
      <c r="W14" s="19">
        <v>8.6101652860853306E-2</v>
      </c>
      <c r="X14" s="19">
        <v>8.4270316533292103E-2</v>
      </c>
      <c r="Y14" s="19">
        <v>0.103169828244806</v>
      </c>
      <c r="Z14" s="19">
        <v>9.74895622995436E-2</v>
      </c>
      <c r="AA14" s="19">
        <v>6.6254978870863707E-2</v>
      </c>
      <c r="AB14" s="19">
        <v>8.9160788240698105E-2</v>
      </c>
      <c r="AC14" s="19">
        <v>8.6107257691543496E-2</v>
      </c>
      <c r="AD14" s="19">
        <v>0.124029339514002</v>
      </c>
      <c r="AE14" s="19">
        <v>5.6629801294361501E-2</v>
      </c>
      <c r="AF14" s="19"/>
      <c r="AG14" s="19">
        <v>8.6223472658181005E-2</v>
      </c>
      <c r="AH14" s="19">
        <v>8.1867587612517695E-2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551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0.20072574181870001</v>
      </c>
      <c r="D9" s="17">
        <v>0.19459584672527799</v>
      </c>
      <c r="E9" s="17">
        <v>0.20824967338966899</v>
      </c>
      <c r="F9" s="17"/>
      <c r="G9" s="17">
        <v>0.19007592964567699</v>
      </c>
      <c r="H9" s="17">
        <v>0.19152922816057799</v>
      </c>
      <c r="I9" s="17">
        <v>0.22213058309358999</v>
      </c>
      <c r="J9" s="17"/>
      <c r="K9" s="17">
        <v>0.21077508210213999</v>
      </c>
      <c r="L9" s="17">
        <v>0.20103334219369001</v>
      </c>
      <c r="M9" s="17"/>
      <c r="N9" s="17">
        <v>0.17154424421869099</v>
      </c>
      <c r="O9" s="17">
        <v>0.200129096382959</v>
      </c>
      <c r="P9" s="17">
        <v>0.18760385908136301</v>
      </c>
      <c r="Q9" s="17">
        <v>0.235782759959316</v>
      </c>
      <c r="R9" s="17">
        <v>0.23772227592628101</v>
      </c>
      <c r="S9" s="17"/>
      <c r="T9" s="17">
        <v>0.25998188429937003</v>
      </c>
      <c r="U9" s="17">
        <v>0.15152191194610501</v>
      </c>
      <c r="V9" s="17">
        <v>0.18923631864920501</v>
      </c>
      <c r="W9" s="17">
        <v>0.18754405358034301</v>
      </c>
      <c r="X9" s="17">
        <v>0.20438015028916501</v>
      </c>
      <c r="Y9" s="17">
        <v>0.17472836948564599</v>
      </c>
      <c r="Z9" s="17">
        <v>0.19437372240044201</v>
      </c>
      <c r="AA9" s="17">
        <v>0.14926715263401799</v>
      </c>
      <c r="AB9" s="17">
        <v>0.22300503681150299</v>
      </c>
      <c r="AC9" s="17">
        <v>0.25891838197345002</v>
      </c>
      <c r="AD9" s="17">
        <v>0.18511070230858001</v>
      </c>
      <c r="AE9" s="17">
        <v>0.16199522454440499</v>
      </c>
      <c r="AF9" s="17"/>
      <c r="AG9" s="17">
        <v>0.212098557657554</v>
      </c>
      <c r="AH9" s="17">
        <v>0.20056148976510499</v>
      </c>
    </row>
    <row r="10" spans="2:34" ht="30" x14ac:dyDescent="0.25">
      <c r="B10" s="18" t="s">
        <v>531</v>
      </c>
      <c r="C10" s="17">
        <v>0.254346089663329</v>
      </c>
      <c r="D10" s="17">
        <v>0.26482616027785799</v>
      </c>
      <c r="E10" s="17">
        <v>0.24506934715305301</v>
      </c>
      <c r="F10" s="17"/>
      <c r="G10" s="17">
        <v>0.22153262900079199</v>
      </c>
      <c r="H10" s="17">
        <v>0.26016199639975901</v>
      </c>
      <c r="I10" s="17">
        <v>0.277543324883677</v>
      </c>
      <c r="J10" s="17"/>
      <c r="K10" s="17">
        <v>0.19510493342775401</v>
      </c>
      <c r="L10" s="17">
        <v>0.269728297857947</v>
      </c>
      <c r="M10" s="17"/>
      <c r="N10" s="17">
        <v>0.166741260628194</v>
      </c>
      <c r="O10" s="17">
        <v>0.24884433470110001</v>
      </c>
      <c r="P10" s="17">
        <v>0.27946931324436503</v>
      </c>
      <c r="Q10" s="17">
        <v>0.25566046953491101</v>
      </c>
      <c r="R10" s="17">
        <v>0.28566737628654099</v>
      </c>
      <c r="S10" s="17"/>
      <c r="T10" s="17">
        <v>0.29555434014446402</v>
      </c>
      <c r="U10" s="17">
        <v>0.26182722706581002</v>
      </c>
      <c r="V10" s="17">
        <v>0.25992585770897803</v>
      </c>
      <c r="W10" s="17">
        <v>0.25128005643486101</v>
      </c>
      <c r="X10" s="17">
        <v>0.24211269928426399</v>
      </c>
      <c r="Y10" s="17">
        <v>0.21754058465717999</v>
      </c>
      <c r="Z10" s="17">
        <v>0.25853889546082298</v>
      </c>
      <c r="AA10" s="17">
        <v>0.32025370548559901</v>
      </c>
      <c r="AB10" s="17">
        <v>0.27899733785123598</v>
      </c>
      <c r="AC10" s="17">
        <v>0.19387089409105501</v>
      </c>
      <c r="AD10" s="17">
        <v>0.201307696121031</v>
      </c>
      <c r="AE10" s="17">
        <v>0.228082434979441</v>
      </c>
      <c r="AF10" s="17"/>
      <c r="AG10" s="17">
        <v>0.25594562171365298</v>
      </c>
      <c r="AH10" s="17">
        <v>0.254416758343741</v>
      </c>
    </row>
    <row r="11" spans="2:34" ht="30" x14ac:dyDescent="0.25">
      <c r="B11" s="18" t="s">
        <v>532</v>
      </c>
      <c r="C11" s="17">
        <v>0.26153300232145898</v>
      </c>
      <c r="D11" s="17">
        <v>0.26155079920173802</v>
      </c>
      <c r="E11" s="17">
        <v>0.26309638492895498</v>
      </c>
      <c r="F11" s="17"/>
      <c r="G11" s="17">
        <v>0.27578862045602498</v>
      </c>
      <c r="H11" s="17">
        <v>0.271018073807542</v>
      </c>
      <c r="I11" s="17">
        <v>0.236417742910978</v>
      </c>
      <c r="J11" s="17"/>
      <c r="K11" s="17">
        <v>0.247257504574877</v>
      </c>
      <c r="L11" s="17">
        <v>0.26363346615295402</v>
      </c>
      <c r="M11" s="17"/>
      <c r="N11" s="17">
        <v>0.26228376087081401</v>
      </c>
      <c r="O11" s="17">
        <v>0.248659373034922</v>
      </c>
      <c r="P11" s="17">
        <v>0.28006090994667399</v>
      </c>
      <c r="Q11" s="17">
        <v>0.26751783328068202</v>
      </c>
      <c r="R11" s="17">
        <v>0.23760719387717899</v>
      </c>
      <c r="S11" s="17"/>
      <c r="T11" s="17">
        <v>0.24224941858613799</v>
      </c>
      <c r="U11" s="17">
        <v>0.29167842488574602</v>
      </c>
      <c r="V11" s="17">
        <v>0.29437717417244702</v>
      </c>
      <c r="W11" s="17">
        <v>0.29655127438289702</v>
      </c>
      <c r="X11" s="17">
        <v>0.26870109789137098</v>
      </c>
      <c r="Y11" s="17">
        <v>0.28490974834671701</v>
      </c>
      <c r="Z11" s="17">
        <v>0.25995341601109301</v>
      </c>
      <c r="AA11" s="17">
        <v>0.286947469366158</v>
      </c>
      <c r="AB11" s="17">
        <v>0.206952107899607</v>
      </c>
      <c r="AC11" s="17">
        <v>0.24059039814727801</v>
      </c>
      <c r="AD11" s="17">
        <v>0.210888613276281</v>
      </c>
      <c r="AE11" s="17">
        <v>0.247967659611111</v>
      </c>
      <c r="AF11" s="17"/>
      <c r="AG11" s="17">
        <v>0.25172426082710497</v>
      </c>
      <c r="AH11" s="17">
        <v>0.26891483863890697</v>
      </c>
    </row>
    <row r="12" spans="2:34" x14ac:dyDescent="0.25">
      <c r="B12" s="18" t="s">
        <v>533</v>
      </c>
      <c r="C12" s="17">
        <v>0.121047705101478</v>
      </c>
      <c r="D12" s="17">
        <v>0.124462842981559</v>
      </c>
      <c r="E12" s="17">
        <v>0.118448519576313</v>
      </c>
      <c r="F12" s="17"/>
      <c r="G12" s="17">
        <v>0.13280113059835699</v>
      </c>
      <c r="H12" s="17">
        <v>0.125458076750151</v>
      </c>
      <c r="I12" s="17">
        <v>0.104609501097193</v>
      </c>
      <c r="J12" s="17"/>
      <c r="K12" s="17">
        <v>0.14147524173786</v>
      </c>
      <c r="L12" s="17">
        <v>0.118514313870152</v>
      </c>
      <c r="M12" s="17"/>
      <c r="N12" s="17">
        <v>0.14454290843821299</v>
      </c>
      <c r="O12" s="17">
        <v>0.13907836134097001</v>
      </c>
      <c r="P12" s="17">
        <v>9.9591864330990099E-2</v>
      </c>
      <c r="Q12" s="17">
        <v>0.114506039878581</v>
      </c>
      <c r="R12" s="17">
        <v>0.12494016164942801</v>
      </c>
      <c r="S12" s="17"/>
      <c r="T12" s="17">
        <v>9.9259511843276901E-2</v>
      </c>
      <c r="U12" s="17">
        <v>0.141343552970148</v>
      </c>
      <c r="V12" s="17">
        <v>7.9549439434748903E-2</v>
      </c>
      <c r="W12" s="17">
        <v>0.110456602192646</v>
      </c>
      <c r="X12" s="17">
        <v>8.7401838631472301E-2</v>
      </c>
      <c r="Y12" s="17">
        <v>0.16838196400429101</v>
      </c>
      <c r="Z12" s="17">
        <v>0.108291127641126</v>
      </c>
      <c r="AA12" s="17">
        <v>0.10684303559890899</v>
      </c>
      <c r="AB12" s="17">
        <v>0.12392298022779399</v>
      </c>
      <c r="AC12" s="17">
        <v>0.11281832974236999</v>
      </c>
      <c r="AD12" s="17">
        <v>0.165772965040865</v>
      </c>
      <c r="AE12" s="17">
        <v>0.20876808512651701</v>
      </c>
      <c r="AF12" s="17"/>
      <c r="AG12" s="17">
        <v>0.112750960901422</v>
      </c>
      <c r="AH12" s="17">
        <v>0.13144102559548801</v>
      </c>
    </row>
    <row r="13" spans="2:34" ht="30" x14ac:dyDescent="0.25">
      <c r="B13" s="18" t="s">
        <v>534</v>
      </c>
      <c r="C13" s="17">
        <v>7.6731778456111205E-2</v>
      </c>
      <c r="D13" s="17">
        <v>8.1701908621383906E-2</v>
      </c>
      <c r="E13" s="17">
        <v>6.8529084267647297E-2</v>
      </c>
      <c r="F13" s="17"/>
      <c r="G13" s="17">
        <v>7.1963657541561393E-2</v>
      </c>
      <c r="H13" s="17">
        <v>7.3786710152717705E-2</v>
      </c>
      <c r="I13" s="17">
        <v>8.4847437058786404E-2</v>
      </c>
      <c r="J13" s="17"/>
      <c r="K13" s="17">
        <v>9.8694034585190299E-2</v>
      </c>
      <c r="L13" s="17">
        <v>7.0252293634683202E-2</v>
      </c>
      <c r="M13" s="17"/>
      <c r="N13" s="17">
        <v>0.121279584565422</v>
      </c>
      <c r="O13" s="17">
        <v>8.7867347409121402E-2</v>
      </c>
      <c r="P13" s="17">
        <v>6.5626824233855199E-2</v>
      </c>
      <c r="Q13" s="17">
        <v>4.9990509927663497E-2</v>
      </c>
      <c r="R13" s="17">
        <v>5.82239642361684E-2</v>
      </c>
      <c r="S13" s="17"/>
      <c r="T13" s="17">
        <v>3.7266692486569802E-2</v>
      </c>
      <c r="U13" s="17">
        <v>9.2403731538865094E-2</v>
      </c>
      <c r="V13" s="17">
        <v>6.4227307764294195E-2</v>
      </c>
      <c r="W13" s="17">
        <v>8.2528230064961197E-2</v>
      </c>
      <c r="X13" s="17">
        <v>8.4831172460783005E-2</v>
      </c>
      <c r="Y13" s="17">
        <v>7.11589393525002E-2</v>
      </c>
      <c r="Z13" s="17">
        <v>7.08982483932043E-2</v>
      </c>
      <c r="AA13" s="17">
        <v>6.5213175617664501E-2</v>
      </c>
      <c r="AB13" s="17">
        <v>8.2572759575221602E-2</v>
      </c>
      <c r="AC13" s="17">
        <v>9.9556095011054294E-2</v>
      </c>
      <c r="AD13" s="17">
        <v>0.12599874256164501</v>
      </c>
      <c r="AE13" s="17">
        <v>7.0113445104995994E-2</v>
      </c>
      <c r="AF13" s="17"/>
      <c r="AG13" s="17">
        <v>9.1084633319460998E-2</v>
      </c>
      <c r="AH13" s="17">
        <v>6.6761232134490103E-2</v>
      </c>
    </row>
    <row r="14" spans="2:34" x14ac:dyDescent="0.25">
      <c r="B14" s="18" t="s">
        <v>80</v>
      </c>
      <c r="C14" s="19">
        <v>8.5615682638921997E-2</v>
      </c>
      <c r="D14" s="19">
        <v>7.2862442192183505E-2</v>
      </c>
      <c r="E14" s="19">
        <v>9.6606990684361099E-2</v>
      </c>
      <c r="F14" s="19"/>
      <c r="G14" s="19">
        <v>0.10783803275758801</v>
      </c>
      <c r="H14" s="19">
        <v>7.8045914729253096E-2</v>
      </c>
      <c r="I14" s="19">
        <v>7.4451410955776398E-2</v>
      </c>
      <c r="J14" s="19"/>
      <c r="K14" s="19">
        <v>0.106693203572179</v>
      </c>
      <c r="L14" s="19">
        <v>7.6838286290573196E-2</v>
      </c>
      <c r="M14" s="19"/>
      <c r="N14" s="19">
        <v>0.133608241278666</v>
      </c>
      <c r="O14" s="19">
        <v>7.5421487130927001E-2</v>
      </c>
      <c r="P14" s="19">
        <v>8.7647229162753207E-2</v>
      </c>
      <c r="Q14" s="19">
        <v>7.6542387418846697E-2</v>
      </c>
      <c r="R14" s="19">
        <v>5.5839028024402798E-2</v>
      </c>
      <c r="S14" s="19"/>
      <c r="T14" s="19">
        <v>6.5688152640181699E-2</v>
      </c>
      <c r="U14" s="19">
        <v>6.1225151593326303E-2</v>
      </c>
      <c r="V14" s="19">
        <v>0.112683902270326</v>
      </c>
      <c r="W14" s="19">
        <v>7.1639783344290803E-2</v>
      </c>
      <c r="X14" s="19">
        <v>0.112573041442944</v>
      </c>
      <c r="Y14" s="19">
        <v>8.3280394153666795E-2</v>
      </c>
      <c r="Z14" s="19">
        <v>0.107944590093311</v>
      </c>
      <c r="AA14" s="19">
        <v>7.1475461297650894E-2</v>
      </c>
      <c r="AB14" s="19">
        <v>8.4549777634638307E-2</v>
      </c>
      <c r="AC14" s="19">
        <v>9.4245901034793494E-2</v>
      </c>
      <c r="AD14" s="19">
        <v>0.110921280691597</v>
      </c>
      <c r="AE14" s="19">
        <v>8.3073150633530005E-2</v>
      </c>
      <c r="AF14" s="19"/>
      <c r="AG14" s="19">
        <v>7.6395965580806593E-2</v>
      </c>
      <c r="AH14" s="19">
        <v>7.7904655522270203E-2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552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0.14871714583024601</v>
      </c>
      <c r="D9" s="17">
        <v>0.16811673502645799</v>
      </c>
      <c r="E9" s="17">
        <v>0.12971485437924099</v>
      </c>
      <c r="F9" s="17"/>
      <c r="G9" s="17">
        <v>0.14306854206592501</v>
      </c>
      <c r="H9" s="17">
        <v>0.143684360366227</v>
      </c>
      <c r="I9" s="17">
        <v>0.160264206610164</v>
      </c>
      <c r="J9" s="17"/>
      <c r="K9" s="17">
        <v>0.11933879728201199</v>
      </c>
      <c r="L9" s="17">
        <v>0.15449957967477099</v>
      </c>
      <c r="M9" s="17"/>
      <c r="N9" s="17">
        <v>0.120005964145306</v>
      </c>
      <c r="O9" s="17">
        <v>0.14282268254429101</v>
      </c>
      <c r="P9" s="17">
        <v>0.14225522093700099</v>
      </c>
      <c r="Q9" s="17">
        <v>0.14855478281234999</v>
      </c>
      <c r="R9" s="17">
        <v>0.19117764631443501</v>
      </c>
      <c r="S9" s="17"/>
      <c r="T9" s="17">
        <v>0.19216791937511199</v>
      </c>
      <c r="U9" s="17">
        <v>8.4273939571418696E-2</v>
      </c>
      <c r="V9" s="17">
        <v>0.108237169548872</v>
      </c>
      <c r="W9" s="17">
        <v>0.13768829435209701</v>
      </c>
      <c r="X9" s="17">
        <v>0.14711441114198401</v>
      </c>
      <c r="Y9" s="17">
        <v>0.19077662727427599</v>
      </c>
      <c r="Z9" s="17">
        <v>0.180896115567275</v>
      </c>
      <c r="AA9" s="17">
        <v>0.15337644994205299</v>
      </c>
      <c r="AB9" s="17">
        <v>0.17240804697309101</v>
      </c>
      <c r="AC9" s="17">
        <v>0.12482017659033</v>
      </c>
      <c r="AD9" s="17">
        <v>0.125645961270821</v>
      </c>
      <c r="AE9" s="17">
        <v>0.16344696864758501</v>
      </c>
      <c r="AF9" s="17"/>
      <c r="AG9" s="17">
        <v>0.164488980644975</v>
      </c>
      <c r="AH9" s="17">
        <v>0.14708789723110899</v>
      </c>
    </row>
    <row r="10" spans="2:34" ht="30" x14ac:dyDescent="0.25">
      <c r="B10" s="18" t="s">
        <v>531</v>
      </c>
      <c r="C10" s="17">
        <v>0.25614022281378801</v>
      </c>
      <c r="D10" s="17">
        <v>0.27371447460978099</v>
      </c>
      <c r="E10" s="17">
        <v>0.240967948315091</v>
      </c>
      <c r="F10" s="17"/>
      <c r="G10" s="17">
        <v>0.199580287183487</v>
      </c>
      <c r="H10" s="17">
        <v>0.26613557134914201</v>
      </c>
      <c r="I10" s="17">
        <v>0.29616168332132398</v>
      </c>
      <c r="J10" s="17"/>
      <c r="K10" s="17">
        <v>0.26698062404769901</v>
      </c>
      <c r="L10" s="17">
        <v>0.25563782701272703</v>
      </c>
      <c r="M10" s="17"/>
      <c r="N10" s="17">
        <v>0.16994987401615799</v>
      </c>
      <c r="O10" s="17">
        <v>0.24310431179688199</v>
      </c>
      <c r="P10" s="17">
        <v>0.261047576366776</v>
      </c>
      <c r="Q10" s="17">
        <v>0.24642488545400801</v>
      </c>
      <c r="R10" s="17">
        <v>0.33629186434825797</v>
      </c>
      <c r="S10" s="17"/>
      <c r="T10" s="17">
        <v>0.30567131374993001</v>
      </c>
      <c r="U10" s="17">
        <v>0.23959108877903701</v>
      </c>
      <c r="V10" s="17">
        <v>0.29810990634059997</v>
      </c>
      <c r="W10" s="17">
        <v>0.18608880248034401</v>
      </c>
      <c r="X10" s="17">
        <v>0.27490388030602703</v>
      </c>
      <c r="Y10" s="17">
        <v>0.249035252663867</v>
      </c>
      <c r="Z10" s="17">
        <v>0.24569008807276799</v>
      </c>
      <c r="AA10" s="17">
        <v>0.32941627994227402</v>
      </c>
      <c r="AB10" s="17">
        <v>0.23020825040891199</v>
      </c>
      <c r="AC10" s="17">
        <v>0.27366847783024201</v>
      </c>
      <c r="AD10" s="17">
        <v>0.22424467854670799</v>
      </c>
      <c r="AE10" s="17">
        <v>0.192144443110185</v>
      </c>
      <c r="AF10" s="17"/>
      <c r="AG10" s="17">
        <v>0.27780869871734998</v>
      </c>
      <c r="AH10" s="17">
        <v>0.243205828973552</v>
      </c>
    </row>
    <row r="11" spans="2:34" ht="30" x14ac:dyDescent="0.25">
      <c r="B11" s="18" t="s">
        <v>532</v>
      </c>
      <c r="C11" s="17">
        <v>0.28816964651315202</v>
      </c>
      <c r="D11" s="17">
        <v>0.28144856050808997</v>
      </c>
      <c r="E11" s="17">
        <v>0.297185167468969</v>
      </c>
      <c r="F11" s="17"/>
      <c r="G11" s="17">
        <v>0.32678423606345502</v>
      </c>
      <c r="H11" s="17">
        <v>0.28067786076763301</v>
      </c>
      <c r="I11" s="17">
        <v>0.26168216528451799</v>
      </c>
      <c r="J11" s="17"/>
      <c r="K11" s="17">
        <v>0.27575124122991101</v>
      </c>
      <c r="L11" s="17">
        <v>0.29503369245320299</v>
      </c>
      <c r="M11" s="17"/>
      <c r="N11" s="17">
        <v>0.25830098061208301</v>
      </c>
      <c r="O11" s="17">
        <v>0.31993819174882998</v>
      </c>
      <c r="P11" s="17">
        <v>0.313430889453015</v>
      </c>
      <c r="Q11" s="17">
        <v>0.239613854670924</v>
      </c>
      <c r="R11" s="17">
        <v>0.24938885327833801</v>
      </c>
      <c r="S11" s="17"/>
      <c r="T11" s="17">
        <v>0.29990922654742103</v>
      </c>
      <c r="U11" s="17">
        <v>0.31555532603106701</v>
      </c>
      <c r="V11" s="17">
        <v>0.26347940861482699</v>
      </c>
      <c r="W11" s="17">
        <v>0.297334438913401</v>
      </c>
      <c r="X11" s="17">
        <v>0.248778423514465</v>
      </c>
      <c r="Y11" s="17">
        <v>0.28434392085502302</v>
      </c>
      <c r="Z11" s="17">
        <v>0.27851986561144398</v>
      </c>
      <c r="AA11" s="17">
        <v>0.25853308465747399</v>
      </c>
      <c r="AB11" s="17">
        <v>0.29108702880341197</v>
      </c>
      <c r="AC11" s="17">
        <v>0.287964836653894</v>
      </c>
      <c r="AD11" s="17">
        <v>0.27268320491293202</v>
      </c>
      <c r="AE11" s="17">
        <v>0.35233385974766901</v>
      </c>
      <c r="AF11" s="17"/>
      <c r="AG11" s="17">
        <v>0.27285727311667701</v>
      </c>
      <c r="AH11" s="17">
        <v>0.29530733075564602</v>
      </c>
    </row>
    <row r="12" spans="2:34" x14ac:dyDescent="0.25">
      <c r="B12" s="18" t="s">
        <v>533</v>
      </c>
      <c r="C12" s="17">
        <v>0.143520583802732</v>
      </c>
      <c r="D12" s="17">
        <v>0.13780250999853599</v>
      </c>
      <c r="E12" s="17">
        <v>0.15048514137827601</v>
      </c>
      <c r="F12" s="17"/>
      <c r="G12" s="17">
        <v>0.14359522782214501</v>
      </c>
      <c r="H12" s="17">
        <v>0.15429887851843599</v>
      </c>
      <c r="I12" s="17">
        <v>0.12995805382089901</v>
      </c>
      <c r="J12" s="17"/>
      <c r="K12" s="17">
        <v>0.152968826354629</v>
      </c>
      <c r="L12" s="17">
        <v>0.14186592694630901</v>
      </c>
      <c r="M12" s="17"/>
      <c r="N12" s="17">
        <v>0.15734919386586499</v>
      </c>
      <c r="O12" s="17">
        <v>0.155297235309177</v>
      </c>
      <c r="P12" s="17">
        <v>0.12948319922016799</v>
      </c>
      <c r="Q12" s="17">
        <v>0.22800469672211099</v>
      </c>
      <c r="R12" s="17">
        <v>0.115267788294372</v>
      </c>
      <c r="S12" s="17"/>
      <c r="T12" s="17">
        <v>0.12220963193913</v>
      </c>
      <c r="U12" s="17">
        <v>0.15798903700571601</v>
      </c>
      <c r="V12" s="17">
        <v>0.142576038742045</v>
      </c>
      <c r="W12" s="17">
        <v>0.20614650452862401</v>
      </c>
      <c r="X12" s="17">
        <v>0.16931975925068199</v>
      </c>
      <c r="Y12" s="17">
        <v>0.108046397943361</v>
      </c>
      <c r="Z12" s="17">
        <v>0.15046310232035501</v>
      </c>
      <c r="AA12" s="17">
        <v>0.10977718248172399</v>
      </c>
      <c r="AB12" s="17">
        <v>0.115911571220048</v>
      </c>
      <c r="AC12" s="17">
        <v>0.13492974248931899</v>
      </c>
      <c r="AD12" s="17">
        <v>0.16752705990114999</v>
      </c>
      <c r="AE12" s="17">
        <v>0.161209929028752</v>
      </c>
      <c r="AF12" s="17"/>
      <c r="AG12" s="17">
        <v>0.13873465813907801</v>
      </c>
      <c r="AH12" s="17">
        <v>0.154904400066908</v>
      </c>
    </row>
    <row r="13" spans="2:34" ht="30" x14ac:dyDescent="0.25">
      <c r="B13" s="18" t="s">
        <v>534</v>
      </c>
      <c r="C13" s="17">
        <v>6.7674339553498206E-2</v>
      </c>
      <c r="D13" s="17">
        <v>6.9582140877878396E-2</v>
      </c>
      <c r="E13" s="17">
        <v>6.2703819194276894E-2</v>
      </c>
      <c r="F13" s="17"/>
      <c r="G13" s="17">
        <v>6.2688471858977399E-2</v>
      </c>
      <c r="H13" s="17">
        <v>6.8101536643651997E-2</v>
      </c>
      <c r="I13" s="17">
        <v>7.1770555120945101E-2</v>
      </c>
      <c r="J13" s="17"/>
      <c r="K13" s="17">
        <v>7.9238088063175602E-2</v>
      </c>
      <c r="L13" s="17">
        <v>6.5697327181279103E-2</v>
      </c>
      <c r="M13" s="17"/>
      <c r="N13" s="17">
        <v>0.11655139191222499</v>
      </c>
      <c r="O13" s="17">
        <v>5.1157614317995398E-2</v>
      </c>
      <c r="P13" s="17">
        <v>6.9238810043259102E-2</v>
      </c>
      <c r="Q13" s="17">
        <v>4.8899725488272497E-2</v>
      </c>
      <c r="R13" s="17">
        <v>4.82737967247618E-2</v>
      </c>
      <c r="S13" s="17"/>
      <c r="T13" s="17">
        <v>2.68622928214413E-2</v>
      </c>
      <c r="U13" s="17">
        <v>9.6844478122944402E-2</v>
      </c>
      <c r="V13" s="17">
        <v>6.5110456678706796E-2</v>
      </c>
      <c r="W13" s="17">
        <v>9.2797450785076493E-2</v>
      </c>
      <c r="X13" s="17">
        <v>6.3087626695803298E-2</v>
      </c>
      <c r="Y13" s="17">
        <v>5.5515775701843503E-2</v>
      </c>
      <c r="Z13" s="17">
        <v>6.1419804913938503E-2</v>
      </c>
      <c r="AA13" s="17">
        <v>7.1114067391635505E-2</v>
      </c>
      <c r="AB13" s="17">
        <v>9.5381330196928696E-2</v>
      </c>
      <c r="AC13" s="17">
        <v>6.3765108805125204E-2</v>
      </c>
      <c r="AD13" s="17">
        <v>6.0998095442241398E-2</v>
      </c>
      <c r="AE13" s="17">
        <v>4.0200669548790903E-2</v>
      </c>
      <c r="AF13" s="17"/>
      <c r="AG13" s="17">
        <v>6.3925685558220896E-2</v>
      </c>
      <c r="AH13" s="17">
        <v>6.7755249778414295E-2</v>
      </c>
    </row>
    <row r="14" spans="2:34" x14ac:dyDescent="0.25">
      <c r="B14" s="18" t="s">
        <v>80</v>
      </c>
      <c r="C14" s="19">
        <v>9.5778061486584104E-2</v>
      </c>
      <c r="D14" s="19">
        <v>6.9335578979255394E-2</v>
      </c>
      <c r="E14" s="19">
        <v>0.118943069264145</v>
      </c>
      <c r="F14" s="19"/>
      <c r="G14" s="19">
        <v>0.12428323500601</v>
      </c>
      <c r="H14" s="19">
        <v>8.7101792354909793E-2</v>
      </c>
      <c r="I14" s="19">
        <v>8.0163335842149894E-2</v>
      </c>
      <c r="J14" s="19"/>
      <c r="K14" s="19">
        <v>0.10572242302257399</v>
      </c>
      <c r="L14" s="19">
        <v>8.7265646731710902E-2</v>
      </c>
      <c r="M14" s="19"/>
      <c r="N14" s="19">
        <v>0.17784259544836301</v>
      </c>
      <c r="O14" s="19">
        <v>8.7679964282825207E-2</v>
      </c>
      <c r="P14" s="19">
        <v>8.4544303979781299E-2</v>
      </c>
      <c r="Q14" s="19">
        <v>8.8502054852334894E-2</v>
      </c>
      <c r="R14" s="19">
        <v>5.9600051039834803E-2</v>
      </c>
      <c r="S14" s="19"/>
      <c r="T14" s="19">
        <v>5.3179615566966099E-2</v>
      </c>
      <c r="U14" s="19">
        <v>0.105746130489816</v>
      </c>
      <c r="V14" s="19">
        <v>0.12248702007495001</v>
      </c>
      <c r="W14" s="19">
        <v>7.9944508940458694E-2</v>
      </c>
      <c r="X14" s="19">
        <v>9.6795899091038307E-2</v>
      </c>
      <c r="Y14" s="19">
        <v>0.11228202556163</v>
      </c>
      <c r="Z14" s="19">
        <v>8.3011023514220197E-2</v>
      </c>
      <c r="AA14" s="19">
        <v>7.7782935584839993E-2</v>
      </c>
      <c r="AB14" s="19">
        <v>9.50037723976076E-2</v>
      </c>
      <c r="AC14" s="19">
        <v>0.11485165763109</v>
      </c>
      <c r="AD14" s="19">
        <v>0.148900999926148</v>
      </c>
      <c r="AE14" s="19">
        <v>9.0664129917017597E-2</v>
      </c>
      <c r="AF14" s="19"/>
      <c r="AG14" s="19">
        <v>8.2184703823698593E-2</v>
      </c>
      <c r="AH14" s="19">
        <v>9.1739293194370297E-2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553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0.18616075154224501</v>
      </c>
      <c r="D9" s="17">
        <v>0.197156152195131</v>
      </c>
      <c r="E9" s="17">
        <v>0.17618757885296199</v>
      </c>
      <c r="F9" s="17"/>
      <c r="G9" s="17">
        <v>0.16664586866827999</v>
      </c>
      <c r="H9" s="17">
        <v>0.16561977752227799</v>
      </c>
      <c r="I9" s="17">
        <v>0.23000169958594699</v>
      </c>
      <c r="J9" s="17"/>
      <c r="K9" s="17">
        <v>0.15455568378808801</v>
      </c>
      <c r="L9" s="17">
        <v>0.193224484258681</v>
      </c>
      <c r="M9" s="17"/>
      <c r="N9" s="17">
        <v>0.17566865601835899</v>
      </c>
      <c r="O9" s="17">
        <v>0.190127977732436</v>
      </c>
      <c r="P9" s="17">
        <v>0.160817063827839</v>
      </c>
      <c r="Q9" s="17">
        <v>0.17138573295459</v>
      </c>
      <c r="R9" s="17">
        <v>0.243693246966729</v>
      </c>
      <c r="S9" s="17"/>
      <c r="T9" s="17">
        <v>0.23763294416553199</v>
      </c>
      <c r="U9" s="17">
        <v>0.115863279199286</v>
      </c>
      <c r="V9" s="17">
        <v>0.140478612734275</v>
      </c>
      <c r="W9" s="17">
        <v>0.19037705671767299</v>
      </c>
      <c r="X9" s="17">
        <v>0.18246203588412399</v>
      </c>
      <c r="Y9" s="17">
        <v>0.22359175641140699</v>
      </c>
      <c r="Z9" s="17">
        <v>0.184288192957304</v>
      </c>
      <c r="AA9" s="17">
        <v>0.17919436995896901</v>
      </c>
      <c r="AB9" s="17">
        <v>0.20390066447401201</v>
      </c>
      <c r="AC9" s="17">
        <v>0.16249478379505899</v>
      </c>
      <c r="AD9" s="17">
        <v>0.22737650163520501</v>
      </c>
      <c r="AE9" s="17">
        <v>0.21432105013355399</v>
      </c>
      <c r="AF9" s="17"/>
      <c r="AG9" s="17">
        <v>0.19580070412223599</v>
      </c>
      <c r="AH9" s="17">
        <v>0.184645362714979</v>
      </c>
    </row>
    <row r="10" spans="2:34" ht="30" x14ac:dyDescent="0.25">
      <c r="B10" s="18" t="s">
        <v>531</v>
      </c>
      <c r="C10" s="17">
        <v>0.25817155716465001</v>
      </c>
      <c r="D10" s="17">
        <v>0.27177836802791999</v>
      </c>
      <c r="E10" s="17">
        <v>0.24588494600857599</v>
      </c>
      <c r="F10" s="17"/>
      <c r="G10" s="17">
        <v>0.26000458200878002</v>
      </c>
      <c r="H10" s="17">
        <v>0.25728093575936301</v>
      </c>
      <c r="I10" s="17">
        <v>0.257583947474263</v>
      </c>
      <c r="J10" s="17"/>
      <c r="K10" s="17">
        <v>0.29554033197568802</v>
      </c>
      <c r="L10" s="17">
        <v>0.25437016278844099</v>
      </c>
      <c r="M10" s="17"/>
      <c r="N10" s="17">
        <v>0.215416878700361</v>
      </c>
      <c r="O10" s="17">
        <v>0.28595534312381898</v>
      </c>
      <c r="P10" s="17">
        <v>0.26384684474535602</v>
      </c>
      <c r="Q10" s="17">
        <v>0.25816713951089099</v>
      </c>
      <c r="R10" s="17">
        <v>0.25365214850257001</v>
      </c>
      <c r="S10" s="17"/>
      <c r="T10" s="17">
        <v>0.316333026644672</v>
      </c>
      <c r="U10" s="17">
        <v>0.298960776904451</v>
      </c>
      <c r="V10" s="17">
        <v>0.26909819384595801</v>
      </c>
      <c r="W10" s="17">
        <v>0.24862317611423199</v>
      </c>
      <c r="X10" s="17">
        <v>0.24061179468617699</v>
      </c>
      <c r="Y10" s="17">
        <v>0.22655232014919999</v>
      </c>
      <c r="Z10" s="17">
        <v>0.245285559044497</v>
      </c>
      <c r="AA10" s="17">
        <v>0.32095498716144899</v>
      </c>
      <c r="AB10" s="17">
        <v>0.199618610908397</v>
      </c>
      <c r="AC10" s="17">
        <v>0.253765423090556</v>
      </c>
      <c r="AD10" s="17">
        <v>0.20280297916373499</v>
      </c>
      <c r="AE10" s="17">
        <v>0.22437986926760101</v>
      </c>
      <c r="AF10" s="17"/>
      <c r="AG10" s="17">
        <v>0.26760912822796801</v>
      </c>
      <c r="AH10" s="17">
        <v>0.24504467928715901</v>
      </c>
    </row>
    <row r="11" spans="2:34" ht="30" x14ac:dyDescent="0.25">
      <c r="B11" s="18" t="s">
        <v>532</v>
      </c>
      <c r="C11" s="17">
        <v>0.17608748104572799</v>
      </c>
      <c r="D11" s="17">
        <v>0.194255673008732</v>
      </c>
      <c r="E11" s="17">
        <v>0.16128523877987999</v>
      </c>
      <c r="F11" s="17"/>
      <c r="G11" s="17">
        <v>0.176037525412927</v>
      </c>
      <c r="H11" s="17">
        <v>0.171399252895655</v>
      </c>
      <c r="I11" s="17">
        <v>0.182003009423374</v>
      </c>
      <c r="J11" s="17"/>
      <c r="K11" s="17">
        <v>0.16548506496826099</v>
      </c>
      <c r="L11" s="17">
        <v>0.17993995828079301</v>
      </c>
      <c r="M11" s="17"/>
      <c r="N11" s="17">
        <v>0.17307447355782299</v>
      </c>
      <c r="O11" s="17">
        <v>0.19460868421376501</v>
      </c>
      <c r="P11" s="17">
        <v>0.17967363877678599</v>
      </c>
      <c r="Q11" s="17">
        <v>0.13303102091042901</v>
      </c>
      <c r="R11" s="17">
        <v>0.16773001777919899</v>
      </c>
      <c r="S11" s="17"/>
      <c r="T11" s="17">
        <v>0.15715719996496</v>
      </c>
      <c r="U11" s="17">
        <v>0.14346532723876901</v>
      </c>
      <c r="V11" s="17">
        <v>0.14007793015719999</v>
      </c>
      <c r="W11" s="17">
        <v>0.19896218004783001</v>
      </c>
      <c r="X11" s="17">
        <v>0.19004226737893501</v>
      </c>
      <c r="Y11" s="17">
        <v>0.210864050534734</v>
      </c>
      <c r="Z11" s="17">
        <v>0.152247676565681</v>
      </c>
      <c r="AA11" s="17">
        <v>0.212411938209079</v>
      </c>
      <c r="AB11" s="17">
        <v>0.19128831687318201</v>
      </c>
      <c r="AC11" s="17">
        <v>0.16656757625375501</v>
      </c>
      <c r="AD11" s="17">
        <v>0.18224937393465199</v>
      </c>
      <c r="AE11" s="17">
        <v>0.27629900385966699</v>
      </c>
      <c r="AF11" s="17"/>
      <c r="AG11" s="17">
        <v>0.17422752149533499</v>
      </c>
      <c r="AH11" s="17">
        <v>0.17763816031944199</v>
      </c>
    </row>
    <row r="12" spans="2:34" x14ac:dyDescent="0.25">
      <c r="B12" s="18" t="s">
        <v>533</v>
      </c>
      <c r="C12" s="17">
        <v>0.20611479221022699</v>
      </c>
      <c r="D12" s="17">
        <v>0.190845698208194</v>
      </c>
      <c r="E12" s="17">
        <v>0.22041371528779799</v>
      </c>
      <c r="F12" s="17"/>
      <c r="G12" s="17">
        <v>0.215312006903979</v>
      </c>
      <c r="H12" s="17">
        <v>0.23721332865144201</v>
      </c>
      <c r="I12" s="17">
        <v>0.15864032519301199</v>
      </c>
      <c r="J12" s="17"/>
      <c r="K12" s="17">
        <v>0.22504245567697001</v>
      </c>
      <c r="L12" s="17">
        <v>0.20390911668678099</v>
      </c>
      <c r="M12" s="17"/>
      <c r="N12" s="17">
        <v>0.19889713749534599</v>
      </c>
      <c r="O12" s="17">
        <v>0.19958646552511999</v>
      </c>
      <c r="P12" s="17">
        <v>0.220221487569842</v>
      </c>
      <c r="Q12" s="17">
        <v>0.22317096332063399</v>
      </c>
      <c r="R12" s="17">
        <v>0.186399867245091</v>
      </c>
      <c r="S12" s="17"/>
      <c r="T12" s="17">
        <v>0.16079669250887499</v>
      </c>
      <c r="U12" s="17">
        <v>0.27360042110879901</v>
      </c>
      <c r="V12" s="17">
        <v>0.26208218029298402</v>
      </c>
      <c r="W12" s="17">
        <v>0.23769827143383701</v>
      </c>
      <c r="X12" s="17">
        <v>0.17917598772590301</v>
      </c>
      <c r="Y12" s="17">
        <v>0.16967669052590501</v>
      </c>
      <c r="Z12" s="17">
        <v>0.202001431306089</v>
      </c>
      <c r="AA12" s="17">
        <v>0.13446539073775901</v>
      </c>
      <c r="AB12" s="17">
        <v>0.22947430862203799</v>
      </c>
      <c r="AC12" s="17">
        <v>0.16938720275029201</v>
      </c>
      <c r="AD12" s="17">
        <v>0.206363581551436</v>
      </c>
      <c r="AE12" s="17">
        <v>0.17773713988614301</v>
      </c>
      <c r="AF12" s="17"/>
      <c r="AG12" s="17">
        <v>0.18395008343246499</v>
      </c>
      <c r="AH12" s="17">
        <v>0.22967733160711601</v>
      </c>
    </row>
    <row r="13" spans="2:34" ht="30" x14ac:dyDescent="0.25">
      <c r="B13" s="18" t="s">
        <v>534</v>
      </c>
      <c r="C13" s="17">
        <v>0.100916372076153</v>
      </c>
      <c r="D13" s="17">
        <v>8.9005531563726301E-2</v>
      </c>
      <c r="E13" s="17">
        <v>0.10880257215683101</v>
      </c>
      <c r="F13" s="17"/>
      <c r="G13" s="17">
        <v>8.8703726073668707E-2</v>
      </c>
      <c r="H13" s="17">
        <v>0.105195917626838</v>
      </c>
      <c r="I13" s="17">
        <v>0.10690232586927</v>
      </c>
      <c r="J13" s="17"/>
      <c r="K13" s="17">
        <v>8.1060902421402306E-2</v>
      </c>
      <c r="L13" s="17">
        <v>0.103780370548606</v>
      </c>
      <c r="M13" s="17"/>
      <c r="N13" s="17">
        <v>9.8223803273035107E-2</v>
      </c>
      <c r="O13" s="17">
        <v>8.5118137356287996E-2</v>
      </c>
      <c r="P13" s="17">
        <v>0.103497681585847</v>
      </c>
      <c r="Q13" s="17">
        <v>0.15320381786356699</v>
      </c>
      <c r="R13" s="17">
        <v>9.6208292564552794E-2</v>
      </c>
      <c r="S13" s="17"/>
      <c r="T13" s="17">
        <v>7.3004403063211001E-2</v>
      </c>
      <c r="U13" s="17">
        <v>9.61619188802397E-2</v>
      </c>
      <c r="V13" s="17">
        <v>0.122310120029531</v>
      </c>
      <c r="W13" s="17">
        <v>5.3790406277771402E-2</v>
      </c>
      <c r="X13" s="17">
        <v>0.13627206649638099</v>
      </c>
      <c r="Y13" s="17">
        <v>0.109730845151887</v>
      </c>
      <c r="Z13" s="17">
        <v>0.11276814292295501</v>
      </c>
      <c r="AA13" s="17">
        <v>9.0087088923024999E-2</v>
      </c>
      <c r="AB13" s="17">
        <v>0.107728285687142</v>
      </c>
      <c r="AC13" s="17">
        <v>0.16700549950617699</v>
      </c>
      <c r="AD13" s="17">
        <v>5.8973219151442102E-2</v>
      </c>
      <c r="AE13" s="17">
        <v>4.91462516995783E-2</v>
      </c>
      <c r="AF13" s="17"/>
      <c r="AG13" s="17">
        <v>0.116651812208608</v>
      </c>
      <c r="AH13" s="17">
        <v>9.4222610133114199E-2</v>
      </c>
    </row>
    <row r="14" spans="2:34" x14ac:dyDescent="0.25">
      <c r="B14" s="18" t="s">
        <v>80</v>
      </c>
      <c r="C14" s="19">
        <v>7.25490459609969E-2</v>
      </c>
      <c r="D14" s="19">
        <v>5.6958576996297E-2</v>
      </c>
      <c r="E14" s="19">
        <v>8.7425948913953305E-2</v>
      </c>
      <c r="F14" s="19"/>
      <c r="G14" s="19">
        <v>9.3296290932364495E-2</v>
      </c>
      <c r="H14" s="19">
        <v>6.3290787544423605E-2</v>
      </c>
      <c r="I14" s="19">
        <v>6.4868692454134305E-2</v>
      </c>
      <c r="J14" s="19"/>
      <c r="K14" s="19">
        <v>7.8315561169591499E-2</v>
      </c>
      <c r="L14" s="19">
        <v>6.4775907436697894E-2</v>
      </c>
      <c r="M14" s="19"/>
      <c r="N14" s="19">
        <v>0.138719050955076</v>
      </c>
      <c r="O14" s="19">
        <v>4.4603392048571999E-2</v>
      </c>
      <c r="P14" s="19">
        <v>7.1943283494330407E-2</v>
      </c>
      <c r="Q14" s="19">
        <v>6.1041325439889403E-2</v>
      </c>
      <c r="R14" s="19">
        <v>5.23164269418585E-2</v>
      </c>
      <c r="S14" s="19"/>
      <c r="T14" s="19">
        <v>5.50757336527503E-2</v>
      </c>
      <c r="U14" s="19">
        <v>7.1948276668456296E-2</v>
      </c>
      <c r="V14" s="19">
        <v>6.5952962940052096E-2</v>
      </c>
      <c r="W14" s="19">
        <v>7.0548909408656699E-2</v>
      </c>
      <c r="X14" s="19">
        <v>7.1435847828480004E-2</v>
      </c>
      <c r="Y14" s="19">
        <v>5.95843372268684E-2</v>
      </c>
      <c r="Z14" s="19">
        <v>0.103408997203473</v>
      </c>
      <c r="AA14" s="19">
        <v>6.2886225009720298E-2</v>
      </c>
      <c r="AB14" s="19">
        <v>6.7989813435228405E-2</v>
      </c>
      <c r="AC14" s="19">
        <v>8.0779514604161398E-2</v>
      </c>
      <c r="AD14" s="19">
        <v>0.122234344563529</v>
      </c>
      <c r="AE14" s="19">
        <v>5.81166851534567E-2</v>
      </c>
      <c r="AF14" s="19"/>
      <c r="AG14" s="19">
        <v>6.1760750513387801E-2</v>
      </c>
      <c r="AH14" s="19">
        <v>6.8771855938189699E-2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B2:AH19"/>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554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530</v>
      </c>
      <c r="C9" s="17">
        <v>0.18309324220543499</v>
      </c>
      <c r="D9" s="17">
        <v>0.196579126228485</v>
      </c>
      <c r="E9" s="17">
        <v>0.16952982876196701</v>
      </c>
      <c r="F9" s="17"/>
      <c r="G9" s="17">
        <v>0.16574671156502599</v>
      </c>
      <c r="H9" s="17">
        <v>0.166207828491335</v>
      </c>
      <c r="I9" s="17">
        <v>0.22034381664048699</v>
      </c>
      <c r="J9" s="17"/>
      <c r="K9" s="17">
        <v>0.17073611966155999</v>
      </c>
      <c r="L9" s="17">
        <v>0.18749794531803701</v>
      </c>
      <c r="M9" s="17"/>
      <c r="N9" s="17">
        <v>0.173535675570585</v>
      </c>
      <c r="O9" s="17">
        <v>0.18992891828851399</v>
      </c>
      <c r="P9" s="17">
        <v>0.15899495452630499</v>
      </c>
      <c r="Q9" s="17">
        <v>0.1366037667202</v>
      </c>
      <c r="R9" s="17">
        <v>0.24592401170922401</v>
      </c>
      <c r="S9" s="17"/>
      <c r="T9" s="17">
        <v>0.25986509970771399</v>
      </c>
      <c r="U9" s="17">
        <v>0.120927451428311</v>
      </c>
      <c r="V9" s="17">
        <v>0.17480012978714399</v>
      </c>
      <c r="W9" s="17">
        <v>0.13183638328464201</v>
      </c>
      <c r="X9" s="17">
        <v>0.176882797451934</v>
      </c>
      <c r="Y9" s="17">
        <v>0.17617836812717899</v>
      </c>
      <c r="Z9" s="17">
        <v>0.218313914944816</v>
      </c>
      <c r="AA9" s="17">
        <v>0.14650377790402699</v>
      </c>
      <c r="AB9" s="17">
        <v>0.200373708825029</v>
      </c>
      <c r="AC9" s="17">
        <v>0.150955576690155</v>
      </c>
      <c r="AD9" s="17">
        <v>0.25250475538796802</v>
      </c>
      <c r="AE9" s="17">
        <v>0.17234421785582299</v>
      </c>
      <c r="AF9" s="17"/>
      <c r="AG9" s="17">
        <v>0.20503744065016999</v>
      </c>
      <c r="AH9" s="17">
        <v>0.17344295156726999</v>
      </c>
    </row>
    <row r="10" spans="2:34" ht="30" x14ac:dyDescent="0.25">
      <c r="B10" s="18" t="s">
        <v>531</v>
      </c>
      <c r="C10" s="17">
        <v>0.27852989003543799</v>
      </c>
      <c r="D10" s="17">
        <v>0.312901694423174</v>
      </c>
      <c r="E10" s="17">
        <v>0.247653438629375</v>
      </c>
      <c r="F10" s="17"/>
      <c r="G10" s="17">
        <v>0.25295390178414501</v>
      </c>
      <c r="H10" s="17">
        <v>0.27426533467369901</v>
      </c>
      <c r="I10" s="17">
        <v>0.30762434358225799</v>
      </c>
      <c r="J10" s="17"/>
      <c r="K10" s="17">
        <v>0.248932267271126</v>
      </c>
      <c r="L10" s="17">
        <v>0.28792653767527399</v>
      </c>
      <c r="M10" s="17"/>
      <c r="N10" s="17">
        <v>0.22116380079426401</v>
      </c>
      <c r="O10" s="17">
        <v>0.28959385478203697</v>
      </c>
      <c r="P10" s="17">
        <v>0.266822540950516</v>
      </c>
      <c r="Q10" s="17">
        <v>0.33116917749137598</v>
      </c>
      <c r="R10" s="17">
        <v>0.31764121780169302</v>
      </c>
      <c r="S10" s="17"/>
      <c r="T10" s="17">
        <v>0.344579814352933</v>
      </c>
      <c r="U10" s="17">
        <v>0.27386101872320501</v>
      </c>
      <c r="V10" s="17">
        <v>0.19862775545782699</v>
      </c>
      <c r="W10" s="17">
        <v>0.29733400324305198</v>
      </c>
      <c r="X10" s="17">
        <v>0.21989494904863299</v>
      </c>
      <c r="Y10" s="17">
        <v>0.259490926464366</v>
      </c>
      <c r="Z10" s="17">
        <v>0.32196333657439102</v>
      </c>
      <c r="AA10" s="17">
        <v>0.32393764680632797</v>
      </c>
      <c r="AB10" s="17">
        <v>0.29767498891009198</v>
      </c>
      <c r="AC10" s="17">
        <v>0.25193106103622998</v>
      </c>
      <c r="AD10" s="17">
        <v>0.184018656655625</v>
      </c>
      <c r="AE10" s="17">
        <v>0.33572571427262599</v>
      </c>
      <c r="AF10" s="17"/>
      <c r="AG10" s="17">
        <v>0.270524832903418</v>
      </c>
      <c r="AH10" s="17">
        <v>0.28456025441015598</v>
      </c>
    </row>
    <row r="11" spans="2:34" ht="30" x14ac:dyDescent="0.25">
      <c r="B11" s="18" t="s">
        <v>532</v>
      </c>
      <c r="C11" s="17">
        <v>0.21435905565098901</v>
      </c>
      <c r="D11" s="17">
        <v>0.21959685840613</v>
      </c>
      <c r="E11" s="17">
        <v>0.210069473419845</v>
      </c>
      <c r="F11" s="17"/>
      <c r="G11" s="17">
        <v>0.230645309257132</v>
      </c>
      <c r="H11" s="17">
        <v>0.21293505448997199</v>
      </c>
      <c r="I11" s="17">
        <v>0.201014601001271</v>
      </c>
      <c r="J11" s="17"/>
      <c r="K11" s="17">
        <v>0.24684767517618</v>
      </c>
      <c r="L11" s="17">
        <v>0.21209519479859501</v>
      </c>
      <c r="M11" s="17"/>
      <c r="N11" s="17">
        <v>0.22389982131156899</v>
      </c>
      <c r="O11" s="17">
        <v>0.22238983357824901</v>
      </c>
      <c r="P11" s="17">
        <v>0.21995902481482099</v>
      </c>
      <c r="Q11" s="17">
        <v>0.20353437782120601</v>
      </c>
      <c r="R11" s="17">
        <v>0.19123274753955899</v>
      </c>
      <c r="S11" s="17"/>
      <c r="T11" s="17">
        <v>0.194896601725351</v>
      </c>
      <c r="U11" s="17">
        <v>0.23224761784379899</v>
      </c>
      <c r="V11" s="17">
        <v>0.21141077653054199</v>
      </c>
      <c r="W11" s="17">
        <v>0.20227391918211499</v>
      </c>
      <c r="X11" s="17">
        <v>0.28001291930240002</v>
      </c>
      <c r="Y11" s="17">
        <v>0.223079299730117</v>
      </c>
      <c r="Z11" s="17">
        <v>0.18960805722179599</v>
      </c>
      <c r="AA11" s="17">
        <v>0.27813335085612101</v>
      </c>
      <c r="AB11" s="17">
        <v>0.193367509976478</v>
      </c>
      <c r="AC11" s="17">
        <v>0.217954091568096</v>
      </c>
      <c r="AD11" s="17">
        <v>0.21234728771136999</v>
      </c>
      <c r="AE11" s="17">
        <v>0.12600998909028099</v>
      </c>
      <c r="AF11" s="17"/>
      <c r="AG11" s="17">
        <v>0.20470169557651699</v>
      </c>
      <c r="AH11" s="17">
        <v>0.22109824130608899</v>
      </c>
    </row>
    <row r="12" spans="2:34" x14ac:dyDescent="0.25">
      <c r="B12" s="18" t="s">
        <v>533</v>
      </c>
      <c r="C12" s="17">
        <v>0.17700899308246501</v>
      </c>
      <c r="D12" s="17">
        <v>0.14329560165632699</v>
      </c>
      <c r="E12" s="17">
        <v>0.20955739781978799</v>
      </c>
      <c r="F12" s="17"/>
      <c r="G12" s="17">
        <v>0.187109656135932</v>
      </c>
      <c r="H12" s="17">
        <v>0.196723987119965</v>
      </c>
      <c r="I12" s="17">
        <v>0.14294627686733899</v>
      </c>
      <c r="J12" s="17"/>
      <c r="K12" s="17">
        <v>0.158582460540452</v>
      </c>
      <c r="L12" s="17">
        <v>0.179810536598495</v>
      </c>
      <c r="M12" s="17"/>
      <c r="N12" s="17">
        <v>0.12592580810286</v>
      </c>
      <c r="O12" s="17">
        <v>0.17204771235097799</v>
      </c>
      <c r="P12" s="17">
        <v>0.21559108895116899</v>
      </c>
      <c r="Q12" s="17">
        <v>0.16450241869745999</v>
      </c>
      <c r="R12" s="17">
        <v>0.15694708889402201</v>
      </c>
      <c r="S12" s="17"/>
      <c r="T12" s="17">
        <v>0.101921171237031</v>
      </c>
      <c r="U12" s="17">
        <v>0.21410171768133299</v>
      </c>
      <c r="V12" s="17">
        <v>0.281386835511239</v>
      </c>
      <c r="W12" s="17">
        <v>0.23064281905120099</v>
      </c>
      <c r="X12" s="17">
        <v>0.13520136485428699</v>
      </c>
      <c r="Y12" s="17">
        <v>0.17158130826338699</v>
      </c>
      <c r="Z12" s="17">
        <v>0.13902315615119601</v>
      </c>
      <c r="AA12" s="17">
        <v>0.139628141412319</v>
      </c>
      <c r="AB12" s="17">
        <v>0.153071065475992</v>
      </c>
      <c r="AC12" s="17">
        <v>0.179881426616229</v>
      </c>
      <c r="AD12" s="17">
        <v>0.19598524250224</v>
      </c>
      <c r="AE12" s="17">
        <v>0.25777727018724</v>
      </c>
      <c r="AF12" s="17"/>
      <c r="AG12" s="17">
        <v>0.173654523304585</v>
      </c>
      <c r="AH12" s="17">
        <v>0.18763320638294101</v>
      </c>
    </row>
    <row r="13" spans="2:34" ht="30" x14ac:dyDescent="0.25">
      <c r="B13" s="18" t="s">
        <v>534</v>
      </c>
      <c r="C13" s="17">
        <v>6.7379120785187499E-2</v>
      </c>
      <c r="D13" s="17">
        <v>5.8373167955321797E-2</v>
      </c>
      <c r="E13" s="17">
        <v>7.3762608965548704E-2</v>
      </c>
      <c r="F13" s="17"/>
      <c r="G13" s="17">
        <v>5.8890920822318199E-2</v>
      </c>
      <c r="H13" s="17">
        <v>8.2593481638139593E-2</v>
      </c>
      <c r="I13" s="17">
        <v>5.6216557253715098E-2</v>
      </c>
      <c r="J13" s="17"/>
      <c r="K13" s="17">
        <v>5.9752500285422699E-2</v>
      </c>
      <c r="L13" s="17">
        <v>6.8487226932513495E-2</v>
      </c>
      <c r="M13" s="17"/>
      <c r="N13" s="17">
        <v>9.02321913776961E-2</v>
      </c>
      <c r="O13" s="17">
        <v>5.3366788940376698E-2</v>
      </c>
      <c r="P13" s="17">
        <v>7.77876371780271E-2</v>
      </c>
      <c r="Q13" s="17">
        <v>9.7493999264025105E-2</v>
      </c>
      <c r="R13" s="17">
        <v>3.2739034974830702E-2</v>
      </c>
      <c r="S13" s="17"/>
      <c r="T13" s="17">
        <v>4.8179173799757599E-2</v>
      </c>
      <c r="U13" s="17">
        <v>9.8417303627468894E-2</v>
      </c>
      <c r="V13" s="17">
        <v>3.9223966802090997E-2</v>
      </c>
      <c r="W13" s="17">
        <v>5.4855327001921299E-2</v>
      </c>
      <c r="X13" s="17">
        <v>8.4542980450268507E-2</v>
      </c>
      <c r="Y13" s="17">
        <v>8.0673245958658601E-2</v>
      </c>
      <c r="Z13" s="17">
        <v>5.07419206986107E-2</v>
      </c>
      <c r="AA13" s="17">
        <v>6.4969251331013195E-2</v>
      </c>
      <c r="AB13" s="17">
        <v>7.2218425710579501E-2</v>
      </c>
      <c r="AC13" s="17">
        <v>8.88560320679955E-2</v>
      </c>
      <c r="AD13" s="17">
        <v>4.9582864683480297E-2</v>
      </c>
      <c r="AE13" s="17">
        <v>4.8233716931749299E-2</v>
      </c>
      <c r="AF13" s="17"/>
      <c r="AG13" s="17">
        <v>7.2044330208133806E-2</v>
      </c>
      <c r="AH13" s="17">
        <v>6.3490115904238698E-2</v>
      </c>
    </row>
    <row r="14" spans="2:34" x14ac:dyDescent="0.25">
      <c r="B14" s="18" t="s">
        <v>80</v>
      </c>
      <c r="C14" s="19">
        <v>7.9629698240485394E-2</v>
      </c>
      <c r="D14" s="19">
        <v>6.9253551330562699E-2</v>
      </c>
      <c r="E14" s="19">
        <v>8.9427252403475904E-2</v>
      </c>
      <c r="F14" s="19"/>
      <c r="G14" s="19">
        <v>0.104653500435446</v>
      </c>
      <c r="H14" s="19">
        <v>6.7274313586888998E-2</v>
      </c>
      <c r="I14" s="19">
        <v>7.1854404654929996E-2</v>
      </c>
      <c r="J14" s="19"/>
      <c r="K14" s="19">
        <v>0.11514897706526001</v>
      </c>
      <c r="L14" s="19">
        <v>6.4182558677085597E-2</v>
      </c>
      <c r="M14" s="19"/>
      <c r="N14" s="19">
        <v>0.165242702843026</v>
      </c>
      <c r="O14" s="19">
        <v>7.2672892059846006E-2</v>
      </c>
      <c r="P14" s="19">
        <v>6.0844753579160797E-2</v>
      </c>
      <c r="Q14" s="19">
        <v>6.6696260005731894E-2</v>
      </c>
      <c r="R14" s="19">
        <v>5.5515899080670401E-2</v>
      </c>
      <c r="S14" s="19"/>
      <c r="T14" s="19">
        <v>5.0558139177212802E-2</v>
      </c>
      <c r="U14" s="19">
        <v>6.0444890695883102E-2</v>
      </c>
      <c r="V14" s="19">
        <v>9.4550535911156502E-2</v>
      </c>
      <c r="W14" s="19">
        <v>8.3057548237069401E-2</v>
      </c>
      <c r="X14" s="19">
        <v>0.103464988892478</v>
      </c>
      <c r="Y14" s="19">
        <v>8.8996851456292103E-2</v>
      </c>
      <c r="Z14" s="19">
        <v>8.0349614409190404E-2</v>
      </c>
      <c r="AA14" s="19">
        <v>4.6827831690191703E-2</v>
      </c>
      <c r="AB14" s="19">
        <v>8.3294301101829102E-2</v>
      </c>
      <c r="AC14" s="19">
        <v>0.110421812021294</v>
      </c>
      <c r="AD14" s="19">
        <v>0.10556119305931699</v>
      </c>
      <c r="AE14" s="19">
        <v>5.9909091662280603E-2</v>
      </c>
      <c r="AF14" s="19"/>
      <c r="AG14" s="19">
        <v>7.4037177357175493E-2</v>
      </c>
      <c r="AH14" s="19">
        <v>6.9775230429305196E-2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2:J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0" width="20.7109375" customWidth="1"/>
  </cols>
  <sheetData>
    <row r="2" spans="2:10" ht="39.950000000000003" customHeight="1" x14ac:dyDescent="0.25">
      <c r="D2" s="29" t="s">
        <v>566</v>
      </c>
      <c r="E2" s="25"/>
      <c r="F2" s="25"/>
      <c r="G2" s="25"/>
      <c r="H2" s="25"/>
      <c r="I2" s="25"/>
      <c r="J2" s="25"/>
    </row>
    <row r="6" spans="2:10" ht="50.1" customHeight="1" x14ac:dyDescent="0.25">
      <c r="B6" s="20" t="s">
        <v>15</v>
      </c>
      <c r="C6" s="20" t="s">
        <v>555</v>
      </c>
      <c r="D6" s="20" t="s">
        <v>556</v>
      </c>
      <c r="E6" s="20" t="s">
        <v>557</v>
      </c>
      <c r="F6" s="20" t="s">
        <v>558</v>
      </c>
      <c r="G6" s="20" t="s">
        <v>559</v>
      </c>
      <c r="H6" s="20" t="s">
        <v>560</v>
      </c>
      <c r="I6" s="20" t="s">
        <v>561</v>
      </c>
    </row>
    <row r="7" spans="2:10" x14ac:dyDescent="0.25">
      <c r="B7" s="18" t="s">
        <v>562</v>
      </c>
      <c r="C7" s="17">
        <v>0.18212680172048601</v>
      </c>
      <c r="D7" s="17">
        <v>0.30485533856459601</v>
      </c>
      <c r="E7" s="17">
        <v>0.34913852241873899</v>
      </c>
      <c r="F7" s="17">
        <v>0.21154074973758999</v>
      </c>
      <c r="G7" s="17">
        <v>0.102998506375461</v>
      </c>
      <c r="H7" s="17">
        <v>0.19338831948174501</v>
      </c>
      <c r="I7" s="17">
        <v>0.29882512424466801</v>
      </c>
    </row>
    <row r="8" spans="2:10" x14ac:dyDescent="0.25">
      <c r="B8" s="18" t="s">
        <v>563</v>
      </c>
      <c r="C8" s="17">
        <v>0.380783085057879</v>
      </c>
      <c r="D8" s="17">
        <v>0.45834857503792997</v>
      </c>
      <c r="E8" s="17">
        <v>0.388904553272854</v>
      </c>
      <c r="F8" s="17">
        <v>0.37218343057461001</v>
      </c>
      <c r="G8" s="17">
        <v>0.24347943250406801</v>
      </c>
      <c r="H8" s="17">
        <v>0.37588792975951901</v>
      </c>
      <c r="I8" s="17">
        <v>0.41380761571506502</v>
      </c>
    </row>
    <row r="9" spans="2:10" x14ac:dyDescent="0.25">
      <c r="B9" s="18" t="s">
        <v>564</v>
      </c>
      <c r="C9" s="17">
        <v>0.24090176639400299</v>
      </c>
      <c r="D9" s="17">
        <v>0.12961060719551501</v>
      </c>
      <c r="E9" s="17">
        <v>0.14053555733071901</v>
      </c>
      <c r="F9" s="17">
        <v>0.23336466301391801</v>
      </c>
      <c r="G9" s="17">
        <v>0.35185894069805301</v>
      </c>
      <c r="H9" s="17">
        <v>0.23811956489946701</v>
      </c>
      <c r="I9" s="17">
        <v>0.15152345506329201</v>
      </c>
    </row>
    <row r="10" spans="2:10" x14ac:dyDescent="0.25">
      <c r="B10" s="18" t="s">
        <v>565</v>
      </c>
      <c r="C10" s="17">
        <v>7.8431637882018804E-2</v>
      </c>
      <c r="D10" s="17">
        <v>3.8724238243034101E-2</v>
      </c>
      <c r="E10" s="17">
        <v>5.4021999427778501E-2</v>
      </c>
      <c r="F10" s="17">
        <v>7.1348113733938498E-2</v>
      </c>
      <c r="G10" s="17">
        <v>0.17534437033035499</v>
      </c>
      <c r="H10" s="17">
        <v>6.2565276697269107E-2</v>
      </c>
      <c r="I10" s="17">
        <v>4.5432320974242699E-2</v>
      </c>
    </row>
    <row r="11" spans="2:10" x14ac:dyDescent="0.25">
      <c r="B11" s="18" t="s">
        <v>80</v>
      </c>
      <c r="C11" s="17">
        <v>0.11775670894561301</v>
      </c>
      <c r="D11" s="17">
        <v>6.8461240958924793E-2</v>
      </c>
      <c r="E11" s="17">
        <v>6.7399367549909397E-2</v>
      </c>
      <c r="F11" s="17">
        <v>0.111563042939943</v>
      </c>
      <c r="G11" s="17">
        <v>0.126318750092063</v>
      </c>
      <c r="H11" s="17">
        <v>0.130038909162</v>
      </c>
      <c r="I11" s="17">
        <v>9.0411484002731496E-2</v>
      </c>
    </row>
    <row r="12" spans="2:10" x14ac:dyDescent="0.25">
      <c r="B12" s="16"/>
      <c r="C12" s="16"/>
      <c r="D12" s="16"/>
      <c r="E12" s="16"/>
      <c r="F12" s="16"/>
      <c r="G12" s="16"/>
      <c r="H12" s="16"/>
      <c r="I12" s="16"/>
    </row>
    <row r="13" spans="2:10" x14ac:dyDescent="0.25">
      <c r="B13" t="s">
        <v>63</v>
      </c>
    </row>
    <row r="14" spans="2:10" x14ac:dyDescent="0.25">
      <c r="B14" t="s">
        <v>64</v>
      </c>
    </row>
    <row r="18" spans="2:2" x14ac:dyDescent="0.25">
      <c r="B18"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567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0.18212680172048601</v>
      </c>
      <c r="D9" s="17">
        <v>0.174072274976381</v>
      </c>
      <c r="E9" s="17">
        <v>0.187292267246711</v>
      </c>
      <c r="F9" s="17"/>
      <c r="G9" s="17">
        <v>0.15304657038503999</v>
      </c>
      <c r="H9" s="17">
        <v>0.19334859496829301</v>
      </c>
      <c r="I9" s="17">
        <v>0.1950889511251</v>
      </c>
      <c r="J9" s="17"/>
      <c r="K9" s="17">
        <v>0.241873023050418</v>
      </c>
      <c r="L9" s="17">
        <v>0.17272624443356199</v>
      </c>
      <c r="M9" s="17"/>
      <c r="N9" s="17">
        <v>0.16651632654131601</v>
      </c>
      <c r="O9" s="17">
        <v>0.159592649061821</v>
      </c>
      <c r="P9" s="17">
        <v>0.19762037106128499</v>
      </c>
      <c r="Q9" s="17">
        <v>0.22169311229140101</v>
      </c>
      <c r="R9" s="17">
        <v>0.17570302705139099</v>
      </c>
      <c r="S9" s="17"/>
      <c r="T9" s="17">
        <v>0.200555514808962</v>
      </c>
      <c r="U9" s="17">
        <v>0.19441122495111801</v>
      </c>
      <c r="V9" s="17">
        <v>0.204217147522683</v>
      </c>
      <c r="W9" s="17">
        <v>0.101155433022085</v>
      </c>
      <c r="X9" s="17">
        <v>0.213518736245012</v>
      </c>
      <c r="Y9" s="17">
        <v>0.15681021323470401</v>
      </c>
      <c r="Z9" s="17">
        <v>0.20018788333859899</v>
      </c>
      <c r="AA9" s="17">
        <v>0.21016282006783699</v>
      </c>
      <c r="AB9" s="17">
        <v>0.15124620701060801</v>
      </c>
      <c r="AC9" s="17">
        <v>0.20911454679299599</v>
      </c>
      <c r="AD9" s="17">
        <v>0.207335729759687</v>
      </c>
      <c r="AE9" s="17">
        <v>0.121562705639102</v>
      </c>
      <c r="AF9" s="17"/>
      <c r="AG9" s="17">
        <v>0.18909360489300001</v>
      </c>
      <c r="AH9" s="17">
        <v>0.17969187684649399</v>
      </c>
    </row>
    <row r="10" spans="2:34" x14ac:dyDescent="0.25">
      <c r="B10" s="18" t="s">
        <v>563</v>
      </c>
      <c r="C10" s="17">
        <v>0.380783085057879</v>
      </c>
      <c r="D10" s="17">
        <v>0.37549832270623301</v>
      </c>
      <c r="E10" s="17">
        <v>0.38836591953600602</v>
      </c>
      <c r="F10" s="17"/>
      <c r="G10" s="17">
        <v>0.38509223364286599</v>
      </c>
      <c r="H10" s="17">
        <v>0.39502293150873102</v>
      </c>
      <c r="I10" s="17">
        <v>0.358953956245119</v>
      </c>
      <c r="J10" s="17"/>
      <c r="K10" s="17">
        <v>0.38105611412061702</v>
      </c>
      <c r="L10" s="17">
        <v>0.383500643678644</v>
      </c>
      <c r="M10" s="17"/>
      <c r="N10" s="17">
        <v>0.30077969987800601</v>
      </c>
      <c r="O10" s="17">
        <v>0.42295432770752001</v>
      </c>
      <c r="P10" s="17">
        <v>0.39002386006932399</v>
      </c>
      <c r="Q10" s="17">
        <v>0.41687744378605102</v>
      </c>
      <c r="R10" s="17">
        <v>0.37230608164114998</v>
      </c>
      <c r="S10" s="17"/>
      <c r="T10" s="17">
        <v>0.432794868113828</v>
      </c>
      <c r="U10" s="17">
        <v>0.330042302352827</v>
      </c>
      <c r="V10" s="17">
        <v>0.38307633718057399</v>
      </c>
      <c r="W10" s="17">
        <v>0.44395812403754698</v>
      </c>
      <c r="X10" s="17">
        <v>0.343562049365494</v>
      </c>
      <c r="Y10" s="17">
        <v>0.35177757170838297</v>
      </c>
      <c r="Z10" s="17">
        <v>0.38472065194067101</v>
      </c>
      <c r="AA10" s="17">
        <v>0.37139982208433397</v>
      </c>
      <c r="AB10" s="17">
        <v>0.406487733175044</v>
      </c>
      <c r="AC10" s="17">
        <v>0.39991471523463401</v>
      </c>
      <c r="AD10" s="17">
        <v>0.27559778931963602</v>
      </c>
      <c r="AE10" s="17">
        <v>0.39189183278812401</v>
      </c>
      <c r="AF10" s="17"/>
      <c r="AG10" s="17">
        <v>0.41612870411763597</v>
      </c>
      <c r="AH10" s="17">
        <v>0.37380664230565402</v>
      </c>
    </row>
    <row r="11" spans="2:34" x14ac:dyDescent="0.25">
      <c r="B11" s="18" t="s">
        <v>564</v>
      </c>
      <c r="C11" s="17">
        <v>0.24090176639400299</v>
      </c>
      <c r="D11" s="17">
        <v>0.261348716856381</v>
      </c>
      <c r="E11" s="17">
        <v>0.22506007312095899</v>
      </c>
      <c r="F11" s="17"/>
      <c r="G11" s="17">
        <v>0.23984250273758401</v>
      </c>
      <c r="H11" s="17">
        <v>0.22402812900432301</v>
      </c>
      <c r="I11" s="17">
        <v>0.26300951489786001</v>
      </c>
      <c r="J11" s="17"/>
      <c r="K11" s="17">
        <v>0.17924096042270399</v>
      </c>
      <c r="L11" s="17">
        <v>0.25374012501646998</v>
      </c>
      <c r="M11" s="17"/>
      <c r="N11" s="17">
        <v>0.21688662129647601</v>
      </c>
      <c r="O11" s="17">
        <v>0.23789540994605199</v>
      </c>
      <c r="P11" s="17">
        <v>0.23603987147538499</v>
      </c>
      <c r="Q11" s="17">
        <v>0.16136835934053001</v>
      </c>
      <c r="R11" s="17">
        <v>0.30207028367349198</v>
      </c>
      <c r="S11" s="17"/>
      <c r="T11" s="17">
        <v>0.228761881747573</v>
      </c>
      <c r="U11" s="17">
        <v>0.24417675062143901</v>
      </c>
      <c r="V11" s="17">
        <v>0.21468104751068301</v>
      </c>
      <c r="W11" s="17">
        <v>0.24354455616423601</v>
      </c>
      <c r="X11" s="17">
        <v>0.246925216066086</v>
      </c>
      <c r="Y11" s="17">
        <v>0.26503839410198199</v>
      </c>
      <c r="Z11" s="17">
        <v>0.24023394649459701</v>
      </c>
      <c r="AA11" s="17">
        <v>0.214996660988372</v>
      </c>
      <c r="AB11" s="17">
        <v>0.25571143081096098</v>
      </c>
      <c r="AC11" s="17">
        <v>0.213664849048017</v>
      </c>
      <c r="AD11" s="17">
        <v>0.26636394807005098</v>
      </c>
      <c r="AE11" s="17">
        <v>0.27093968517938299</v>
      </c>
      <c r="AF11" s="17"/>
      <c r="AG11" s="17">
        <v>0.218104600821381</v>
      </c>
      <c r="AH11" s="17">
        <v>0.256066080971875</v>
      </c>
    </row>
    <row r="12" spans="2:34" x14ac:dyDescent="0.25">
      <c r="B12" s="18" t="s">
        <v>565</v>
      </c>
      <c r="C12" s="17">
        <v>7.8431637882018804E-2</v>
      </c>
      <c r="D12" s="17">
        <v>7.7328832973564604E-2</v>
      </c>
      <c r="E12" s="17">
        <v>7.9241396566965994E-2</v>
      </c>
      <c r="F12" s="17"/>
      <c r="G12" s="17">
        <v>7.4559359906927705E-2</v>
      </c>
      <c r="H12" s="17">
        <v>6.5349939730220005E-2</v>
      </c>
      <c r="I12" s="17">
        <v>9.8405118794117993E-2</v>
      </c>
      <c r="J12" s="17"/>
      <c r="K12" s="17">
        <v>4.4936472914671198E-2</v>
      </c>
      <c r="L12" s="17">
        <v>8.3997068855421506E-2</v>
      </c>
      <c r="M12" s="17"/>
      <c r="N12" s="17">
        <v>0.119198696995551</v>
      </c>
      <c r="O12" s="17">
        <v>6.4790671544238496E-2</v>
      </c>
      <c r="P12" s="17">
        <v>6.2568888486592103E-2</v>
      </c>
      <c r="Q12" s="17">
        <v>9.7142891171124401E-2</v>
      </c>
      <c r="R12" s="17">
        <v>8.1947763332899701E-2</v>
      </c>
      <c r="S12" s="17"/>
      <c r="T12" s="17">
        <v>7.23017519587702E-2</v>
      </c>
      <c r="U12" s="17">
        <v>7.3233442622825606E-2</v>
      </c>
      <c r="V12" s="17">
        <v>5.3953800870281197E-2</v>
      </c>
      <c r="W12" s="17">
        <v>0.11057828365868901</v>
      </c>
      <c r="X12" s="17">
        <v>8.6457180461800703E-2</v>
      </c>
      <c r="Y12" s="17">
        <v>9.5924075593398994E-2</v>
      </c>
      <c r="Z12" s="17">
        <v>6.0267864534567402E-2</v>
      </c>
      <c r="AA12" s="17">
        <v>9.0529113307499395E-2</v>
      </c>
      <c r="AB12" s="17">
        <v>9.2468283003361504E-2</v>
      </c>
      <c r="AC12" s="17">
        <v>6.2668236108667993E-2</v>
      </c>
      <c r="AD12" s="17">
        <v>8.3575822810930497E-2</v>
      </c>
      <c r="AE12" s="17">
        <v>4.6830113368158399E-2</v>
      </c>
      <c r="AF12" s="17"/>
      <c r="AG12" s="17">
        <v>8.2473334923887795E-2</v>
      </c>
      <c r="AH12" s="17">
        <v>7.6050056769746702E-2</v>
      </c>
    </row>
    <row r="13" spans="2:34" x14ac:dyDescent="0.25">
      <c r="B13" s="18" t="s">
        <v>80</v>
      </c>
      <c r="C13" s="19">
        <v>0.11775670894561301</v>
      </c>
      <c r="D13" s="19">
        <v>0.111751852487441</v>
      </c>
      <c r="E13" s="19">
        <v>0.120040343529358</v>
      </c>
      <c r="F13" s="19"/>
      <c r="G13" s="19">
        <v>0.14745933332758299</v>
      </c>
      <c r="H13" s="19">
        <v>0.12225040478843301</v>
      </c>
      <c r="I13" s="19">
        <v>8.4542458937803794E-2</v>
      </c>
      <c r="J13" s="19"/>
      <c r="K13" s="19">
        <v>0.15289342949158999</v>
      </c>
      <c r="L13" s="19">
        <v>0.10603591801590299</v>
      </c>
      <c r="M13" s="19"/>
      <c r="N13" s="19">
        <v>0.196618655288651</v>
      </c>
      <c r="O13" s="19">
        <v>0.114766941740368</v>
      </c>
      <c r="P13" s="19">
        <v>0.113747008907413</v>
      </c>
      <c r="Q13" s="19">
        <v>0.10291819341089301</v>
      </c>
      <c r="R13" s="19">
        <v>6.7972844301068203E-2</v>
      </c>
      <c r="S13" s="19"/>
      <c r="T13" s="19">
        <v>6.5585983370866199E-2</v>
      </c>
      <c r="U13" s="19">
        <v>0.15813627945179001</v>
      </c>
      <c r="V13" s="19">
        <v>0.144071666915778</v>
      </c>
      <c r="W13" s="19">
        <v>0.10076360311744301</v>
      </c>
      <c r="X13" s="19">
        <v>0.109536817861607</v>
      </c>
      <c r="Y13" s="19">
        <v>0.130449745361532</v>
      </c>
      <c r="Z13" s="19">
        <v>0.114589653691567</v>
      </c>
      <c r="AA13" s="19">
        <v>0.112911583551957</v>
      </c>
      <c r="AB13" s="19">
        <v>9.4086346000025606E-2</v>
      </c>
      <c r="AC13" s="19">
        <v>0.114637652815685</v>
      </c>
      <c r="AD13" s="19">
        <v>0.16712671003969501</v>
      </c>
      <c r="AE13" s="19">
        <v>0.168775663025233</v>
      </c>
      <c r="AF13" s="19"/>
      <c r="AG13" s="19">
        <v>9.4199755244095601E-2</v>
      </c>
      <c r="AH13" s="19">
        <v>0.11438534310623</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568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0.30485533856459601</v>
      </c>
      <c r="D9" s="17">
        <v>0.30924666867834399</v>
      </c>
      <c r="E9" s="17">
        <v>0.29905076928339602</v>
      </c>
      <c r="F9" s="17"/>
      <c r="G9" s="17">
        <v>0.29846239701183702</v>
      </c>
      <c r="H9" s="17">
        <v>0.28907387906035098</v>
      </c>
      <c r="I9" s="17">
        <v>0.33054987849854101</v>
      </c>
      <c r="J9" s="17"/>
      <c r="K9" s="17">
        <v>0.317243836938081</v>
      </c>
      <c r="L9" s="17">
        <v>0.30507629529270203</v>
      </c>
      <c r="M9" s="17"/>
      <c r="N9" s="17">
        <v>0.25069275842698802</v>
      </c>
      <c r="O9" s="17">
        <v>0.28340069873315799</v>
      </c>
      <c r="P9" s="17">
        <v>0.31820442499413198</v>
      </c>
      <c r="Q9" s="17">
        <v>0.30861099989906798</v>
      </c>
      <c r="R9" s="17">
        <v>0.34646992689776102</v>
      </c>
      <c r="S9" s="17"/>
      <c r="T9" s="17">
        <v>0.37708525534494403</v>
      </c>
      <c r="U9" s="17">
        <v>0.29914187108803098</v>
      </c>
      <c r="V9" s="17">
        <v>0.28667726551279799</v>
      </c>
      <c r="W9" s="17">
        <v>0.24966603773495599</v>
      </c>
      <c r="X9" s="17">
        <v>0.22209537794741899</v>
      </c>
      <c r="Y9" s="17">
        <v>0.29111260183263299</v>
      </c>
      <c r="Z9" s="17">
        <v>0.27841379481380002</v>
      </c>
      <c r="AA9" s="17">
        <v>0.27057622660795</v>
      </c>
      <c r="AB9" s="17">
        <v>0.35552160489503798</v>
      </c>
      <c r="AC9" s="17">
        <v>0.36997012780025401</v>
      </c>
      <c r="AD9" s="17">
        <v>0.32592438339817997</v>
      </c>
      <c r="AE9" s="17">
        <v>0.180736161075817</v>
      </c>
      <c r="AF9" s="17"/>
      <c r="AG9" s="17">
        <v>0.32196110992182703</v>
      </c>
      <c r="AH9" s="17">
        <v>0.30491483230247501</v>
      </c>
    </row>
    <row r="10" spans="2:34" x14ac:dyDescent="0.25">
      <c r="B10" s="18" t="s">
        <v>563</v>
      </c>
      <c r="C10" s="17">
        <v>0.45834857503792997</v>
      </c>
      <c r="D10" s="17">
        <v>0.44412982372403997</v>
      </c>
      <c r="E10" s="17">
        <v>0.47155522271332401</v>
      </c>
      <c r="F10" s="17"/>
      <c r="G10" s="17">
        <v>0.49332752535345298</v>
      </c>
      <c r="H10" s="17">
        <v>0.45645990376698897</v>
      </c>
      <c r="I10" s="17">
        <v>0.42822351867186098</v>
      </c>
      <c r="J10" s="17"/>
      <c r="K10" s="17">
        <v>0.44371345640587601</v>
      </c>
      <c r="L10" s="17">
        <v>0.46230621431649699</v>
      </c>
      <c r="M10" s="17"/>
      <c r="N10" s="17">
        <v>0.429722579154663</v>
      </c>
      <c r="O10" s="17">
        <v>0.46097443085683498</v>
      </c>
      <c r="P10" s="17">
        <v>0.46994541327330502</v>
      </c>
      <c r="Q10" s="17">
        <v>0.45586299369655398</v>
      </c>
      <c r="R10" s="17">
        <v>0.45856234197205498</v>
      </c>
      <c r="S10" s="17"/>
      <c r="T10" s="17">
        <v>0.45501275002587599</v>
      </c>
      <c r="U10" s="17">
        <v>0.481401970143019</v>
      </c>
      <c r="V10" s="17">
        <v>0.457808613633371</v>
      </c>
      <c r="W10" s="17">
        <v>0.52871808369916595</v>
      </c>
      <c r="X10" s="17">
        <v>0.45217897731169399</v>
      </c>
      <c r="Y10" s="17">
        <v>0.37647984380337701</v>
      </c>
      <c r="Z10" s="17">
        <v>0.50380439753976203</v>
      </c>
      <c r="AA10" s="17">
        <v>0.42329625797845399</v>
      </c>
      <c r="AB10" s="17">
        <v>0.434473901484345</v>
      </c>
      <c r="AC10" s="17">
        <v>0.47253003689789203</v>
      </c>
      <c r="AD10" s="17">
        <v>0.42179048485231302</v>
      </c>
      <c r="AE10" s="17">
        <v>0.47036079572718198</v>
      </c>
      <c r="AF10" s="17"/>
      <c r="AG10" s="17">
        <v>0.457027060882366</v>
      </c>
      <c r="AH10" s="17">
        <v>0.47623018181812599</v>
      </c>
    </row>
    <row r="11" spans="2:34" x14ac:dyDescent="0.25">
      <c r="B11" s="18" t="s">
        <v>564</v>
      </c>
      <c r="C11" s="17">
        <v>0.12961060719551501</v>
      </c>
      <c r="D11" s="17">
        <v>0.13448002144097901</v>
      </c>
      <c r="E11" s="17">
        <v>0.12721943832388299</v>
      </c>
      <c r="F11" s="17"/>
      <c r="G11" s="17">
        <v>9.2968485109390903E-2</v>
      </c>
      <c r="H11" s="17">
        <v>0.15282795014946701</v>
      </c>
      <c r="I11" s="17">
        <v>0.13457939562677401</v>
      </c>
      <c r="J11" s="17"/>
      <c r="K11" s="17">
        <v>0.134560845514931</v>
      </c>
      <c r="L11" s="17">
        <v>0.13042876061800801</v>
      </c>
      <c r="M11" s="17"/>
      <c r="N11" s="17">
        <v>0.12545950450055299</v>
      </c>
      <c r="O11" s="17">
        <v>0.160687927394986</v>
      </c>
      <c r="P11" s="17">
        <v>0.11754112161133801</v>
      </c>
      <c r="Q11" s="17">
        <v>0.111390764964738</v>
      </c>
      <c r="R11" s="17">
        <v>0.129291252238383</v>
      </c>
      <c r="S11" s="17"/>
      <c r="T11" s="17">
        <v>8.8173854267490706E-2</v>
      </c>
      <c r="U11" s="17">
        <v>0.12646352419703399</v>
      </c>
      <c r="V11" s="17">
        <v>0.13447610420745401</v>
      </c>
      <c r="W11" s="17">
        <v>0.121072518647482</v>
      </c>
      <c r="X11" s="17">
        <v>0.18425661559894899</v>
      </c>
      <c r="Y11" s="17">
        <v>0.17909375500500299</v>
      </c>
      <c r="Z11" s="17">
        <v>0.115246435572781</v>
      </c>
      <c r="AA11" s="17">
        <v>0.23066865078926299</v>
      </c>
      <c r="AB11" s="17">
        <v>0.115491828111648</v>
      </c>
      <c r="AC11" s="17">
        <v>6.7088208713296807E-2</v>
      </c>
      <c r="AD11" s="17">
        <v>0.121468476991154</v>
      </c>
      <c r="AE11" s="17">
        <v>0.18992412069909601</v>
      </c>
      <c r="AF11" s="17"/>
      <c r="AG11" s="17">
        <v>0.135033983767917</v>
      </c>
      <c r="AH11" s="17">
        <v>0.120246728547253</v>
      </c>
    </row>
    <row r="12" spans="2:34" x14ac:dyDescent="0.25">
      <c r="B12" s="18" t="s">
        <v>565</v>
      </c>
      <c r="C12" s="17">
        <v>3.8724238243034101E-2</v>
      </c>
      <c r="D12" s="17">
        <v>4.16570985057714E-2</v>
      </c>
      <c r="E12" s="17">
        <v>3.6531688889591803E-2</v>
      </c>
      <c r="F12" s="17"/>
      <c r="G12" s="17">
        <v>2.7641987398616299E-2</v>
      </c>
      <c r="H12" s="17">
        <v>4.3758106697196597E-2</v>
      </c>
      <c r="I12" s="17">
        <v>4.2715921975115402E-2</v>
      </c>
      <c r="J12" s="17"/>
      <c r="K12" s="17">
        <v>4.0901090598604098E-2</v>
      </c>
      <c r="L12" s="17">
        <v>3.8347144717770801E-2</v>
      </c>
      <c r="M12" s="17"/>
      <c r="N12" s="17">
        <v>4.1522490286146199E-2</v>
      </c>
      <c r="O12" s="17">
        <v>2.76720923363931E-2</v>
      </c>
      <c r="P12" s="17">
        <v>4.26904577582779E-2</v>
      </c>
      <c r="Q12" s="17">
        <v>5.7991694007325498E-2</v>
      </c>
      <c r="R12" s="17">
        <v>3.3720795491641101E-2</v>
      </c>
      <c r="S12" s="17"/>
      <c r="T12" s="17">
        <v>4.4509680624063797E-2</v>
      </c>
      <c r="U12" s="17">
        <v>2.57981747750263E-2</v>
      </c>
      <c r="V12" s="17">
        <v>3.2270222803448601E-2</v>
      </c>
      <c r="W12" s="17">
        <v>3.2844801338186097E-2</v>
      </c>
      <c r="X12" s="17">
        <v>3.0021604859227401E-2</v>
      </c>
      <c r="Y12" s="17">
        <v>6.8330337143843595E-2</v>
      </c>
      <c r="Z12" s="17">
        <v>3.8624492129718899E-2</v>
      </c>
      <c r="AA12" s="17">
        <v>6.2357099680786801E-2</v>
      </c>
      <c r="AB12" s="17">
        <v>4.1110209810402802E-2</v>
      </c>
      <c r="AC12" s="17">
        <v>1.99471923073887E-2</v>
      </c>
      <c r="AD12" s="17">
        <v>2.75465763812601E-2</v>
      </c>
      <c r="AE12" s="17">
        <v>6.1710273000891297E-2</v>
      </c>
      <c r="AF12" s="17"/>
      <c r="AG12" s="17">
        <v>2.25254643833167E-2</v>
      </c>
      <c r="AH12" s="17">
        <v>4.1116747654083997E-2</v>
      </c>
    </row>
    <row r="13" spans="2:34" x14ac:dyDescent="0.25">
      <c r="B13" s="18" t="s">
        <v>80</v>
      </c>
      <c r="C13" s="19">
        <v>6.8461240958924793E-2</v>
      </c>
      <c r="D13" s="19">
        <v>7.0486387650865304E-2</v>
      </c>
      <c r="E13" s="19">
        <v>6.5642880789805402E-2</v>
      </c>
      <c r="F13" s="19"/>
      <c r="G13" s="19">
        <v>8.7599605126703103E-2</v>
      </c>
      <c r="H13" s="19">
        <v>5.7880160325996598E-2</v>
      </c>
      <c r="I13" s="19">
        <v>6.3931285227707801E-2</v>
      </c>
      <c r="J13" s="19"/>
      <c r="K13" s="19">
        <v>6.3580770542508103E-2</v>
      </c>
      <c r="L13" s="19">
        <v>6.3841585055022895E-2</v>
      </c>
      <c r="M13" s="19"/>
      <c r="N13" s="19">
        <v>0.15260266763164901</v>
      </c>
      <c r="O13" s="19">
        <v>6.7264850678628099E-2</v>
      </c>
      <c r="P13" s="19">
        <v>5.1618582362946801E-2</v>
      </c>
      <c r="Q13" s="19">
        <v>6.6143547432315E-2</v>
      </c>
      <c r="R13" s="19">
        <v>3.1955683400159599E-2</v>
      </c>
      <c r="S13" s="19"/>
      <c r="T13" s="19">
        <v>3.5218459737625898E-2</v>
      </c>
      <c r="U13" s="19">
        <v>6.7194459796889205E-2</v>
      </c>
      <c r="V13" s="19">
        <v>8.8767793842928697E-2</v>
      </c>
      <c r="W13" s="19">
        <v>6.7698558580210094E-2</v>
      </c>
      <c r="X13" s="19">
        <v>0.111447424282711</v>
      </c>
      <c r="Y13" s="19">
        <v>8.4983462215142705E-2</v>
      </c>
      <c r="Z13" s="19">
        <v>6.3910879943938403E-2</v>
      </c>
      <c r="AA13" s="19">
        <v>1.31017649435457E-2</v>
      </c>
      <c r="AB13" s="19">
        <v>5.3402455698565998E-2</v>
      </c>
      <c r="AC13" s="19">
        <v>7.04644342811694E-2</v>
      </c>
      <c r="AD13" s="19">
        <v>0.103270078377093</v>
      </c>
      <c r="AE13" s="19">
        <v>9.7268649497013998E-2</v>
      </c>
      <c r="AF13" s="19"/>
      <c r="AG13" s="19">
        <v>6.3452381044573306E-2</v>
      </c>
      <c r="AH13" s="19">
        <v>5.7491509678062297E-2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569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0.34913852241873899</v>
      </c>
      <c r="D9" s="17">
        <v>0.33240153265893002</v>
      </c>
      <c r="E9" s="17">
        <v>0.36068079287850002</v>
      </c>
      <c r="F9" s="17"/>
      <c r="G9" s="17">
        <v>0.34797270743314301</v>
      </c>
      <c r="H9" s="17">
        <v>0.349008825282351</v>
      </c>
      <c r="I9" s="17">
        <v>0.35038373105626103</v>
      </c>
      <c r="J9" s="17"/>
      <c r="K9" s="17">
        <v>0.38082609580834798</v>
      </c>
      <c r="L9" s="17">
        <v>0.34517051930133402</v>
      </c>
      <c r="M9" s="17"/>
      <c r="N9" s="17">
        <v>0.28578309342649399</v>
      </c>
      <c r="O9" s="17">
        <v>0.36160295110711599</v>
      </c>
      <c r="P9" s="17">
        <v>0.35186932817661598</v>
      </c>
      <c r="Q9" s="17">
        <v>0.40903004726043402</v>
      </c>
      <c r="R9" s="17">
        <v>0.361995668762575</v>
      </c>
      <c r="S9" s="17"/>
      <c r="T9" s="17">
        <v>0.35877884169437602</v>
      </c>
      <c r="U9" s="17">
        <v>0.35365958158134397</v>
      </c>
      <c r="V9" s="17">
        <v>0.38838248411633802</v>
      </c>
      <c r="W9" s="17">
        <v>0.28893527427697901</v>
      </c>
      <c r="X9" s="17">
        <v>0.36556561761665901</v>
      </c>
      <c r="Y9" s="17">
        <v>0.29649169633346101</v>
      </c>
      <c r="Z9" s="17">
        <v>0.34493659491519302</v>
      </c>
      <c r="AA9" s="17">
        <v>0.32367618977903401</v>
      </c>
      <c r="AB9" s="17">
        <v>0.34054535277304698</v>
      </c>
      <c r="AC9" s="17">
        <v>0.38696221000426301</v>
      </c>
      <c r="AD9" s="17">
        <v>0.41910357551434202</v>
      </c>
      <c r="AE9" s="17">
        <v>0.33614239840271798</v>
      </c>
      <c r="AF9" s="17"/>
      <c r="AG9" s="17">
        <v>0.367138883225265</v>
      </c>
      <c r="AH9" s="17">
        <v>0.35073568971227098</v>
      </c>
    </row>
    <row r="10" spans="2:34" x14ac:dyDescent="0.25">
      <c r="B10" s="18" t="s">
        <v>563</v>
      </c>
      <c r="C10" s="17">
        <v>0.388904553272854</v>
      </c>
      <c r="D10" s="17">
        <v>0.39022747046274098</v>
      </c>
      <c r="E10" s="17">
        <v>0.38931517451602698</v>
      </c>
      <c r="F10" s="17"/>
      <c r="G10" s="17">
        <v>0.39173091413731198</v>
      </c>
      <c r="H10" s="17">
        <v>0.38446040007010301</v>
      </c>
      <c r="I10" s="17">
        <v>0.39184292187303199</v>
      </c>
      <c r="J10" s="17"/>
      <c r="K10" s="17">
        <v>0.36039595983873601</v>
      </c>
      <c r="L10" s="17">
        <v>0.39825619735647699</v>
      </c>
      <c r="M10" s="17"/>
      <c r="N10" s="17">
        <v>0.341074797750683</v>
      </c>
      <c r="O10" s="17">
        <v>0.39786287478413002</v>
      </c>
      <c r="P10" s="17">
        <v>0.40479289364888299</v>
      </c>
      <c r="Q10" s="17">
        <v>0.348892436362647</v>
      </c>
      <c r="R10" s="17">
        <v>0.403927463992661</v>
      </c>
      <c r="S10" s="17"/>
      <c r="T10" s="17">
        <v>0.40355913072517402</v>
      </c>
      <c r="U10" s="17">
        <v>0.35924803701939501</v>
      </c>
      <c r="V10" s="17">
        <v>0.38990046064145001</v>
      </c>
      <c r="W10" s="17">
        <v>0.44357829882739402</v>
      </c>
      <c r="X10" s="17">
        <v>0.39359548501664599</v>
      </c>
      <c r="Y10" s="17">
        <v>0.36680761649001298</v>
      </c>
      <c r="Z10" s="17">
        <v>0.40576115319767603</v>
      </c>
      <c r="AA10" s="17">
        <v>0.47486465184370802</v>
      </c>
      <c r="AB10" s="17">
        <v>0.39044545125852598</v>
      </c>
      <c r="AC10" s="17">
        <v>0.40636547861324501</v>
      </c>
      <c r="AD10" s="17">
        <v>0.255642605132538</v>
      </c>
      <c r="AE10" s="17">
        <v>0.34520450996993002</v>
      </c>
      <c r="AF10" s="17"/>
      <c r="AG10" s="17">
        <v>0.38333799130726798</v>
      </c>
      <c r="AH10" s="17">
        <v>0.408372686845556</v>
      </c>
    </row>
    <row r="11" spans="2:34" x14ac:dyDescent="0.25">
      <c r="B11" s="18" t="s">
        <v>564</v>
      </c>
      <c r="C11" s="17">
        <v>0.14053555733071901</v>
      </c>
      <c r="D11" s="17">
        <v>0.155759321383934</v>
      </c>
      <c r="E11" s="17">
        <v>0.12799809986848601</v>
      </c>
      <c r="F11" s="17"/>
      <c r="G11" s="17">
        <v>0.126425133388992</v>
      </c>
      <c r="H11" s="17">
        <v>0.15031975029184</v>
      </c>
      <c r="I11" s="17">
        <v>0.141393029852943</v>
      </c>
      <c r="J11" s="17"/>
      <c r="K11" s="17">
        <v>0.147170287997857</v>
      </c>
      <c r="L11" s="17">
        <v>0.13987414017291899</v>
      </c>
      <c r="M11" s="17"/>
      <c r="N11" s="17">
        <v>0.17972253820131001</v>
      </c>
      <c r="O11" s="17">
        <v>0.14652247817720601</v>
      </c>
      <c r="P11" s="17">
        <v>0.119216127241888</v>
      </c>
      <c r="Q11" s="17">
        <v>0.12951592939159101</v>
      </c>
      <c r="R11" s="17">
        <v>0.14549967534581301</v>
      </c>
      <c r="S11" s="17"/>
      <c r="T11" s="17">
        <v>0.14415047782321</v>
      </c>
      <c r="U11" s="17">
        <v>0.13795263771594601</v>
      </c>
      <c r="V11" s="17">
        <v>0.108479754722658</v>
      </c>
      <c r="W11" s="17">
        <v>0.124469631063628</v>
      </c>
      <c r="X11" s="17">
        <v>0.12554955063644199</v>
      </c>
      <c r="Y11" s="17">
        <v>0.170223855716955</v>
      </c>
      <c r="Z11" s="17">
        <v>0.16821957823872799</v>
      </c>
      <c r="AA11" s="17">
        <v>0.14312932167890099</v>
      </c>
      <c r="AB11" s="17">
        <v>0.158407459402092</v>
      </c>
      <c r="AC11" s="17">
        <v>9.5866494413547707E-2</v>
      </c>
      <c r="AD11" s="17">
        <v>0.153298259795658</v>
      </c>
      <c r="AE11" s="17">
        <v>0.16351105848327499</v>
      </c>
      <c r="AF11" s="17"/>
      <c r="AG11" s="17">
        <v>0.134191653952869</v>
      </c>
      <c r="AH11" s="17">
        <v>0.136568522416805</v>
      </c>
    </row>
    <row r="12" spans="2:34" x14ac:dyDescent="0.25">
      <c r="B12" s="18" t="s">
        <v>565</v>
      </c>
      <c r="C12" s="17">
        <v>5.4021999427778501E-2</v>
      </c>
      <c r="D12" s="17">
        <v>5.6835464595927802E-2</v>
      </c>
      <c r="E12" s="17">
        <v>5.2241407091491901E-2</v>
      </c>
      <c r="F12" s="17"/>
      <c r="G12" s="17">
        <v>3.9402649078312001E-2</v>
      </c>
      <c r="H12" s="17">
        <v>6.4857428427862102E-2</v>
      </c>
      <c r="I12" s="17">
        <v>5.4036149580407297E-2</v>
      </c>
      <c r="J12" s="17"/>
      <c r="K12" s="17">
        <v>5.3817287971568303E-2</v>
      </c>
      <c r="L12" s="17">
        <v>5.4662545543378002E-2</v>
      </c>
      <c r="M12" s="17"/>
      <c r="N12" s="17">
        <v>5.4569594725308201E-2</v>
      </c>
      <c r="O12" s="17">
        <v>2.4344204518853899E-2</v>
      </c>
      <c r="P12" s="17">
        <v>6.4896299453656506E-2</v>
      </c>
      <c r="Q12" s="17">
        <v>6.8017781520014198E-2</v>
      </c>
      <c r="R12" s="17">
        <v>5.9637008879886599E-2</v>
      </c>
      <c r="S12" s="17"/>
      <c r="T12" s="17">
        <v>4.2913515845347E-2</v>
      </c>
      <c r="U12" s="17">
        <v>7.1684108610802003E-2</v>
      </c>
      <c r="V12" s="17">
        <v>3.4175838461680999E-2</v>
      </c>
      <c r="W12" s="17">
        <v>7.4120449949081305E-2</v>
      </c>
      <c r="X12" s="17">
        <v>4.6756712604438998E-2</v>
      </c>
      <c r="Y12" s="17">
        <v>7.0672914176187901E-2</v>
      </c>
      <c r="Z12" s="17">
        <v>3.5643276469983103E-2</v>
      </c>
      <c r="AA12" s="17">
        <v>3.5051124902947699E-2</v>
      </c>
      <c r="AB12" s="17">
        <v>5.4100365212826303E-2</v>
      </c>
      <c r="AC12" s="17">
        <v>3.0528839996069201E-2</v>
      </c>
      <c r="AD12" s="17">
        <v>7.0070780647710704E-2</v>
      </c>
      <c r="AE12" s="17">
        <v>0.10888850142109099</v>
      </c>
      <c r="AF12" s="17"/>
      <c r="AG12" s="17">
        <v>5.8191883240546603E-2</v>
      </c>
      <c r="AH12" s="17">
        <v>4.6576101189817497E-2</v>
      </c>
    </row>
    <row r="13" spans="2:34" x14ac:dyDescent="0.25">
      <c r="B13" s="18" t="s">
        <v>80</v>
      </c>
      <c r="C13" s="19">
        <v>6.7399367549909397E-2</v>
      </c>
      <c r="D13" s="19">
        <v>6.4776210898466705E-2</v>
      </c>
      <c r="E13" s="19">
        <v>6.9764525645494596E-2</v>
      </c>
      <c r="F13" s="19"/>
      <c r="G13" s="19">
        <v>9.4468595962241997E-2</v>
      </c>
      <c r="H13" s="19">
        <v>5.1353595927844199E-2</v>
      </c>
      <c r="I13" s="19">
        <v>6.2344167637356E-2</v>
      </c>
      <c r="J13" s="19"/>
      <c r="K13" s="19">
        <v>5.7790368383491601E-2</v>
      </c>
      <c r="L13" s="19">
        <v>6.2036597625891601E-2</v>
      </c>
      <c r="M13" s="19"/>
      <c r="N13" s="19">
        <v>0.13884997589620501</v>
      </c>
      <c r="O13" s="19">
        <v>6.9667491412694502E-2</v>
      </c>
      <c r="P13" s="19">
        <v>5.9225351478956301E-2</v>
      </c>
      <c r="Q13" s="19">
        <v>4.4543805465314598E-2</v>
      </c>
      <c r="R13" s="19">
        <v>2.8940183019063901E-2</v>
      </c>
      <c r="S13" s="19"/>
      <c r="T13" s="19">
        <v>5.05980339118925E-2</v>
      </c>
      <c r="U13" s="19">
        <v>7.7455635072512796E-2</v>
      </c>
      <c r="V13" s="19">
        <v>7.90614620578724E-2</v>
      </c>
      <c r="W13" s="19">
        <v>6.8896345882918E-2</v>
      </c>
      <c r="X13" s="19">
        <v>6.8532634125813702E-2</v>
      </c>
      <c r="Y13" s="19">
        <v>9.5803917283382306E-2</v>
      </c>
      <c r="Z13" s="19">
        <v>4.5439397178419799E-2</v>
      </c>
      <c r="AA13" s="19">
        <v>2.3278711795409201E-2</v>
      </c>
      <c r="AB13" s="19">
        <v>5.65013713535093E-2</v>
      </c>
      <c r="AC13" s="19">
        <v>8.0276976972875197E-2</v>
      </c>
      <c r="AD13" s="19">
        <v>0.10188477890975201</v>
      </c>
      <c r="AE13" s="19">
        <v>4.6253531722985901E-2</v>
      </c>
      <c r="AF13" s="19"/>
      <c r="AG13" s="19">
        <v>5.7139588274051099E-2</v>
      </c>
      <c r="AH13" s="19">
        <v>5.7746999835550497E-2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286"/>
  <sheetViews>
    <sheetView showGridLines="0" workbookViewId="0"/>
  </sheetViews>
  <sheetFormatPr defaultColWidth="11.42578125" defaultRowHeight="15" x14ac:dyDescent="0.25"/>
  <cols>
    <col min="4" max="4" width="100.7109375" customWidth="1"/>
    <col min="5" max="5" width="20.7109375" customWidth="1"/>
  </cols>
  <sheetData>
    <row r="2" spans="3:6" ht="39.950000000000003" customHeight="1" x14ac:dyDescent="0.25">
      <c r="D2" s="1" t="s">
        <v>11</v>
      </c>
    </row>
    <row r="6" spans="3:6" x14ac:dyDescent="0.25">
      <c r="D6" s="8" t="str">
        <f>HYPERLINK("#'Full Results'!A1", "Full Results")</f>
        <v>Full Results</v>
      </c>
    </row>
    <row r="8" spans="3:6" x14ac:dyDescent="0.25">
      <c r="D8" s="6" t="s">
        <v>12</v>
      </c>
      <c r="E8" s="6" t="s">
        <v>13</v>
      </c>
      <c r="F8" s="6" t="s">
        <v>14</v>
      </c>
    </row>
    <row r="9" spans="3:6" x14ac:dyDescent="0.25">
      <c r="C9">
        <v>1</v>
      </c>
      <c r="D9" s="8" t="str">
        <f>HYPERLINK("#'Table 1'!A1", "Looking towards the future, which, if any, of the following issues do you think will have a significant impact on your career overall? Select all that apply")</f>
        <v>Looking towards the future, which, if any, of the following issues do you think will have a significant impact on your career overall? Select all that apply</v>
      </c>
      <c r="E9" s="14" t="str">
        <f>HYPERLINK("#'Full Results'!A11", "11")</f>
        <v>11</v>
      </c>
      <c r="F9" t="s">
        <v>62</v>
      </c>
    </row>
    <row r="10" spans="3:6" x14ac:dyDescent="0.25">
      <c r="C10">
        <v>2</v>
      </c>
      <c r="D10" s="8" t="str">
        <f>HYPERLINK("#'Table 2'!A1", "Grid Summary: How important do you think it is for you to develop the following skills in order to have a successful career?")</f>
        <v>Grid Summary: How important do you think it is for you to develop the following skills in order to have a successful career?</v>
      </c>
      <c r="E10" s="7"/>
      <c r="F10" t="s">
        <v>62</v>
      </c>
    </row>
    <row r="11" spans="3:6" x14ac:dyDescent="0.25">
      <c r="C11">
        <v>3</v>
      </c>
      <c r="D11" s="8" t="str">
        <f>HYPERLINK("#'Table 3'!A1", "How important do you think it is for you to develop the following skills in order to have a successful career?: Using AI tools")</f>
        <v>How important do you think it is for you to develop the following skills in order to have a successful career?: Using AI tools</v>
      </c>
      <c r="E11" s="14" t="str">
        <f>HYPERLINK("#'Full Results'!A25", "25")</f>
        <v>25</v>
      </c>
      <c r="F11" t="s">
        <v>62</v>
      </c>
    </row>
    <row r="12" spans="3:6" x14ac:dyDescent="0.25">
      <c r="C12">
        <v>4</v>
      </c>
      <c r="D12" s="8" t="str">
        <f>HYPERLINK("#'Table 4'!A1", "How important do you think it is for you to develop the following skills in order to have a successful career?: Using other digital technologies ")</f>
        <v xml:space="preserve">How important do you think it is for you to develop the following skills in order to have a successful career?: Using other digital technologies </v>
      </c>
      <c r="E12" s="14" t="str">
        <f>HYPERLINK("#'Full Results'!A35", "35")</f>
        <v>35</v>
      </c>
      <c r="F12" t="s">
        <v>62</v>
      </c>
    </row>
    <row r="13" spans="3:6" x14ac:dyDescent="0.25">
      <c r="C13">
        <v>5</v>
      </c>
      <c r="D13" s="8" t="str">
        <f>HYPERLINK("#'Table 5'!A1", "How important do you think it is for you to develop the following skills in order to have a successful career?: Coding or programming skills")</f>
        <v>How important do you think it is for you to develop the following skills in order to have a successful career?: Coding or programming skills</v>
      </c>
      <c r="E13" s="14" t="str">
        <f>HYPERLINK("#'Full Results'!A45", "45")</f>
        <v>45</v>
      </c>
      <c r="F13" t="s">
        <v>62</v>
      </c>
    </row>
    <row r="14" spans="3:6" x14ac:dyDescent="0.25">
      <c r="C14">
        <v>6</v>
      </c>
      <c r="D14" s="8" t="str">
        <f>HYPERLINK("#'Table 6'!A1", "How important do you think it is for you to develop the following skills in order to have a successful career?: Maths or numeracy skills")</f>
        <v>How important do you think it is for you to develop the following skills in order to have a successful career?: Maths or numeracy skills</v>
      </c>
      <c r="E14" s="14" t="str">
        <f>HYPERLINK("#'Full Results'!A55", "55")</f>
        <v>55</v>
      </c>
      <c r="F14" t="s">
        <v>62</v>
      </c>
    </row>
    <row r="15" spans="3:6" x14ac:dyDescent="0.25">
      <c r="C15">
        <v>7</v>
      </c>
      <c r="D15" s="8" t="str">
        <f>HYPERLINK("#'Table 7'!A1", "How important do you think it is for you to develop the following skills in order to have a successful career?: Communication skills")</f>
        <v>How important do you think it is for you to develop the following skills in order to have a successful career?: Communication skills</v>
      </c>
      <c r="E15" s="14" t="str">
        <f>HYPERLINK("#'Full Results'!A65", "65")</f>
        <v>65</v>
      </c>
      <c r="F15" t="s">
        <v>62</v>
      </c>
    </row>
    <row r="16" spans="3:6" x14ac:dyDescent="0.25">
      <c r="C16">
        <v>8</v>
      </c>
      <c r="D16" s="8" t="str">
        <f>HYPERLINK("#'Table 8'!A1", "How important do you think it is for you to develop the following skills in order to have a successful career?: Critical thinking or analysis")</f>
        <v>How important do you think it is for you to develop the following skills in order to have a successful career?: Critical thinking or analysis</v>
      </c>
      <c r="E16" s="14" t="str">
        <f>HYPERLINK("#'Full Results'!A75", "75")</f>
        <v>75</v>
      </c>
      <c r="F16" t="s">
        <v>62</v>
      </c>
    </row>
    <row r="17" spans="3:6" x14ac:dyDescent="0.25">
      <c r="C17">
        <v>9</v>
      </c>
      <c r="D17" s="8" t="str">
        <f>HYPERLINK("#'Table 9'!A1", "How important do you think it is for you to develop the following skills in order to have a successful career?: Time management")</f>
        <v>How important do you think it is for you to develop the following skills in order to have a successful career?: Time management</v>
      </c>
      <c r="E17" s="14" t="str">
        <f>HYPERLINK("#'Full Results'!A85", "85")</f>
        <v>85</v>
      </c>
      <c r="F17" t="s">
        <v>62</v>
      </c>
    </row>
    <row r="18" spans="3:6" x14ac:dyDescent="0.25">
      <c r="C18">
        <v>10</v>
      </c>
      <c r="D18" s="8" t="str">
        <f>HYPERLINK("#'Table 10'!A1", "How important do you think it is for you to develop the following skills in order to have a successful career?: General organisation")</f>
        <v>How important do you think it is for you to develop the following skills in order to have a successful career?: General organisation</v>
      </c>
      <c r="E18" s="14" t="str">
        <f>HYPERLINK("#'Full Results'!A95", "95")</f>
        <v>95</v>
      </c>
      <c r="F18" t="s">
        <v>62</v>
      </c>
    </row>
    <row r="19" spans="3:6" x14ac:dyDescent="0.25">
      <c r="C19">
        <v>11</v>
      </c>
      <c r="D19" s="8" t="str">
        <f>HYPERLINK("#'Table 11'!A1", "How important do you think it is for you to develop the following skills in order to have a successful career?: Problem solving")</f>
        <v>How important do you think it is for you to develop the following skills in order to have a successful career?: Problem solving</v>
      </c>
      <c r="E19" s="14" t="str">
        <f>HYPERLINK("#'Full Results'!A105", "105")</f>
        <v>105</v>
      </c>
      <c r="F19" t="s">
        <v>62</v>
      </c>
    </row>
    <row r="20" spans="3:6" x14ac:dyDescent="0.25">
      <c r="C20">
        <v>12</v>
      </c>
      <c r="D20" s="8" t="str">
        <f>HYPERLINK("#'Table 12'!A1", "How important do you think it is for you to develop the following skills in order to have a successful career?: Teamwork")</f>
        <v>How important do you think it is for you to develop the following skills in order to have a successful career?: Teamwork</v>
      </c>
      <c r="E20" s="14" t="str">
        <f>HYPERLINK("#'Full Results'!A115", "115")</f>
        <v>115</v>
      </c>
      <c r="F20" t="s">
        <v>62</v>
      </c>
    </row>
    <row r="21" spans="3:6" x14ac:dyDescent="0.25">
      <c r="C21">
        <v>13</v>
      </c>
      <c r="D21" s="8" t="str">
        <f>HYPERLINK("#'Table 13'!A1", "How important do you think it is for you to develop the following skills in order to have a successful career?: Creative thinking")</f>
        <v>How important do you think it is for you to develop the following skills in order to have a successful career?: Creative thinking</v>
      </c>
      <c r="E21" s="14" t="str">
        <f>HYPERLINK("#'Full Results'!A125", "125")</f>
        <v>125</v>
      </c>
      <c r="F21" t="s">
        <v>62</v>
      </c>
    </row>
    <row r="22" spans="3:6" x14ac:dyDescent="0.25">
      <c r="C22">
        <v>14</v>
      </c>
      <c r="D22" s="8" t="str">
        <f>HYPERLINK("#'Table 14'!A1", " What is the highest level at which you have a qualification in a STEM subject?  STEM refers to Science, Technology, Engineering and Maths - this includes subjects like biology, chemistry, physics, maths, computer science, design &amp; technology, an...")</f>
        <v xml:space="preserve"> What is the highest level at which you have a qualification in a STEM subject?  STEM refers to Science, Technology, Engineering and Maths - this includes subjects like biology, chemistry, physics, maths, computer science, design &amp; technology, an...</v>
      </c>
      <c r="E22" s="14" t="str">
        <f>HYPERLINK("#'Full Results'!A135", "135")</f>
        <v>135</v>
      </c>
      <c r="F22" t="s">
        <v>62</v>
      </c>
    </row>
    <row r="23" spans="3:6" x14ac:dyDescent="0.25">
      <c r="C23">
        <v>15</v>
      </c>
      <c r="D23" s="8" t="str">
        <f>HYPERLINK("#'Table 15'!A1", " How confident do you feel that you will achieve your career ambitions?This could include getting the job you want, working in a field you're passionate about, or reaching a certain level of responsibility, income, or impact in your future career.")</f>
        <v xml:space="preserve"> How confident do you feel that you will achieve your career ambitions?This could include getting the job you want, working in a field you're passionate about, or reaching a certain level of responsibility, income, or impact in your future career.</v>
      </c>
      <c r="E23" s="14" t="str">
        <f>HYPERLINK("#'Full Results'!A145", "145")</f>
        <v>145</v>
      </c>
      <c r="F23" t="s">
        <v>62</v>
      </c>
    </row>
    <row r="24" spans="3:6" x14ac:dyDescent="0.25">
      <c r="C24">
        <v>16</v>
      </c>
      <c r="D24" s="8" t="str">
        <f>HYPERLINK("#'Table 16'!A1", " Do you remember your teachers or careers advisers talking to you about Artificial Intelligence and its impact on jobs or the economy at any point during your education? ")</f>
        <v xml:space="preserve"> Do you remember your teachers or careers advisers talking to you about Artificial Intelligence and its impact on jobs or the economy at any point during your education? </v>
      </c>
      <c r="E24" s="14" t="str">
        <f>HYPERLINK("#'Full Results'!A155", "155")</f>
        <v>155</v>
      </c>
      <c r="F24" t="s">
        <v>62</v>
      </c>
    </row>
    <row r="25" spans="3:6" x14ac:dyDescent="0.25">
      <c r="C25">
        <v>17</v>
      </c>
      <c r="D25" s="8" t="str">
        <f>HYPERLINK("#'Table 17'!A1", "Grid Summary: How familiar would you say you are with the following terms?")</f>
        <v>Grid Summary: How familiar would you say you are with the following terms?</v>
      </c>
      <c r="E25" s="7"/>
      <c r="F25" t="s">
        <v>62</v>
      </c>
    </row>
    <row r="26" spans="3:6" x14ac:dyDescent="0.25">
      <c r="C26">
        <v>18</v>
      </c>
      <c r="D26" s="8" t="str">
        <f>HYPERLINK("#'Table 18'!A1", "How familiar would you say you are with the following terms?: Gen AI ")</f>
        <v xml:space="preserve">How familiar would you say you are with the following terms?: Gen AI </v>
      </c>
      <c r="E26" s="14" t="str">
        <f>HYPERLINK("#'Full Results'!A161", "161")</f>
        <v>161</v>
      </c>
      <c r="F26" t="s">
        <v>62</v>
      </c>
    </row>
    <row r="27" spans="3:6" x14ac:dyDescent="0.25">
      <c r="C27">
        <v>19</v>
      </c>
      <c r="D27" s="8" t="str">
        <f>HYPERLINK("#'Table 19'!A1", "How familiar would you say you are with the following terms?: Large Language Model (LLM)")</f>
        <v>How familiar would you say you are with the following terms?: Large Language Model (LLM)</v>
      </c>
      <c r="E27" s="14" t="str">
        <f>HYPERLINK("#'Full Results'!A168", "168")</f>
        <v>168</v>
      </c>
      <c r="F27" t="s">
        <v>62</v>
      </c>
    </row>
    <row r="28" spans="3:6" x14ac:dyDescent="0.25">
      <c r="C28">
        <v>20</v>
      </c>
      <c r="D28" s="8" t="str">
        <f>HYPERLINK("#'Table 20'!A1", "How familiar would you say you are with the following terms?: Machine learning")</f>
        <v>How familiar would you say you are with the following terms?: Machine learning</v>
      </c>
      <c r="E28" s="14" t="str">
        <f>HYPERLINK("#'Full Results'!A175", "175")</f>
        <v>175</v>
      </c>
      <c r="F28" t="s">
        <v>62</v>
      </c>
    </row>
    <row r="29" spans="3:6" x14ac:dyDescent="0.25">
      <c r="C29">
        <v>21</v>
      </c>
      <c r="D29" s="8" t="str">
        <f>HYPERLINK("#'Table 21'!A1", "How familiar would you say you are with the following terms?: Chatbot")</f>
        <v>How familiar would you say you are with the following terms?: Chatbot</v>
      </c>
      <c r="E29" s="14" t="str">
        <f>HYPERLINK("#'Full Results'!A182", "182")</f>
        <v>182</v>
      </c>
      <c r="F29" t="s">
        <v>62</v>
      </c>
    </row>
    <row r="30" spans="3:6" x14ac:dyDescent="0.25">
      <c r="C30">
        <v>22</v>
      </c>
      <c r="D30" s="8" t="str">
        <f>HYPERLINK("#'Table 22'!A1", "How familiar would you say you are with the following terms?: AI prompt")</f>
        <v>How familiar would you say you are with the following terms?: AI prompt</v>
      </c>
      <c r="E30" s="14" t="str">
        <f>HYPERLINK("#'Full Results'!A189", "189")</f>
        <v>189</v>
      </c>
      <c r="F30" t="s">
        <v>62</v>
      </c>
    </row>
    <row r="31" spans="3:6" x14ac:dyDescent="0.25">
      <c r="C31">
        <v>23</v>
      </c>
      <c r="D31" s="8" t="str">
        <f>HYPERLINK("#'Table 23'!A1", "How familiar would you say you are with the following terms?: Predictive Context Model (PCM)")</f>
        <v>How familiar would you say you are with the following terms?: Predictive Context Model (PCM)</v>
      </c>
      <c r="E31" s="14" t="str">
        <f>HYPERLINK("#'Full Results'!A196", "196")</f>
        <v>196</v>
      </c>
      <c r="F31" t="s">
        <v>62</v>
      </c>
    </row>
    <row r="32" spans="3:6" x14ac:dyDescent="0.25">
      <c r="C32">
        <v>24</v>
      </c>
      <c r="D32" s="8" t="str">
        <f>HYPERLINK("#'Table 24'!A1", "Grid Summary: Which of the following statements apply to you?")</f>
        <v>Grid Summary: Which of the following statements apply to you?</v>
      </c>
      <c r="E32" s="7"/>
      <c r="F32" t="s">
        <v>62</v>
      </c>
    </row>
    <row r="33" spans="3:6" x14ac:dyDescent="0.25">
      <c r="C33">
        <v>25</v>
      </c>
      <c r="D33" s="8" t="str">
        <f>HYPERLINK("#'Table 25'!A1", "Which of the following statements apply to you?: I know what Gen AI is")</f>
        <v>Which of the following statements apply to you?: I know what Gen AI is</v>
      </c>
      <c r="E33" s="14" t="str">
        <f>HYPERLINK("#'Full Results'!A203", "203")</f>
        <v>203</v>
      </c>
      <c r="F33" t="s">
        <v>62</v>
      </c>
    </row>
    <row r="34" spans="3:6" x14ac:dyDescent="0.25">
      <c r="C34">
        <v>26</v>
      </c>
      <c r="D34" s="8" t="str">
        <f>HYPERLINK("#'Table 26'!A1", "Which of the following statements apply to you?: I know what employers think about applicants using Gen AI for their job searches")</f>
        <v>Which of the following statements apply to you?: I know what employers think about applicants using Gen AI for their job searches</v>
      </c>
      <c r="E34" s="14" t="str">
        <f>HYPERLINK("#'Full Results'!A209", "209")</f>
        <v>209</v>
      </c>
      <c r="F34" t="s">
        <v>62</v>
      </c>
    </row>
    <row r="35" spans="3:6" x14ac:dyDescent="0.25">
      <c r="C35">
        <v>27</v>
      </c>
      <c r="D35" s="8" t="str">
        <f>HYPERLINK("#'Table 27'!A1", "Which of the following statements apply to you?: I can name common tools and everyday technology that uses Gen AI")</f>
        <v>Which of the following statements apply to you?: I can name common tools and everyday technology that uses Gen AI</v>
      </c>
      <c r="E35" s="14" t="str">
        <f>HYPERLINK("#'Full Results'!A215", "215")</f>
        <v>215</v>
      </c>
      <c r="F35" t="s">
        <v>62</v>
      </c>
    </row>
    <row r="36" spans="3:6" x14ac:dyDescent="0.25">
      <c r="C36">
        <v>28</v>
      </c>
      <c r="D36" s="8" t="str">
        <f>HYPERLINK("#'Table 28'!A1", "Which of the following statements apply to you?: I know what a prompt is and how to create one")</f>
        <v>Which of the following statements apply to you?: I know what a prompt is and how to create one</v>
      </c>
      <c r="E36" s="14" t="str">
        <f>HYPERLINK("#'Full Results'!A221", "221")</f>
        <v>221</v>
      </c>
      <c r="F36" t="s">
        <v>62</v>
      </c>
    </row>
    <row r="37" spans="3:6" x14ac:dyDescent="0.25">
      <c r="C37">
        <v>29</v>
      </c>
      <c r="D37" s="8" t="str">
        <f>HYPERLINK("#'Table 29'!A1", "Which of the following statements apply to you?: I know how to use prompts in ChatGPT other LLMs to help me with my job search")</f>
        <v>Which of the following statements apply to you?: I know how to use prompts in ChatGPT other LLMs to help me with my job search</v>
      </c>
      <c r="E37" s="14" t="str">
        <f>HYPERLINK("#'Full Results'!A227", "227")</f>
        <v>227</v>
      </c>
      <c r="F37" t="s">
        <v>62</v>
      </c>
    </row>
    <row r="38" spans="3:6" x14ac:dyDescent="0.25">
      <c r="C38">
        <v>30</v>
      </c>
      <c r="D38" s="8" t="str">
        <f>HYPERLINK("#'Table 30'!A1", "Which of the following statements apply to you?: I can list approaches that can help me to use AI responsibly and safely")</f>
        <v>Which of the following statements apply to you?: I can list approaches that can help me to use AI responsibly and safely</v>
      </c>
      <c r="E38" s="14" t="str">
        <f>HYPERLINK("#'Full Results'!A233", "233")</f>
        <v>233</v>
      </c>
      <c r="F38" t="s">
        <v>62</v>
      </c>
    </row>
    <row r="39" spans="3:6" x14ac:dyDescent="0.25">
      <c r="C39">
        <v>31</v>
      </c>
      <c r="D39" s="8" t="str">
        <f>HYPERLINK("#'Table 31'!A1", "Which of the following statements apply to you?: I have used an AI tool before")</f>
        <v>Which of the following statements apply to you?: I have used an AI tool before</v>
      </c>
      <c r="E39" s="14" t="str">
        <f>HYPERLINK("#'Full Results'!A239", "239")</f>
        <v>239</v>
      </c>
      <c r="F39" t="s">
        <v>62</v>
      </c>
    </row>
    <row r="40" spans="3:6" x14ac:dyDescent="0.25">
      <c r="C40">
        <v>32</v>
      </c>
      <c r="D40" s="8" t="str">
        <f>HYPERLINK("#'Table 32'!A1", " Thinking about AI tools, including how they work, how they can be used and what they are capable of, would you say that you know…")</f>
        <v xml:space="preserve"> Thinking about AI tools, including how they work, how they can be used and what they are capable of, would you say that you know…</v>
      </c>
      <c r="E40" s="14" t="str">
        <f>HYPERLINK("#'Full Results'!A245", "245")</f>
        <v>245</v>
      </c>
      <c r="F40" t="s">
        <v>62</v>
      </c>
    </row>
    <row r="41" spans="3:6" x14ac:dyDescent="0.25">
      <c r="C41">
        <v>33</v>
      </c>
      <c r="D41" s="8" t="str">
        <f>HYPERLINK("#'Table 33'!A1", " Which of the following statements best applies to you?")</f>
        <v xml:space="preserve"> Which of the following statements best applies to you?</v>
      </c>
      <c r="E41" s="14" t="str">
        <f>HYPERLINK("#'Full Results'!A253", "253")</f>
        <v>253</v>
      </c>
      <c r="F41" t="s">
        <v>62</v>
      </c>
    </row>
    <row r="42" spans="3:6" x14ac:dyDescent="0.25">
      <c r="C42">
        <v>34</v>
      </c>
      <c r="D42" s="8" t="str">
        <f>HYPERLINK("#'Table 34'!A1", "Grid Summary: How often do you use AI tools for each of the following?")</f>
        <v>Grid Summary: How often do you use AI tools for each of the following?</v>
      </c>
      <c r="E42" s="7"/>
      <c r="F42" t="s">
        <v>169</v>
      </c>
    </row>
    <row r="43" spans="3:6" x14ac:dyDescent="0.25">
      <c r="C43">
        <v>35</v>
      </c>
      <c r="D43" s="8" t="str">
        <f>HYPERLINK("#'Table 35'!A1", "How often do you use AI tools for each of the following?: For your personal life")</f>
        <v>How often do you use AI tools for each of the following?: For your personal life</v>
      </c>
      <c r="E43" s="14" t="str">
        <f>HYPERLINK("#'Full Results'!A261", "261")</f>
        <v>261</v>
      </c>
      <c r="F43" t="s">
        <v>169</v>
      </c>
    </row>
    <row r="44" spans="3:6" x14ac:dyDescent="0.25">
      <c r="C44">
        <v>36</v>
      </c>
      <c r="D44" s="8" t="str">
        <f>HYPERLINK("#'Table 36'!A1", "How often do you use AI tools for each of the following?: For work")</f>
        <v>How often do you use AI tools for each of the following?: For work</v>
      </c>
      <c r="E44" s="14" t="str">
        <f>HYPERLINK("#'Full Results'!A275", "275")</f>
        <v>275</v>
      </c>
      <c r="F44" t="s">
        <v>169</v>
      </c>
    </row>
    <row r="45" spans="3:6" x14ac:dyDescent="0.25">
      <c r="C45">
        <v>37</v>
      </c>
      <c r="D45" s="8" t="str">
        <f>HYPERLINK("#'Table 37'!A1", "How often do you use AI tools for each of the following?: For school or university work, or studying")</f>
        <v>How often do you use AI tools for each of the following?: For school or university work, or studying</v>
      </c>
      <c r="E45" s="14" t="str">
        <f>HYPERLINK("#'Full Results'!A289", "289")</f>
        <v>289</v>
      </c>
      <c r="F45" t="s">
        <v>169</v>
      </c>
    </row>
    <row r="46" spans="3:6" x14ac:dyDescent="0.25">
      <c r="C46">
        <v>38</v>
      </c>
      <c r="D46" s="8" t="str">
        <f>HYPERLINK("#'Table 38'!A1", " You mentioned using AI tools. Which of the following best describes how you first learned to use them?")</f>
        <v xml:space="preserve"> You mentioned using AI tools. Which of the following best describes how you first learned to use them?</v>
      </c>
      <c r="E46" s="14" t="str">
        <f>HYPERLINK("#'Full Results'!A303", "303")</f>
        <v>303</v>
      </c>
      <c r="F46" t="s">
        <v>183</v>
      </c>
    </row>
    <row r="47" spans="3:6" x14ac:dyDescent="0.25">
      <c r="C47">
        <v>39</v>
      </c>
      <c r="D47" s="8" t="str">
        <f>HYPERLINK("#'Table 39'!A1", "Grid Summary: And how important are AI tools for each of the following?")</f>
        <v>Grid Summary: And how important are AI tools for each of the following?</v>
      </c>
      <c r="E47" s="7"/>
      <c r="F47" t="s">
        <v>62</v>
      </c>
    </row>
    <row r="48" spans="3:6" x14ac:dyDescent="0.25">
      <c r="C48">
        <v>40</v>
      </c>
      <c r="D48" s="8" t="str">
        <f>HYPERLINK("#'Table 40'!A1", "And how important are AI tools for each of the following?: Your day-to-day life")</f>
        <v>And how important are AI tools for each of the following?: Your day-to-day life</v>
      </c>
      <c r="E48" s="14" t="str">
        <f>HYPERLINK("#'Full Results'!A314", "314")</f>
        <v>314</v>
      </c>
      <c r="F48" t="s">
        <v>62</v>
      </c>
    </row>
    <row r="49" spans="3:6" x14ac:dyDescent="0.25">
      <c r="C49">
        <v>41</v>
      </c>
      <c r="D49" s="8" t="str">
        <f>HYPERLINK("#'Table 41'!A1", "And how important are AI tools for each of the following?: Your work")</f>
        <v>And how important are AI tools for each of the following?: Your work</v>
      </c>
      <c r="E49" s="14" t="str">
        <f>HYPERLINK("#'Full Results'!A324", "324")</f>
        <v>324</v>
      </c>
      <c r="F49" t="s">
        <v>169</v>
      </c>
    </row>
    <row r="50" spans="3:6" x14ac:dyDescent="0.25">
      <c r="C50">
        <v>42</v>
      </c>
      <c r="D50" s="8" t="str">
        <f>HYPERLINK("#'Table 42'!A1", "And how important are AI tools for each of the following?: Your school or university work or studying")</f>
        <v>And how important are AI tools for each of the following?: Your school or university work or studying</v>
      </c>
      <c r="E50" s="14" t="str">
        <f>HYPERLINK("#'Full Results'!A334", "334")</f>
        <v>334</v>
      </c>
      <c r="F50" t="s">
        <v>169</v>
      </c>
    </row>
    <row r="51" spans="3:6" x14ac:dyDescent="0.25">
      <c r="C51">
        <v>43</v>
      </c>
      <c r="D51" s="8" t="str">
        <f>HYPERLINK("#'Table 43'!A1", "Grid Summary: Have you used AI tools for any of the following?")</f>
        <v>Grid Summary: Have you used AI tools for any of the following?</v>
      </c>
      <c r="E51" s="7"/>
      <c r="F51" t="s">
        <v>62</v>
      </c>
    </row>
    <row r="52" spans="3:6" x14ac:dyDescent="0.25">
      <c r="C52">
        <v>44</v>
      </c>
      <c r="D52" s="8" t="str">
        <f>HYPERLINK("#'Table 44'!A1", "Have you used AI tools for any of the following?: For fun or entertainment (e.g. chat, games, image generation)")</f>
        <v>Have you used AI tools for any of the following?: For fun or entertainment (e.g. chat, games, image generation)</v>
      </c>
      <c r="E52" s="14" t="str">
        <f>HYPERLINK("#'Full Results'!A344", "344")</f>
        <v>344</v>
      </c>
      <c r="F52" t="s">
        <v>62</v>
      </c>
    </row>
    <row r="53" spans="3:6" x14ac:dyDescent="0.25">
      <c r="C53">
        <v>45</v>
      </c>
      <c r="D53" s="8" t="str">
        <f>HYPERLINK("#'Table 45'!A1", "Have you used AI tools for any of the following?: To help with creative projects (e.g. writing, music, art)")</f>
        <v>Have you used AI tools for any of the following?: To help with creative projects (e.g. writing, music, art)</v>
      </c>
      <c r="E53" s="14" t="str">
        <f>HYPERLINK("#'Full Results'!A350", "350")</f>
        <v>350</v>
      </c>
      <c r="F53" t="s">
        <v>62</v>
      </c>
    </row>
    <row r="54" spans="3:6" x14ac:dyDescent="0.25">
      <c r="C54">
        <v>46</v>
      </c>
      <c r="D54" s="8" t="str">
        <f>HYPERLINK("#'Table 46'!A1", "Have you used AI tools for any of the following?: To get information or advice")</f>
        <v>Have you used AI tools for any of the following?: To get information or advice</v>
      </c>
      <c r="E54" s="14" t="str">
        <f>HYPERLINK("#'Full Results'!A356", "356")</f>
        <v>356</v>
      </c>
      <c r="F54" t="s">
        <v>62</v>
      </c>
    </row>
    <row r="55" spans="3:6" x14ac:dyDescent="0.25">
      <c r="C55">
        <v>47</v>
      </c>
      <c r="D55" s="8" t="str">
        <f>HYPERLINK("#'Table 47'!A1", "Have you used AI tools for any of the following?: To help with everyday tasks (e.g. planning, organising, shopping)")</f>
        <v>Have you used AI tools for any of the following?: To help with everyday tasks (e.g. planning, organising, shopping)</v>
      </c>
      <c r="E55" s="14" t="str">
        <f>HYPERLINK("#'Full Results'!A362", "362")</f>
        <v>362</v>
      </c>
      <c r="F55" t="s">
        <v>62</v>
      </c>
    </row>
    <row r="56" spans="3:6" x14ac:dyDescent="0.25">
      <c r="C56">
        <v>48</v>
      </c>
      <c r="D56" s="8" t="str">
        <f>HYPERLINK("#'Table 48'!A1", "Have you used AI tools for any of the following?: To improve your skills or learn something new")</f>
        <v>Have you used AI tools for any of the following?: To improve your skills or learn something new</v>
      </c>
      <c r="E56" s="14" t="str">
        <f>HYPERLINK("#'Full Results'!A368", "368")</f>
        <v>368</v>
      </c>
      <c r="F56" t="s">
        <v>62</v>
      </c>
    </row>
    <row r="57" spans="3:6" x14ac:dyDescent="0.25">
      <c r="C57">
        <v>49</v>
      </c>
      <c r="D57" s="8" t="str">
        <f>HYPERLINK("#'Table 49'!A1", "Have you used AI tools for any of the following?: Have a conversation with an LLM like ChatGPT about something you’re interested in")</f>
        <v>Have you used AI tools for any of the following?: Have a conversation with an LLM like ChatGPT about something you’re interested in</v>
      </c>
      <c r="E57" s="14" t="str">
        <f>HYPERLINK("#'Full Results'!A374", "374")</f>
        <v>374</v>
      </c>
      <c r="F57" t="s">
        <v>62</v>
      </c>
    </row>
    <row r="58" spans="3:6" x14ac:dyDescent="0.25">
      <c r="C58">
        <v>50</v>
      </c>
      <c r="D58" s="8" t="str">
        <f>HYPERLINK("#'Table 50'!A1", "Have you used AI tools for any of the following?: Produced art or images for your own entertainment")</f>
        <v>Have you used AI tools for any of the following?: Produced art or images for your own entertainment</v>
      </c>
      <c r="E58" s="14" t="str">
        <f>HYPERLINK("#'Full Results'!A380", "380")</f>
        <v>380</v>
      </c>
      <c r="F58" t="s">
        <v>62</v>
      </c>
    </row>
    <row r="59" spans="3:6" x14ac:dyDescent="0.25">
      <c r="C59">
        <v>51</v>
      </c>
      <c r="D59" s="8" t="str">
        <f>HYPERLINK("#'Table 51'!A1", "Have you used AI tools for any of the following?: To look up information for you")</f>
        <v>Have you used AI tools for any of the following?: To look up information for you</v>
      </c>
      <c r="E59" s="14" t="str">
        <f>HYPERLINK("#'Full Results'!A386", "386")</f>
        <v>386</v>
      </c>
      <c r="F59" t="s">
        <v>62</v>
      </c>
    </row>
    <row r="60" spans="3:6" x14ac:dyDescent="0.25">
      <c r="C60">
        <v>52</v>
      </c>
      <c r="D60" s="8" t="str">
        <f>HYPERLINK("#'Table 52'!A1", "Have you used AI tools for any of the following?: To make important decisions")</f>
        <v>Have you used AI tools for any of the following?: To make important decisions</v>
      </c>
      <c r="E60" s="14" t="str">
        <f>HYPERLINK("#'Full Results'!A392", "392")</f>
        <v>392</v>
      </c>
      <c r="F60" t="s">
        <v>62</v>
      </c>
    </row>
    <row r="61" spans="3:6" x14ac:dyDescent="0.25">
      <c r="C61">
        <v>53</v>
      </c>
      <c r="D61" s="8" t="str">
        <f>HYPERLINK("#'Table 53'!A1", "Have you used AI tools for any of the following?: To help write your CV")</f>
        <v>Have you used AI tools for any of the following?: To help write your CV</v>
      </c>
      <c r="E61" s="14" t="str">
        <f>HYPERLINK("#'Full Results'!A398", "398")</f>
        <v>398</v>
      </c>
      <c r="F61" t="s">
        <v>62</v>
      </c>
    </row>
    <row r="62" spans="3:6" x14ac:dyDescent="0.25">
      <c r="C62">
        <v>54</v>
      </c>
      <c r="D62" s="8" t="str">
        <f>HYPERLINK("#'Table 54'!A1", "Have you used AI tools for any of the following?: To prepare for a job interview")</f>
        <v>Have you used AI tools for any of the following?: To prepare for a job interview</v>
      </c>
      <c r="E62" s="14" t="str">
        <f>HYPERLINK("#'Full Results'!A404", "404")</f>
        <v>404</v>
      </c>
      <c r="F62" t="s">
        <v>62</v>
      </c>
    </row>
    <row r="63" spans="3:6" x14ac:dyDescent="0.25">
      <c r="C63">
        <v>55</v>
      </c>
      <c r="D63" s="8" t="str">
        <f>HYPERLINK("#'Table 55'!A1", "Have you used AI tools for any of the following?: To help write a cover letter for a job application")</f>
        <v>Have you used AI tools for any of the following?: To help write a cover letter for a job application</v>
      </c>
      <c r="E63" s="14" t="str">
        <f>HYPERLINK("#'Full Results'!A410", "410")</f>
        <v>410</v>
      </c>
      <c r="F63" t="s">
        <v>62</v>
      </c>
    </row>
    <row r="64" spans="3:6" x14ac:dyDescent="0.25">
      <c r="C64">
        <v>56</v>
      </c>
      <c r="D64" s="8" t="str">
        <f>HYPERLINK("#'Table 56'!A1", "Have you used AI tools for any of the following?: To search for job opportunities")</f>
        <v>Have you used AI tools for any of the following?: To search for job opportunities</v>
      </c>
      <c r="E64" s="14" t="str">
        <f>HYPERLINK("#'Full Results'!A416", "416")</f>
        <v>416</v>
      </c>
      <c r="F64" t="s">
        <v>62</v>
      </c>
    </row>
    <row r="65" spans="3:6" x14ac:dyDescent="0.25">
      <c r="C65">
        <v>57</v>
      </c>
      <c r="D65" s="8" t="str">
        <f>HYPERLINK("#'Table 57'!A1", "Grid Summary: And have you used AI tools in any of the following ways for work?")</f>
        <v>Grid Summary: And have you used AI tools in any of the following ways for work?</v>
      </c>
      <c r="E65" s="7"/>
      <c r="F65" t="s">
        <v>231</v>
      </c>
    </row>
    <row r="66" spans="3:6" x14ac:dyDescent="0.25">
      <c r="C66">
        <v>58</v>
      </c>
      <c r="D66" s="8" t="str">
        <f>HYPERLINK("#'Table 58'!A1", "And have you used AI tools in any of the following ways for work?: To help write or edit text (e.g. reports)")</f>
        <v>And have you used AI tools in any of the following ways for work?: To help write or edit text (e.g. reports)</v>
      </c>
      <c r="E66" s="14" t="str">
        <f>HYPERLINK("#'Full Results'!A422", "422")</f>
        <v>422</v>
      </c>
      <c r="F66" t="s">
        <v>231</v>
      </c>
    </row>
    <row r="67" spans="3:6" x14ac:dyDescent="0.25">
      <c r="C67">
        <v>59</v>
      </c>
      <c r="D67" s="8" t="str">
        <f>HYPERLINK("#'Table 59'!A1", "And have you used AI tools in any of the following ways for work?: To help draft a personal communication (e.g. text, email)")</f>
        <v>And have you used AI tools in any of the following ways for work?: To help draft a personal communication (e.g. text, email)</v>
      </c>
      <c r="E67" s="14" t="str">
        <f>HYPERLINK("#'Full Results'!A428", "428")</f>
        <v>428</v>
      </c>
      <c r="F67" t="s">
        <v>231</v>
      </c>
    </row>
    <row r="68" spans="3:6" x14ac:dyDescent="0.25">
      <c r="C68">
        <v>60</v>
      </c>
      <c r="D68" s="8" t="str">
        <f>HYPERLINK("#'Table 60'!A1", "And have you used AI tools in any of the following ways for work?: To analyse data or generate summaries")</f>
        <v>And have you used AI tools in any of the following ways for work?: To analyse data or generate summaries</v>
      </c>
      <c r="E68" s="14" t="str">
        <f>HYPERLINK("#'Full Results'!A434", "434")</f>
        <v>434</v>
      </c>
      <c r="F68" t="s">
        <v>231</v>
      </c>
    </row>
    <row r="69" spans="3:6" x14ac:dyDescent="0.25">
      <c r="C69">
        <v>61</v>
      </c>
      <c r="D69" s="8" t="str">
        <f>HYPERLINK("#'Table 61'!A1", "And have you used AI tools in any of the following ways for work?: To support planning or decision-making")</f>
        <v>And have you used AI tools in any of the following ways for work?: To support planning or decision-making</v>
      </c>
      <c r="E69" s="14" t="str">
        <f>HYPERLINK("#'Full Results'!A440", "440")</f>
        <v>440</v>
      </c>
      <c r="F69" t="s">
        <v>231</v>
      </c>
    </row>
    <row r="70" spans="3:6" x14ac:dyDescent="0.25">
      <c r="C70">
        <v>62</v>
      </c>
      <c r="D70" s="8" t="str">
        <f>HYPERLINK("#'Table 62'!A1", "And have you used AI tools in any of the following ways for work?: To automate repetitive tasks")</f>
        <v>And have you used AI tools in any of the following ways for work?: To automate repetitive tasks</v>
      </c>
      <c r="E70" s="14" t="str">
        <f>HYPERLINK("#'Full Results'!A446", "446")</f>
        <v>446</v>
      </c>
      <c r="F70" t="s">
        <v>231</v>
      </c>
    </row>
    <row r="71" spans="3:6" x14ac:dyDescent="0.25">
      <c r="C71">
        <v>63</v>
      </c>
      <c r="D71" s="8" t="str">
        <f>HYPERLINK("#'Table 63'!A1", "And have you used AI tools in any of the following ways for work?: To create or edit visual content (e.g. presentations, graphics)")</f>
        <v>And have you used AI tools in any of the following ways for work?: To create or edit visual content (e.g. presentations, graphics)</v>
      </c>
      <c r="E71" s="14" t="str">
        <f>HYPERLINK("#'Full Results'!A452", "452")</f>
        <v>452</v>
      </c>
      <c r="F71" t="s">
        <v>231</v>
      </c>
    </row>
    <row r="72" spans="3:6" x14ac:dyDescent="0.25">
      <c r="C72">
        <v>64</v>
      </c>
      <c r="D72" s="8" t="str">
        <f>HYPERLINK("#'Table 64'!A1", "And have you used AI tools in any of the following ways for work?: To learn new skills or improve work performance")</f>
        <v>And have you used AI tools in any of the following ways for work?: To learn new skills or improve work performance</v>
      </c>
      <c r="E72" s="14" t="str">
        <f>HYPERLINK("#'Full Results'!A458", "458")</f>
        <v>458</v>
      </c>
      <c r="F72" t="s">
        <v>231</v>
      </c>
    </row>
    <row r="73" spans="3:6" x14ac:dyDescent="0.25">
      <c r="C73">
        <v>65</v>
      </c>
      <c r="D73" s="8" t="str">
        <f>HYPERLINK("#'Table 65'!A1", "And have you used AI tools in any of the following ways for work?: To help with coding or programming")</f>
        <v>And have you used AI tools in any of the following ways for work?: To help with coding or programming</v>
      </c>
      <c r="E73" s="14" t="str">
        <f>HYPERLINK("#'Full Results'!A464", "464")</f>
        <v>464</v>
      </c>
      <c r="F73" t="s">
        <v>231</v>
      </c>
    </row>
    <row r="74" spans="3:6" x14ac:dyDescent="0.25">
      <c r="C74">
        <v>66</v>
      </c>
      <c r="D74" s="8" t="str">
        <f>HYPERLINK("#'Table 66'!A1", "And have you used AI tools in any of the following ways for work?: To gather and summarise information on the internet about a specific topic")</f>
        <v>And have you used AI tools in any of the following ways for work?: To gather and summarise information on the internet about a specific topic</v>
      </c>
      <c r="E74" s="14" t="str">
        <f>HYPERLINK("#'Full Results'!A470", "470")</f>
        <v>470</v>
      </c>
      <c r="F74" t="s">
        <v>231</v>
      </c>
    </row>
    <row r="75" spans="3:6" x14ac:dyDescent="0.25">
      <c r="C75">
        <v>67</v>
      </c>
      <c r="D75" s="8" t="str">
        <f>HYPERLINK("#'Table 67'!A1", "Grid Summary: And have you used AI tools in any of the following ways for studying or training?")</f>
        <v>Grid Summary: And have you used AI tools in any of the following ways for studying or training?</v>
      </c>
      <c r="E75" s="7"/>
      <c r="F75" t="s">
        <v>251</v>
      </c>
    </row>
    <row r="76" spans="3:6" x14ac:dyDescent="0.25">
      <c r="C76">
        <v>68</v>
      </c>
      <c r="D76" s="8" t="str">
        <f>HYPERLINK("#'Table 68'!A1", "And have you used AI tools in any of the following ways for studying or training?: To help draft or edit homework, essays, assignments, or coursework")</f>
        <v>And have you used AI tools in any of the following ways for studying or training?: To help draft or edit homework, essays, assignments, or coursework</v>
      </c>
      <c r="E76" s="14" t="str">
        <f>HYPERLINK("#'Full Results'!A476", "476")</f>
        <v>476</v>
      </c>
      <c r="F76" t="s">
        <v>251</v>
      </c>
    </row>
    <row r="77" spans="3:6" x14ac:dyDescent="0.25">
      <c r="C77">
        <v>69</v>
      </c>
      <c r="D77" s="8" t="str">
        <f>HYPERLINK("#'Table 69'!A1", "And have you used AI tools in any of the following ways for studying or training?: To complete in full homework, essays, assignments or coursework")</f>
        <v>And have you used AI tools in any of the following ways for studying or training?: To complete in full homework, essays, assignments or coursework</v>
      </c>
      <c r="E77" s="14" t="str">
        <f>HYPERLINK("#'Full Results'!A482", "482")</f>
        <v>482</v>
      </c>
      <c r="F77" t="s">
        <v>251</v>
      </c>
    </row>
    <row r="78" spans="3:6" x14ac:dyDescent="0.25">
      <c r="C78">
        <v>70</v>
      </c>
      <c r="D78" s="8" t="str">
        <f>HYPERLINK("#'Table 70'!A1", "And have you used AI tools in any of the following ways for studying or training?: To generate ideas or plan what to write")</f>
        <v>And have you used AI tools in any of the following ways for studying or training?: To generate ideas or plan what to write</v>
      </c>
      <c r="E78" s="14" t="str">
        <f>HYPERLINK("#'Full Results'!A488", "488")</f>
        <v>488</v>
      </c>
      <c r="F78" t="s">
        <v>251</v>
      </c>
    </row>
    <row r="79" spans="3:6" x14ac:dyDescent="0.25">
      <c r="C79">
        <v>71</v>
      </c>
      <c r="D79" s="8" t="str">
        <f>HYPERLINK("#'Table 71'!A1", "And have you used AI tools in any of the following ways for studying or training?: To summarise or explain reading materials")</f>
        <v>And have you used AI tools in any of the following ways for studying or training?: To summarise or explain reading materials</v>
      </c>
      <c r="E79" s="14" t="str">
        <f>HYPERLINK("#'Full Results'!A494", "494")</f>
        <v>494</v>
      </c>
      <c r="F79" t="s">
        <v>251</v>
      </c>
    </row>
    <row r="80" spans="3:6" x14ac:dyDescent="0.25">
      <c r="C80">
        <v>72</v>
      </c>
      <c r="D80" s="8" t="str">
        <f>HYPERLINK("#'Table 72'!A1", "And have you used AI tools in any of the following ways for studying or training?: To check spelling, grammar, or improve writing style")</f>
        <v>And have you used AI tools in any of the following ways for studying or training?: To check spelling, grammar, or improve writing style</v>
      </c>
      <c r="E80" s="14" t="str">
        <f>HYPERLINK("#'Full Results'!A500", "500")</f>
        <v>500</v>
      </c>
      <c r="F80" t="s">
        <v>251</v>
      </c>
    </row>
    <row r="81" spans="3:6" x14ac:dyDescent="0.25">
      <c r="C81">
        <v>73</v>
      </c>
      <c r="D81" s="8" t="str">
        <f>HYPERLINK("#'Table 73'!A1", "And have you used AI tools in any of the following ways for studying or training?: To revise or prepare for tests or exams")</f>
        <v>And have you used AI tools in any of the following ways for studying or training?: To revise or prepare for tests or exams</v>
      </c>
      <c r="E81" s="14" t="str">
        <f>HYPERLINK("#'Full Results'!A506", "506")</f>
        <v>506</v>
      </c>
      <c r="F81" t="s">
        <v>251</v>
      </c>
    </row>
    <row r="82" spans="3:6" x14ac:dyDescent="0.25">
      <c r="C82">
        <v>74</v>
      </c>
      <c r="D82" s="8" t="str">
        <f>HYPERLINK("#'Table 74'!A1", "And have you used AI tools in any of the following ways for studying or training?: To help with maths, coding, or technical subjects")</f>
        <v>And have you used AI tools in any of the following ways for studying or training?: To help with maths, coding, or technical subjects</v>
      </c>
      <c r="E82" s="14" t="str">
        <f>HYPERLINK("#'Full Results'!A512", "512")</f>
        <v>512</v>
      </c>
      <c r="F82" t="s">
        <v>251</v>
      </c>
    </row>
    <row r="83" spans="3:6" x14ac:dyDescent="0.25">
      <c r="C83">
        <v>75</v>
      </c>
      <c r="D83" s="8" t="str">
        <f>HYPERLINK("#'Table 75'!A1", "And have you used AI tools in any of the following ways for studying or training?: To learn more about careers")</f>
        <v>And have you used AI tools in any of the following ways for studying or training?: To learn more about careers</v>
      </c>
      <c r="E83" s="14" t="str">
        <f>HYPERLINK("#'Full Results'!A518", "518")</f>
        <v>518</v>
      </c>
      <c r="F83" t="s">
        <v>251</v>
      </c>
    </row>
    <row r="84" spans="3:6" x14ac:dyDescent="0.25">
      <c r="C84">
        <v>76</v>
      </c>
      <c r="D84" s="8" t="str">
        <f>HYPERLINK("#'Table 76'!A1", "And have you used AI tools in any of the following ways for studying or training?: To learn new skills or improve my academic performance")</f>
        <v>And have you used AI tools in any of the following ways for studying or training?: To learn new skills or improve my academic performance</v>
      </c>
      <c r="E84" s="14" t="str">
        <f>HYPERLINK("#'Full Results'!A524", "524")</f>
        <v>524</v>
      </c>
      <c r="F84" t="s">
        <v>251</v>
      </c>
    </row>
    <row r="85" spans="3:6" x14ac:dyDescent="0.25">
      <c r="C85">
        <v>77</v>
      </c>
      <c r="D85" s="8" t="str">
        <f>HYPERLINK("#'Table 77'!A1", "And have you used AI tools in any of the following ways for studying or training?: To gather and summarise information on the internet about a specific topic")</f>
        <v>And have you used AI tools in any of the following ways for studying or training?: To gather and summarise information on the internet about a specific topic</v>
      </c>
      <c r="E85" s="14" t="str">
        <f>HYPERLINK("#'Full Results'!A530", "530")</f>
        <v>530</v>
      </c>
      <c r="F85" t="s">
        <v>251</v>
      </c>
    </row>
    <row r="86" spans="3:6" x14ac:dyDescent="0.25">
      <c r="C86">
        <v>78</v>
      </c>
      <c r="D86" s="8" t="str">
        <f>HYPERLINK("#'Table 78'!A1", "Grid Summary: And how confident do you feel using AI tools for the following?")</f>
        <v>Grid Summary: And how confident do you feel using AI tools for the following?</v>
      </c>
      <c r="E86" s="7"/>
      <c r="F86" t="s">
        <v>62</v>
      </c>
    </row>
    <row r="87" spans="3:6" x14ac:dyDescent="0.25">
      <c r="C87">
        <v>79</v>
      </c>
      <c r="D87" s="8" t="str">
        <f>HYPERLINK("#'Table 79'!A1", "And how confident do you feel using AI tools for the following?: Helping to write your CV")</f>
        <v>And how confident do you feel using AI tools for the following?: Helping to write your CV</v>
      </c>
      <c r="E87" s="14" t="str">
        <f>HYPERLINK("#'Full Results'!A536", "536")</f>
        <v>536</v>
      </c>
      <c r="F87" t="s">
        <v>62</v>
      </c>
    </row>
    <row r="88" spans="3:6" x14ac:dyDescent="0.25">
      <c r="C88">
        <v>80</v>
      </c>
      <c r="D88" s="8" t="str">
        <f>HYPERLINK("#'Table 80'!A1", "And how confident do you feel using AI tools for the following?: Helping to write a cover letter for a job application")</f>
        <v>And how confident do you feel using AI tools for the following?: Helping to write a cover letter for a job application</v>
      </c>
      <c r="E88" s="14" t="str">
        <f>HYPERLINK("#'Full Results'!A546", "546")</f>
        <v>546</v>
      </c>
      <c r="F88" t="s">
        <v>62</v>
      </c>
    </row>
    <row r="89" spans="3:6" x14ac:dyDescent="0.25">
      <c r="C89">
        <v>81</v>
      </c>
      <c r="D89" s="8" t="str">
        <f>HYPERLINK("#'Table 81'!A1", "And how confident do you feel using AI tools for the following?: Helping to prepare for a job interview")</f>
        <v>And how confident do you feel using AI tools for the following?: Helping to prepare for a job interview</v>
      </c>
      <c r="E89" s="14" t="str">
        <f>HYPERLINK("#'Full Results'!A556", "556")</f>
        <v>556</v>
      </c>
      <c r="F89" t="s">
        <v>62</v>
      </c>
    </row>
    <row r="90" spans="3:6" x14ac:dyDescent="0.25">
      <c r="C90">
        <v>82</v>
      </c>
      <c r="D90" s="8" t="str">
        <f>HYPERLINK("#'Table 82'!A1", "And how confident do you feel using AI tools for the following?: Looking up information for you")</f>
        <v>And how confident do you feel using AI tools for the following?: Looking up information for you</v>
      </c>
      <c r="E90" s="14" t="str">
        <f>HYPERLINK("#'Full Results'!A566", "566")</f>
        <v>566</v>
      </c>
      <c r="F90" t="s">
        <v>62</v>
      </c>
    </row>
    <row r="91" spans="3:6" x14ac:dyDescent="0.25">
      <c r="C91">
        <v>83</v>
      </c>
      <c r="D91" s="8" t="str">
        <f>HYPERLINK("#'Table 83'!A1", "And how confident do you feel using AI tools for the following?: Helping you to write something")</f>
        <v>And how confident do you feel using AI tools for the following?: Helping you to write something</v>
      </c>
      <c r="E91" s="14" t="str">
        <f>HYPERLINK("#'Full Results'!A576", "576")</f>
        <v>576</v>
      </c>
      <c r="F91" t="s">
        <v>62</v>
      </c>
    </row>
    <row r="92" spans="3:6" x14ac:dyDescent="0.25">
      <c r="C92">
        <v>84</v>
      </c>
      <c r="D92" s="8" t="str">
        <f>HYPERLINK("#'Table 84'!A1", "And how confident do you feel using AI tools for the following?: Analysing data for you")</f>
        <v>And how confident do you feel using AI tools for the following?: Analysing data for you</v>
      </c>
      <c r="E92" s="14" t="str">
        <f>HYPERLINK("#'Full Results'!A586", "586")</f>
        <v>586</v>
      </c>
      <c r="F92" t="s">
        <v>62</v>
      </c>
    </row>
    <row r="93" spans="3:6" x14ac:dyDescent="0.25">
      <c r="C93">
        <v>85</v>
      </c>
      <c r="D93" s="8" t="str">
        <f>HYPERLINK("#'Table 85'!A1", "And how confident do you feel using AI tools for the following?: Summarising long documents or articles")</f>
        <v>And how confident do you feel using AI tools for the following?: Summarising long documents or articles</v>
      </c>
      <c r="E93" s="14" t="str">
        <f>HYPERLINK("#'Full Results'!A596", "596")</f>
        <v>596</v>
      </c>
      <c r="F93" t="s">
        <v>62</v>
      </c>
    </row>
    <row r="94" spans="3:6" x14ac:dyDescent="0.25">
      <c r="C94">
        <v>86</v>
      </c>
      <c r="D94" s="8" t="str">
        <f>HYPERLINK("#'Table 86'!A1", "And how confident do you feel using AI tools for the following?: Editing images or videos")</f>
        <v>And how confident do you feel using AI tools for the following?: Editing images or videos</v>
      </c>
      <c r="E94" s="14" t="str">
        <f>HYPERLINK("#'Full Results'!A606", "606")</f>
        <v>606</v>
      </c>
      <c r="F94" t="s">
        <v>62</v>
      </c>
    </row>
    <row r="95" spans="3:6" x14ac:dyDescent="0.25">
      <c r="C95">
        <v>87</v>
      </c>
      <c r="D95" s="8" t="str">
        <f>HYPERLINK("#'Table 87'!A1", "And how confident do you feel using AI tools for the following?: Helping to write code")</f>
        <v>And how confident do you feel using AI tools for the following?: Helping to write code</v>
      </c>
      <c r="E95" s="14" t="str">
        <f>HYPERLINK("#'Full Results'!A616", "616")</f>
        <v>616</v>
      </c>
      <c r="F95" t="s">
        <v>62</v>
      </c>
    </row>
    <row r="96" spans="3:6" x14ac:dyDescent="0.25">
      <c r="C96">
        <v>88</v>
      </c>
      <c r="D96" s="8" t="str">
        <f>HYPERLINK("#'Table 88'!A1", "And how confident do you feel using AI tools for the following?: Researching a specific topic")</f>
        <v>And how confident do you feel using AI tools for the following?: Researching a specific topic</v>
      </c>
      <c r="E96" s="14" t="str">
        <f>HYPERLINK("#'Full Results'!A626", "626")</f>
        <v>626</v>
      </c>
      <c r="F96" t="s">
        <v>62</v>
      </c>
    </row>
    <row r="97" spans="3:6" x14ac:dyDescent="0.25">
      <c r="C97">
        <v>89</v>
      </c>
      <c r="D97" s="8" t="str">
        <f>HYPERLINK("#'Table 89'!A1", "And how confident do you feel using AI tools for the following?: Helping you with school or university work")</f>
        <v>And how confident do you feel using AI tools for the following?: Helping you with school or university work</v>
      </c>
      <c r="E97" s="14" t="str">
        <f>HYPERLINK("#'Full Results'!A636", "636")</f>
        <v>636</v>
      </c>
      <c r="F97" t="s">
        <v>169</v>
      </c>
    </row>
    <row r="98" spans="3:6" x14ac:dyDescent="0.25">
      <c r="C98">
        <v>90</v>
      </c>
      <c r="D98" s="8" t="str">
        <f>HYPERLINK("#'Table 90'!A1", "And how confident do you feel using AI tools for the following?: Helping you study")</f>
        <v>And how confident do you feel using AI tools for the following?: Helping you study</v>
      </c>
      <c r="E98" s="14" t="str">
        <f>HYPERLINK("#'Full Results'!A646", "646")</f>
        <v>646</v>
      </c>
      <c r="F98" t="s">
        <v>169</v>
      </c>
    </row>
    <row r="99" spans="3:6" x14ac:dyDescent="0.25">
      <c r="C99">
        <v>91</v>
      </c>
      <c r="D99" s="8" t="str">
        <f>HYPERLINK("#'Table 91'!A1", "Grid Summary: And how effective would you say AI is at completing those tasks?")</f>
        <v>Grid Summary: And how effective would you say AI is at completing those tasks?</v>
      </c>
      <c r="E99" s="7"/>
      <c r="F99" t="s">
        <v>62</v>
      </c>
    </row>
    <row r="100" spans="3:6" x14ac:dyDescent="0.25">
      <c r="C100">
        <v>92</v>
      </c>
      <c r="D100" s="8" t="str">
        <f>HYPERLINK("#'Table 92'!A1", "And how effective would you say AI is at completing those tasks?: Helping to write your CV")</f>
        <v>And how effective would you say AI is at completing those tasks?: Helping to write your CV</v>
      </c>
      <c r="E100" s="14" t="str">
        <f>HYPERLINK("#'Full Results'!A656", "656")</f>
        <v>656</v>
      </c>
      <c r="F100" t="s">
        <v>62</v>
      </c>
    </row>
    <row r="101" spans="3:6" x14ac:dyDescent="0.25">
      <c r="C101">
        <v>93</v>
      </c>
      <c r="D101" s="8" t="str">
        <f>HYPERLINK("#'Table 93'!A1", "And how effective would you say AI is at completing those tasks?: Helping to write a cover letter for a job application")</f>
        <v>And how effective would you say AI is at completing those tasks?: Helping to write a cover letter for a job application</v>
      </c>
      <c r="E101" s="14" t="str">
        <f>HYPERLINK("#'Full Results'!A664", "664")</f>
        <v>664</v>
      </c>
      <c r="F101" t="s">
        <v>62</v>
      </c>
    </row>
    <row r="102" spans="3:6" x14ac:dyDescent="0.25">
      <c r="C102">
        <v>94</v>
      </c>
      <c r="D102" s="8" t="str">
        <f>HYPERLINK("#'Table 94'!A1", "And how effective would you say AI is at completing those tasks?: Helping to prepare for a job interview")</f>
        <v>And how effective would you say AI is at completing those tasks?: Helping to prepare for a job interview</v>
      </c>
      <c r="E102" s="14" t="str">
        <f>HYPERLINK("#'Full Results'!A672", "672")</f>
        <v>672</v>
      </c>
      <c r="F102" t="s">
        <v>62</v>
      </c>
    </row>
    <row r="103" spans="3:6" x14ac:dyDescent="0.25">
      <c r="C103">
        <v>95</v>
      </c>
      <c r="D103" s="8" t="str">
        <f>HYPERLINK("#'Table 95'!A1", "And how effective would you say AI is at completing those tasks?: Looking up information for you")</f>
        <v>And how effective would you say AI is at completing those tasks?: Looking up information for you</v>
      </c>
      <c r="E103" s="14" t="str">
        <f>HYPERLINK("#'Full Results'!A680", "680")</f>
        <v>680</v>
      </c>
      <c r="F103" t="s">
        <v>62</v>
      </c>
    </row>
    <row r="104" spans="3:6" x14ac:dyDescent="0.25">
      <c r="C104">
        <v>96</v>
      </c>
      <c r="D104" s="8" t="str">
        <f>HYPERLINK("#'Table 96'!A1", "And how effective would you say AI is at completing those tasks?: Helping you to write something")</f>
        <v>And how effective would you say AI is at completing those tasks?: Helping you to write something</v>
      </c>
      <c r="E104" s="14" t="str">
        <f>HYPERLINK("#'Full Results'!A688", "688")</f>
        <v>688</v>
      </c>
      <c r="F104" t="s">
        <v>62</v>
      </c>
    </row>
    <row r="105" spans="3:6" x14ac:dyDescent="0.25">
      <c r="C105">
        <v>97</v>
      </c>
      <c r="D105" s="8" t="str">
        <f>HYPERLINK("#'Table 97'!A1", "And how effective would you say AI is at completing those tasks?: Analysing data for you")</f>
        <v>And how effective would you say AI is at completing those tasks?: Analysing data for you</v>
      </c>
      <c r="E105" s="14" t="str">
        <f>HYPERLINK("#'Full Results'!A696", "696")</f>
        <v>696</v>
      </c>
      <c r="F105" t="s">
        <v>62</v>
      </c>
    </row>
    <row r="106" spans="3:6" x14ac:dyDescent="0.25">
      <c r="C106">
        <v>98</v>
      </c>
      <c r="D106" s="8" t="str">
        <f>HYPERLINK("#'Table 98'!A1", "And how effective would you say AI is at completing those tasks?: Summarising long documents or articles")</f>
        <v>And how effective would you say AI is at completing those tasks?: Summarising long documents or articles</v>
      </c>
      <c r="E106" s="14" t="str">
        <f>HYPERLINK("#'Full Results'!A704", "704")</f>
        <v>704</v>
      </c>
      <c r="F106" t="s">
        <v>62</v>
      </c>
    </row>
    <row r="107" spans="3:6" x14ac:dyDescent="0.25">
      <c r="C107">
        <v>99</v>
      </c>
      <c r="D107" s="8" t="str">
        <f>HYPERLINK("#'Table 99'!A1", "And how effective would you say AI is at completing those tasks?: Editing images or videos")</f>
        <v>And how effective would you say AI is at completing those tasks?: Editing images or videos</v>
      </c>
      <c r="E107" s="14" t="str">
        <f>HYPERLINK("#'Full Results'!A712", "712")</f>
        <v>712</v>
      </c>
      <c r="F107" t="s">
        <v>62</v>
      </c>
    </row>
    <row r="108" spans="3:6" x14ac:dyDescent="0.25">
      <c r="C108">
        <v>100</v>
      </c>
      <c r="D108" s="8" t="str">
        <f>HYPERLINK("#'Table 100'!A1", "And how effective would you say AI is at completing those tasks?: Helping to write code")</f>
        <v>And how effective would you say AI is at completing those tasks?: Helping to write code</v>
      </c>
      <c r="E108" s="14" t="str">
        <f>HYPERLINK("#'Full Results'!A720", "720")</f>
        <v>720</v>
      </c>
      <c r="F108" t="s">
        <v>62</v>
      </c>
    </row>
    <row r="109" spans="3:6" x14ac:dyDescent="0.25">
      <c r="C109">
        <v>101</v>
      </c>
      <c r="D109" s="8" t="str">
        <f>HYPERLINK("#'Table 101'!A1", "And how effective would you say AI is at completing those tasks?: Researching a specific topic")</f>
        <v>And how effective would you say AI is at completing those tasks?: Researching a specific topic</v>
      </c>
      <c r="E109" s="14" t="str">
        <f>HYPERLINK("#'Full Results'!A728", "728")</f>
        <v>728</v>
      </c>
      <c r="F109" t="s">
        <v>62</v>
      </c>
    </row>
    <row r="110" spans="3:6" x14ac:dyDescent="0.25">
      <c r="C110">
        <v>102</v>
      </c>
      <c r="D110" s="8" t="str">
        <f>HYPERLINK("#'Table 102'!A1", "And how effective would you say AI is at completing those tasks?: Helping you with school or university work")</f>
        <v>And how effective would you say AI is at completing those tasks?: Helping you with school or university work</v>
      </c>
      <c r="E110" s="14" t="str">
        <f>HYPERLINK("#'Full Results'!A736", "736")</f>
        <v>736</v>
      </c>
      <c r="F110" t="s">
        <v>169</v>
      </c>
    </row>
    <row r="111" spans="3:6" x14ac:dyDescent="0.25">
      <c r="C111">
        <v>103</v>
      </c>
      <c r="D111" s="8" t="str">
        <f>HYPERLINK("#'Table 103'!A1", "And how effective would you say AI is at completing those tasks?: Helping you study")</f>
        <v>And how effective would you say AI is at completing those tasks?: Helping you study</v>
      </c>
      <c r="E111" s="14" t="str">
        <f>HYPERLINK("#'Full Results'!A744", "744")</f>
        <v>744</v>
      </c>
      <c r="F111" t="s">
        <v>169</v>
      </c>
    </row>
    <row r="112" spans="3:6" x14ac:dyDescent="0.25">
      <c r="C112">
        <v>104</v>
      </c>
      <c r="D112" s="8" t="str">
        <f>HYPERLINK("#'Table 104'!A1", "Grid Summary: In which of the following ways, if any, have you encountered AI?")</f>
        <v>Grid Summary: In which of the following ways, if any, have you encountered AI?</v>
      </c>
      <c r="E112" s="7"/>
      <c r="F112" t="s">
        <v>62</v>
      </c>
    </row>
    <row r="113" spans="3:6" x14ac:dyDescent="0.25">
      <c r="C113">
        <v>105</v>
      </c>
      <c r="D113" s="8" t="str">
        <f>HYPERLINK("#'Table 105'!A1", "In which of the following ways, if any, have you encountered AI?: During an online job application")</f>
        <v>In which of the following ways, if any, have you encountered AI?: During an online job application</v>
      </c>
      <c r="E113" s="14" t="str">
        <f>HYPERLINK("#'Full Results'!A752", "752")</f>
        <v>752</v>
      </c>
      <c r="F113" t="s">
        <v>62</v>
      </c>
    </row>
    <row r="114" spans="3:6" x14ac:dyDescent="0.25">
      <c r="C114">
        <v>106</v>
      </c>
      <c r="D114" s="8" t="str">
        <f>HYPERLINK("#'Table 106'!A1", "In which of the following ways, if any, have you encountered AI?: Being encouraged or told to use an AI tool by your employer")</f>
        <v>In which of the following ways, if any, have you encountered AI?: Being encouraged or told to use an AI tool by your employer</v>
      </c>
      <c r="E114" s="14" t="str">
        <f>HYPERLINK("#'Full Results'!A758", "758")</f>
        <v>758</v>
      </c>
      <c r="F114" t="s">
        <v>169</v>
      </c>
    </row>
    <row r="115" spans="3:6" x14ac:dyDescent="0.25">
      <c r="C115">
        <v>107</v>
      </c>
      <c r="D115" s="8" t="str">
        <f>HYPERLINK("#'Table 107'!A1", "In which of the following ways, if any, have you encountered AI?: Heard a co-worker talk about their use of AI for work")</f>
        <v>In which of the following ways, if any, have you encountered AI?: Heard a co-worker talk about their use of AI for work</v>
      </c>
      <c r="E115" s="14" t="str">
        <f>HYPERLINK("#'Full Results'!A764", "764")</f>
        <v>764</v>
      </c>
      <c r="F115" t="s">
        <v>169</v>
      </c>
    </row>
    <row r="116" spans="3:6" x14ac:dyDescent="0.25">
      <c r="C116">
        <v>108</v>
      </c>
      <c r="D116" s="8" t="str">
        <f>HYPERLINK("#'Table 108'!A1", "Grid Summary: Which of the following has happened to you at work? ")</f>
        <v>Grid Summary: Which of the following has happened to you at work? </v>
      </c>
      <c r="E116" s="7"/>
      <c r="F116" t="s">
        <v>231</v>
      </c>
    </row>
    <row r="117" spans="3:6" x14ac:dyDescent="0.25">
      <c r="C117">
        <v>109</v>
      </c>
      <c r="D117" s="8" t="str">
        <f>HYPERLINK("#'Table 109'!A1", "Which of the following has happened to you at work? : Been offered training in how to use AI tools by your employer")</f>
        <v>Which of the following has happened to you at work? : Been offered training in how to use AI tools by your employer</v>
      </c>
      <c r="E117" s="14" t="str">
        <f>HYPERLINK("#'Full Results'!A770", "770")</f>
        <v>770</v>
      </c>
      <c r="F117" t="s">
        <v>231</v>
      </c>
    </row>
    <row r="118" spans="3:6" x14ac:dyDescent="0.25">
      <c r="C118">
        <v>110</v>
      </c>
      <c r="D118" s="8" t="str">
        <f>HYPERLINK("#'Table 110'!A1", "Which of the following has happened to you at work? : AI has changed the nature of the work you do (including new tasks or processes)")</f>
        <v>Which of the following has happened to you at work? : AI has changed the nature of the work you do (including new tasks or processes)</v>
      </c>
      <c r="E118" s="14" t="str">
        <f>HYPERLINK("#'Full Results'!A776", "776")</f>
        <v>776</v>
      </c>
      <c r="F118" t="s">
        <v>231</v>
      </c>
    </row>
    <row r="119" spans="3:6" x14ac:dyDescent="0.25">
      <c r="C119">
        <v>111</v>
      </c>
      <c r="D119" s="8" t="str">
        <f>HYPERLINK("#'Table 111'!A1", "Which of the following has happened to you at work? : AI has changed how your performance at work is measured")</f>
        <v>Which of the following has happened to you at work? : AI has changed how your performance at work is measured</v>
      </c>
      <c r="E119" s="14" t="str">
        <f>HYPERLINK("#'Full Results'!A782", "782")</f>
        <v>782</v>
      </c>
      <c r="F119" t="s">
        <v>231</v>
      </c>
    </row>
    <row r="120" spans="3:6" x14ac:dyDescent="0.25">
      <c r="C120">
        <v>112</v>
      </c>
      <c r="D120" s="8" t="str">
        <f>HYPERLINK("#'Table 112'!A1", "Which of the following has happened to you at work? : AI has taken over tasks you used to do manually")</f>
        <v>Which of the following has happened to you at work? : AI has taken over tasks you used to do manually</v>
      </c>
      <c r="E120" s="14" t="str">
        <f>HYPERLINK("#'Full Results'!A788", "788")</f>
        <v>788</v>
      </c>
      <c r="F120" t="s">
        <v>231</v>
      </c>
    </row>
    <row r="121" spans="3:6" x14ac:dyDescent="0.25">
      <c r="C121">
        <v>113</v>
      </c>
      <c r="D121" s="8" t="str">
        <f>HYPERLINK("#'Table 113'!A1", "Which of the following has happened to you at work? : AI has meant you need to learn new digital or technical skills")</f>
        <v>Which of the following has happened to you at work? : AI has meant you need to learn new digital or technical skills</v>
      </c>
      <c r="E121" s="14" t="str">
        <f>HYPERLINK("#'Full Results'!A794", "794")</f>
        <v>794</v>
      </c>
      <c r="F121" t="s">
        <v>231</v>
      </c>
    </row>
    <row r="122" spans="3:6" x14ac:dyDescent="0.25">
      <c r="C122">
        <v>114</v>
      </c>
      <c r="D122" s="8" t="str">
        <f>HYPERLINK("#'Table 114'!A1", "Which of the following has happened to you at work? : You have had  to work alongside AI systems (e.g. chatbots, auto-checkouts, scheduling tools)")</f>
        <v>Which of the following has happened to you at work? : You have had  to work alongside AI systems (e.g. chatbots, auto-checkouts, scheduling tools)</v>
      </c>
      <c r="E122" s="14" t="str">
        <f>HYPERLINK("#'Full Results'!A800", "800")</f>
        <v>800</v>
      </c>
      <c r="F122" t="s">
        <v>231</v>
      </c>
    </row>
    <row r="123" spans="3:6" x14ac:dyDescent="0.25">
      <c r="C123">
        <v>115</v>
      </c>
      <c r="D123" s="8" t="str">
        <f>HYPERLINK("#'Table 115'!A1", "Which of the following has happened to you at work? : You have seen decisions being made by AI rather than a manager or colleague (e.g. shifts, feedback, targets)")</f>
        <v>Which of the following has happened to you at work? : You have seen decisions being made by AI rather than a manager or colleague (e.g. shifts, feedback, targets)</v>
      </c>
      <c r="E123" s="14" t="str">
        <f>HYPERLINK("#'Full Results'!A806", "806")</f>
        <v>806</v>
      </c>
      <c r="F123" t="s">
        <v>231</v>
      </c>
    </row>
    <row r="124" spans="3:6" x14ac:dyDescent="0.25">
      <c r="C124">
        <v>116</v>
      </c>
      <c r="D124" s="8" t="str">
        <f>HYPERLINK("#'Table 116'!A1", "Grid Summary: Which, if any, of the following potential future uses of AI do you think could be relevant for your job?")</f>
        <v>Grid Summary: Which, if any, of the following potential future uses of AI do you think could be relevant for your job?</v>
      </c>
      <c r="E124" s="7"/>
      <c r="F124" t="s">
        <v>231</v>
      </c>
    </row>
    <row r="125" spans="3:6" x14ac:dyDescent="0.25">
      <c r="C125">
        <v>117</v>
      </c>
      <c r="D125" s="8" t="str">
        <f>HYPERLINK("#'Table 117'!A1", "Which, if any, of the following potential future uses of AI do you think could be relevant for your job?: Using AI to help me draft documents, presentations or spreadsheets")</f>
        <v>Which, if any, of the following potential future uses of AI do you think could be relevant for your job?: Using AI to help me draft documents, presentations or spreadsheets</v>
      </c>
      <c r="E125" s="14" t="str">
        <f>HYPERLINK("#'Full Results'!A812", "812")</f>
        <v>812</v>
      </c>
      <c r="F125" t="s">
        <v>231</v>
      </c>
    </row>
    <row r="126" spans="3:6" x14ac:dyDescent="0.25">
      <c r="C126">
        <v>118</v>
      </c>
      <c r="D126" s="8" t="str">
        <f>HYPERLINK("#'Table 118'!A1", "Which, if any, of the following potential future uses of AI do you think could be relevant for your job?: Using AI to help keep my work and devices secure")</f>
        <v>Which, if any, of the following potential future uses of AI do you think could be relevant for your job?: Using AI to help keep my work and devices secure</v>
      </c>
      <c r="E126" s="14" t="str">
        <f>HYPERLINK("#'Full Results'!A818", "818")</f>
        <v>818</v>
      </c>
      <c r="F126" t="s">
        <v>231</v>
      </c>
    </row>
    <row r="127" spans="3:6" x14ac:dyDescent="0.25">
      <c r="C127">
        <v>119</v>
      </c>
      <c r="D127" s="8" t="str">
        <f>HYPERLINK("#'Table 119'!A1", "Which, if any, of the following potential future uses of AI do you think could be relevant for your job?: Using AI to help me respond to customer queries")</f>
        <v>Which, if any, of the following potential future uses of AI do you think could be relevant for your job?: Using AI to help me respond to customer queries</v>
      </c>
      <c r="E127" s="14" t="str">
        <f>HYPERLINK("#'Full Results'!A824", "824")</f>
        <v>824</v>
      </c>
      <c r="F127" t="s">
        <v>231</v>
      </c>
    </row>
    <row r="128" spans="3:6" x14ac:dyDescent="0.25">
      <c r="C128">
        <v>120</v>
      </c>
      <c r="D128" s="8" t="str">
        <f>HYPERLINK("#'Table 120'!A1", "Which, if any, of the following potential future uses of AI do you think could be relevant for your job?: Using AI to improve how I approach sales or understand customer behaviour")</f>
        <v>Which, if any, of the following potential future uses of AI do you think could be relevant for your job?: Using AI to improve how I approach sales or understand customer behaviour</v>
      </c>
      <c r="E128" s="14" t="str">
        <f>HYPERLINK("#'Full Results'!A830", "830")</f>
        <v>830</v>
      </c>
      <c r="F128" t="s">
        <v>231</v>
      </c>
    </row>
    <row r="129" spans="3:6" x14ac:dyDescent="0.25">
      <c r="C129">
        <v>121</v>
      </c>
      <c r="D129" s="8" t="str">
        <f>HYPERLINK("#'Table 121'!A1", "Which, if any, of the following potential future uses of AI do you think could be relevant for your job?: Using AI to help me create images, video or audio content")</f>
        <v>Which, if any, of the following potential future uses of AI do you think could be relevant for your job?: Using AI to help me create images, video or audio content</v>
      </c>
      <c r="E129" s="14" t="str">
        <f>HYPERLINK("#'Full Results'!A836", "836")</f>
        <v>836</v>
      </c>
      <c r="F129" t="s">
        <v>231</v>
      </c>
    </row>
    <row r="130" spans="3:6" x14ac:dyDescent="0.25">
      <c r="C130">
        <v>122</v>
      </c>
      <c r="D130" s="8" t="str">
        <f>HYPERLINK("#'Table 122'!A1", "Which, if any, of the following potential future uses of AI do you think could be relevant for your job?: Using AI to help me quickly find or summarise information from internal systems or documents")</f>
        <v>Which, if any, of the following potential future uses of AI do you think could be relevant for your job?: Using AI to help me quickly find or summarise information from internal systems or documents</v>
      </c>
      <c r="E130" s="14" t="str">
        <f>HYPERLINK("#'Full Results'!A842", "842")</f>
        <v>842</v>
      </c>
      <c r="F130" t="s">
        <v>231</v>
      </c>
    </row>
    <row r="131" spans="3:6" x14ac:dyDescent="0.25">
      <c r="C131">
        <v>123</v>
      </c>
      <c r="D131" s="8" t="str">
        <f>HYPERLINK("#'Table 123'!A1", "Which, if any, of the following potential future uses of AI do you think could be relevant for your job?: Using AI to help tailor communications or services to individual customers")</f>
        <v>Which, if any, of the following potential future uses of AI do you think could be relevant for your job?: Using AI to help tailor communications or services to individual customers</v>
      </c>
      <c r="E131" s="14" t="str">
        <f>HYPERLINK("#'Full Results'!A848", "848")</f>
        <v>848</v>
      </c>
      <c r="F131" t="s">
        <v>231</v>
      </c>
    </row>
    <row r="132" spans="3:6" x14ac:dyDescent="0.25">
      <c r="C132">
        <v>124</v>
      </c>
      <c r="D132" s="8" t="str">
        <f>HYPERLINK("#'Table 124'!A1", "Which, if any, of the following potential future uses of AI do you think could be relevant for your job?: Using AI to help me spot ways to improve how things are made or delivered in my job")</f>
        <v>Which, if any, of the following potential future uses of AI do you think could be relevant for your job?: Using AI to help me spot ways to improve how things are made or delivered in my job</v>
      </c>
      <c r="E132" s="14" t="str">
        <f>HYPERLINK("#'Full Results'!A854", "854")</f>
        <v>854</v>
      </c>
      <c r="F132" t="s">
        <v>231</v>
      </c>
    </row>
    <row r="133" spans="3:6" x14ac:dyDescent="0.25">
      <c r="C133">
        <v>125</v>
      </c>
      <c r="D133" s="8" t="str">
        <f>HYPERLINK("#'Table 125'!A1", "Which, if any, of the following potential future uses of AI do you think could be relevant for your job?: Using AI to help me draft or check contracts or agreements I work with")</f>
        <v>Which, if any, of the following potential future uses of AI do you think could be relevant for your job?: Using AI to help me draft or check contracts or agreements I work with</v>
      </c>
      <c r="E133" s="14" t="str">
        <f>HYPERLINK("#'Full Results'!A860", "860")</f>
        <v>860</v>
      </c>
      <c r="F133" t="s">
        <v>231</v>
      </c>
    </row>
    <row r="134" spans="3:6" x14ac:dyDescent="0.25">
      <c r="C134">
        <v>126</v>
      </c>
      <c r="D134" s="8" t="str">
        <f>HYPERLINK("#'Table 126'!A1", "Which, if any, of the following potential future uses of AI do you think could be relevant for your job?: Using AI to help deliver or support training I take part in")</f>
        <v>Which, if any, of the following potential future uses of AI do you think could be relevant for your job?: Using AI to help deliver or support training I take part in</v>
      </c>
      <c r="E134" s="14" t="str">
        <f>HYPERLINK("#'Full Results'!A866", "866")</f>
        <v>866</v>
      </c>
      <c r="F134" t="s">
        <v>231</v>
      </c>
    </row>
    <row r="135" spans="3:6" x14ac:dyDescent="0.25">
      <c r="C135">
        <v>127</v>
      </c>
      <c r="D135" s="8" t="str">
        <f>HYPERLINK("#'Table 127'!A1", "Which, if any, of the following potential future uses of AI do you think could be relevant for your job?: Using AI to help me understand legal, regulatory or compliance issues relevant to my role")</f>
        <v>Which, if any, of the following potential future uses of AI do you think could be relevant for your job?: Using AI to help me understand legal, regulatory or compliance issues relevant to my role</v>
      </c>
      <c r="E135" s="14" t="str">
        <f>HYPERLINK("#'Full Results'!A872", "872")</f>
        <v>872</v>
      </c>
      <c r="F135" t="s">
        <v>231</v>
      </c>
    </row>
    <row r="136" spans="3:6" x14ac:dyDescent="0.25">
      <c r="C136">
        <v>128</v>
      </c>
      <c r="D136" s="8" t="str">
        <f>HYPERLINK("#'Table 128'!A1", "Which, if any, of the following potential future uses of AI do you think could be relevant for your job?: Using AI to help me write code or create digital tools I need for my work")</f>
        <v>Which, if any, of the following potential future uses of AI do you think could be relevant for your job?: Using AI to help me write code or create digital tools I need for my work</v>
      </c>
      <c r="E136" s="14" t="str">
        <f>HYPERLINK("#'Full Results'!A878", "878")</f>
        <v>878</v>
      </c>
      <c r="F136" t="s">
        <v>231</v>
      </c>
    </row>
    <row r="137" spans="3:6" x14ac:dyDescent="0.25">
      <c r="C137">
        <v>129</v>
      </c>
      <c r="D137" s="8" t="str">
        <f>HYPERLINK("#'Table 129'!A1", "Which of the following emotions, if any, describe how you feel about the impacts of AI on your career? Select any that apply")</f>
        <v>Which of the following emotions, if any, describe how you feel about the impacts of AI on your career? Select any that apply</v>
      </c>
      <c r="E137" s="14" t="str">
        <f>HYPERLINK("#'Full Results'!A884", "884")</f>
        <v>884</v>
      </c>
      <c r="F137" t="s">
        <v>62</v>
      </c>
    </row>
    <row r="138" spans="3:6" x14ac:dyDescent="0.25">
      <c r="C138">
        <v>130</v>
      </c>
      <c r="D138" s="8" t="str">
        <f>HYPERLINK("#'Table 130'!A1", "Grid Summary: Do you think AI tools are likely to have a positive or negative impact on the following?")</f>
        <v>Grid Summary: Do you think AI tools are likely to have a positive or negative impact on the following?</v>
      </c>
      <c r="E138" s="7"/>
      <c r="F138" t="s">
        <v>62</v>
      </c>
    </row>
    <row r="139" spans="3:6" x14ac:dyDescent="0.25">
      <c r="C139">
        <v>131</v>
      </c>
      <c r="D139" s="8" t="str">
        <f>HYPERLINK("#'Table 131'!A1", "Do you think AI tools are likely to have a positive or negative impact on the following?: Your personal life")</f>
        <v>Do you think AI tools are likely to have a positive or negative impact on the following?: Your personal life</v>
      </c>
      <c r="E139" s="14" t="str">
        <f>HYPERLINK("#'Full Results'!A900", "900")</f>
        <v>900</v>
      </c>
      <c r="F139" t="s">
        <v>62</v>
      </c>
    </row>
    <row r="140" spans="3:6" x14ac:dyDescent="0.25">
      <c r="C140">
        <v>132</v>
      </c>
      <c r="D140" s="8" t="str">
        <f>HYPERLINK("#'Table 132'!A1", "Do you think AI tools are likely to have a positive or negative impact on the following?: The career you would like to have")</f>
        <v>Do you think AI tools are likely to have a positive or negative impact on the following?: The career you would like to have</v>
      </c>
      <c r="E140" s="14" t="str">
        <f>HYPERLINK("#'Full Results'!A909", "909")</f>
        <v>909</v>
      </c>
      <c r="F140" t="s">
        <v>62</v>
      </c>
    </row>
    <row r="141" spans="3:6" x14ac:dyDescent="0.25">
      <c r="C141">
        <v>133</v>
      </c>
      <c r="D141" s="8" t="str">
        <f>HYPERLINK("#'Table 133'!A1", "Do you think AI tools are likely to have a positive or negative impact on the following?: Productivity")</f>
        <v>Do you think AI tools are likely to have a positive or negative impact on the following?: Productivity</v>
      </c>
      <c r="E141" s="14" t="str">
        <f>HYPERLINK("#'Full Results'!A918", "918")</f>
        <v>918</v>
      </c>
      <c r="F141" t="s">
        <v>62</v>
      </c>
    </row>
    <row r="142" spans="3:6" x14ac:dyDescent="0.25">
      <c r="C142">
        <v>134</v>
      </c>
      <c r="D142" s="8" t="str">
        <f>HYPERLINK("#'Table 134'!A1", "Do you think AI tools are likely to have a positive or negative impact on the following?: Economic equality")</f>
        <v>Do you think AI tools are likely to have a positive or negative impact on the following?: Economic equality</v>
      </c>
      <c r="E142" s="14" t="str">
        <f>HYPERLINK("#'Full Results'!A927", "927")</f>
        <v>927</v>
      </c>
      <c r="F142" t="s">
        <v>62</v>
      </c>
    </row>
    <row r="143" spans="3:6" x14ac:dyDescent="0.25">
      <c r="C143">
        <v>135</v>
      </c>
      <c r="D143" s="8" t="str">
        <f>HYPERLINK("#'Table 135'!A1", "Do you think AI tools are likely to have a positive or negative impact on the following?: Opportunities for young people")</f>
        <v>Do you think AI tools are likely to have a positive or negative impact on the following?: Opportunities for young people</v>
      </c>
      <c r="E143" s="14" t="str">
        <f>HYPERLINK("#'Full Results'!A936", "936")</f>
        <v>936</v>
      </c>
      <c r="F143" t="s">
        <v>62</v>
      </c>
    </row>
    <row r="144" spans="3:6" x14ac:dyDescent="0.25">
      <c r="C144">
        <v>136</v>
      </c>
      <c r="D144" s="8" t="str">
        <f>HYPERLINK("#'Table 136'!A1", "Do you think AI tools are likely to have a positive or negative impact on the following?: Employment")</f>
        <v>Do you think AI tools are likely to have a positive or negative impact on the following?: Employment</v>
      </c>
      <c r="E144" s="14" t="str">
        <f>HYPERLINK("#'Full Results'!A945", "945")</f>
        <v>945</v>
      </c>
      <c r="F144" t="s">
        <v>62</v>
      </c>
    </row>
    <row r="145" spans="3:6" x14ac:dyDescent="0.25">
      <c r="C145">
        <v>137</v>
      </c>
      <c r="D145" s="8" t="str">
        <f>HYPERLINK("#'Table 137'!A1", "Do you think AI tools are likely to have a positive or negative impact on the following?: The industry you work in")</f>
        <v>Do you think AI tools are likely to have a positive or negative impact on the following?: The industry you work in</v>
      </c>
      <c r="E145" s="14" t="str">
        <f>HYPERLINK("#'Full Results'!A954", "954")</f>
        <v>954</v>
      </c>
      <c r="F145" t="s">
        <v>169</v>
      </c>
    </row>
    <row r="146" spans="3:6" x14ac:dyDescent="0.25">
      <c r="C146">
        <v>138</v>
      </c>
      <c r="D146" s="8" t="str">
        <f>HYPERLINK("#'Table 138'!A1", "Do you think AI tools are likely to have a positive or negative impact on the following?: The industry you would like to work in")</f>
        <v>Do you think AI tools are likely to have a positive or negative impact on the following?: The industry you would like to work in</v>
      </c>
      <c r="E146" s="14" t="str">
        <f>HYPERLINK("#'Full Results'!A963", "963")</f>
        <v>963</v>
      </c>
      <c r="F146" t="s">
        <v>62</v>
      </c>
    </row>
    <row r="147" spans="3:6" x14ac:dyDescent="0.25">
      <c r="C147">
        <v>139</v>
      </c>
      <c r="D147" s="8" t="str">
        <f>HYPERLINK("#'Table 139'!A1", "Do you think AI tools are likely to have a positive or negative impact on the following?: Your education")</f>
        <v>Do you think AI tools are likely to have a positive or negative impact on the following?: Your education</v>
      </c>
      <c r="E147" s="14" t="str">
        <f>HYPERLINK("#'Full Results'!A972", "972")</f>
        <v>972</v>
      </c>
      <c r="F147" t="s">
        <v>169</v>
      </c>
    </row>
    <row r="148" spans="3:6" x14ac:dyDescent="0.25">
      <c r="C148">
        <v>140</v>
      </c>
      <c r="D148" s="8" t="str">
        <f>HYPERLINK("#'Table 140'!A1", "Grid Summary: How confident are you that you understand the following?")</f>
        <v>Grid Summary: How confident are you that you understand the following?</v>
      </c>
      <c r="E148" s="7"/>
      <c r="F148" t="s">
        <v>62</v>
      </c>
    </row>
    <row r="149" spans="3:6" x14ac:dyDescent="0.25">
      <c r="C149">
        <v>141</v>
      </c>
      <c r="D149" s="8" t="str">
        <f>HYPERLINK("#'Table 141'!A1", "How confident are you that you understand the following?: The impacts of AI on the career(s) you would like to have")</f>
        <v>How confident are you that you understand the following?: The impacts of AI on the career(s) you would like to have</v>
      </c>
      <c r="E149" s="14" t="str">
        <f>HYPERLINK("#'Full Results'!A981", "981")</f>
        <v>981</v>
      </c>
      <c r="F149" t="s">
        <v>62</v>
      </c>
    </row>
    <row r="150" spans="3:6" x14ac:dyDescent="0.25">
      <c r="C150">
        <v>142</v>
      </c>
      <c r="D150" s="8" t="str">
        <f>HYPERLINK("#'Table 142'!A1", "How confident are you that you understand the following?: How to use AI to apply for jobs")</f>
        <v>How confident are you that you understand the following?: How to use AI to apply for jobs</v>
      </c>
      <c r="E150" s="14" t="str">
        <f>HYPERLINK("#'Full Results'!A991", "991")</f>
        <v>991</v>
      </c>
      <c r="F150" t="s">
        <v>62</v>
      </c>
    </row>
    <row r="151" spans="3:6" x14ac:dyDescent="0.25">
      <c r="C151">
        <v>143</v>
      </c>
      <c r="D151" s="8" t="str">
        <f>HYPERLINK("#'Table 143'!A1", "How confident are you that you understand the following?: What kinds of jobs will be most affected by AI")</f>
        <v>How confident are you that you understand the following?: What kinds of jobs will be most affected by AI</v>
      </c>
      <c r="E151" s="14" t="str">
        <f>HYPERLINK("#'Full Results'!A1001", "1001")</f>
        <v>1001</v>
      </c>
      <c r="F151" t="s">
        <v>62</v>
      </c>
    </row>
    <row r="152" spans="3:6" x14ac:dyDescent="0.25">
      <c r="C152">
        <v>144</v>
      </c>
      <c r="D152" s="8" t="str">
        <f>HYPERLINK("#'Table 144'!A1", "How confident are you that you understand the following?: How AI might change the types of skills employers are looking for")</f>
        <v>How confident are you that you understand the following?: How AI might change the types of skills employers are looking for</v>
      </c>
      <c r="E152" s="14" t="str">
        <f>HYPERLINK("#'Full Results'!A1011", "1011")</f>
        <v>1011</v>
      </c>
      <c r="F152" t="s">
        <v>62</v>
      </c>
    </row>
    <row r="153" spans="3:6" x14ac:dyDescent="0.25">
      <c r="C153">
        <v>145</v>
      </c>
      <c r="D153" s="8" t="str">
        <f>HYPERLINK("#'Table 145'!A1", "How confident are you that you understand the following?: How AI is being used in the industry or sector you're interested in")</f>
        <v>How confident are you that you understand the following?: How AI is being used in the industry or sector you're interested in</v>
      </c>
      <c r="E153" s="14" t="str">
        <f>HYPERLINK("#'Full Results'!A1021", "1021")</f>
        <v>1021</v>
      </c>
      <c r="F153" t="s">
        <v>62</v>
      </c>
    </row>
    <row r="154" spans="3:6" x14ac:dyDescent="0.25">
      <c r="C154">
        <v>146</v>
      </c>
      <c r="D154" s="8" t="str">
        <f>HYPERLINK("#'Table 146'!A1", "How confident are you that you understand the following?: How to use AI to support your learning or improve your skills")</f>
        <v>How confident are you that you understand the following?: How to use AI to support your learning or improve your skills</v>
      </c>
      <c r="E154" s="14" t="str">
        <f>HYPERLINK("#'Full Results'!A1031", "1031")</f>
        <v>1031</v>
      </c>
      <c r="F154" t="s">
        <v>62</v>
      </c>
    </row>
    <row r="155" spans="3:6" x14ac:dyDescent="0.25">
      <c r="C155">
        <v>147</v>
      </c>
      <c r="D155" s="8" t="str">
        <f>HYPERLINK("#'Table 147'!A1", "How confident are you that you understand the following?: How to use AI to perform more effectively at work")</f>
        <v>How confident are you that you understand the following?: How to use AI to perform more effectively at work</v>
      </c>
      <c r="E155" s="14" t="str">
        <f>HYPERLINK("#'Full Results'!A1041", "1041")</f>
        <v>1041</v>
      </c>
      <c r="F155" t="s">
        <v>62</v>
      </c>
    </row>
    <row r="156" spans="3:6" x14ac:dyDescent="0.25">
      <c r="C156">
        <v>148</v>
      </c>
      <c r="D156" s="8" t="str">
        <f>HYPERLINK("#'Table 148'!A1", "How confident are you that you understand the following?: How to use AI to study more effectively")</f>
        <v>How confident are you that you understand the following?: How to use AI to study more effectively</v>
      </c>
      <c r="E156" s="14" t="str">
        <f>HYPERLINK("#'Full Results'!A1051", "1051")</f>
        <v>1051</v>
      </c>
      <c r="F156" t="s">
        <v>62</v>
      </c>
    </row>
    <row r="157" spans="3:6" x14ac:dyDescent="0.25">
      <c r="C157">
        <v>149</v>
      </c>
      <c r="D157" s="8" t="str">
        <f>HYPERLINK("#'Table 149'!A1", " Some people have argued that AI will mean young people won’t develop certain skills that older generations valued highly, such as writing documents or code from scratch. In your view, how likely is it that AI will have this impact?")</f>
        <v xml:space="preserve"> Some people have argued that AI will mean young people won’t develop certain skills that older generations valued highly, such as writing documents or code from scratch. In your view, how likely is it that AI will have this impact?</v>
      </c>
      <c r="E157" s="14" t="str">
        <f>HYPERLINK("#'Full Results'!A1061", "1061")</f>
        <v>1061</v>
      </c>
      <c r="F157" t="s">
        <v>62</v>
      </c>
    </row>
    <row r="158" spans="3:6" x14ac:dyDescent="0.25">
      <c r="C158">
        <v>150</v>
      </c>
      <c r="D158" s="8" t="str">
        <f>HYPERLINK("#'Table 150'!A1", " Assume that AI does have this impact, and young people no longer have to develop certain skills that older generations valued highly, such as writing documents or code from scratch. Thinking about this, which of the following comes closest to yo...")</f>
        <v xml:space="preserve"> Assume that AI does have this impact, and young people no longer have to develop certain skills that older generations valued highly, such as writing documents or code from scratch. Thinking about this, which of the following comes closest to yo...</v>
      </c>
      <c r="E158" s="14" t="str">
        <f>HYPERLINK("#'Full Results'!A1071", "1071")</f>
        <v>1071</v>
      </c>
      <c r="F158" t="s">
        <v>62</v>
      </c>
    </row>
    <row r="159" spans="3:6" x14ac:dyDescent="0.25">
      <c r="C159">
        <v>151</v>
      </c>
      <c r="D159" s="8" t="str">
        <f>HYPERLINK("#'Table 151'!A1", "As far as you are aware which, if any, of the following abilities would you say that current AI models tend to be good at? Please select all that apply")</f>
        <v>As far as you are aware which, if any, of the following abilities would you say that current AI models tend to be good at? Please select all that apply</v>
      </c>
      <c r="E159" s="14" t="str">
        <f>HYPERLINK("#'Full Results'!A1079", "1079")</f>
        <v>1079</v>
      </c>
      <c r="F159" t="s">
        <v>62</v>
      </c>
    </row>
    <row r="160" spans="3:6" x14ac:dyDescent="0.25">
      <c r="C160">
        <v>152</v>
      </c>
      <c r="D160" s="8" t="str">
        <f>HYPERLINK("#'Table 152'!A1", "Grid Summary: To what extent do you agree with the following statements?")</f>
        <v>Grid Summary: To what extent do you agree with the following statements?</v>
      </c>
      <c r="E160" s="7"/>
      <c r="F160" t="s">
        <v>62</v>
      </c>
    </row>
    <row r="161" spans="3:6" x14ac:dyDescent="0.25">
      <c r="C161">
        <v>153</v>
      </c>
      <c r="D161" s="8" t="str">
        <f>HYPERLINK("#'Table 153'!A1", "To what extent do you agree with the following statements?: AI is helping young people to learn skills to make them more employable")</f>
        <v>To what extent do you agree with the following statements?: AI is helping young people to learn skills to make them more employable</v>
      </c>
      <c r="E161" s="14" t="str">
        <f>HYPERLINK("#'Full Results'!A1096", "1096")</f>
        <v>1096</v>
      </c>
      <c r="F161" t="s">
        <v>62</v>
      </c>
    </row>
    <row r="162" spans="3:6" x14ac:dyDescent="0.25">
      <c r="C162">
        <v>154</v>
      </c>
      <c r="D162" s="8" t="str">
        <f>HYPERLINK("#'Table 154'!A1", "To what extent do you agree with the following statements?: AI is making it easier for young people to apply for jobs")</f>
        <v>To what extent do you agree with the following statements?: AI is making it easier for young people to apply for jobs</v>
      </c>
      <c r="E162" s="14" t="str">
        <f>HYPERLINK("#'Full Results'!A1108", "1108")</f>
        <v>1108</v>
      </c>
      <c r="F162" t="s">
        <v>62</v>
      </c>
    </row>
    <row r="163" spans="3:6" x14ac:dyDescent="0.25">
      <c r="C163">
        <v>155</v>
      </c>
      <c r="D163" s="8" t="str">
        <f>HYPERLINK("#'Table 155'!A1", "To what extent do you agree with the following statements?: AI will help businesses to hire the most capable candidates for the job")</f>
        <v>To what extent do you agree with the following statements?: AI will help businesses to hire the most capable candidates for the job</v>
      </c>
      <c r="E163" s="14" t="str">
        <f>HYPERLINK("#'Full Results'!A1120", "1120")</f>
        <v>1120</v>
      </c>
      <c r="F163" t="s">
        <v>62</v>
      </c>
    </row>
    <row r="164" spans="3:6" x14ac:dyDescent="0.25">
      <c r="C164">
        <v>156</v>
      </c>
      <c r="D164" s="8" t="str">
        <f>HYPERLINK("#'Table 156'!A1", "To what extent do you agree with the following statements?: AI is changing what employers look for in new hires")</f>
        <v>To what extent do you agree with the following statements?: AI is changing what employers look for in new hires</v>
      </c>
      <c r="E164" s="14" t="str">
        <f>HYPERLINK("#'Full Results'!A1132", "1132")</f>
        <v>1132</v>
      </c>
      <c r="F164" t="s">
        <v>62</v>
      </c>
    </row>
    <row r="165" spans="3:6" x14ac:dyDescent="0.25">
      <c r="C165">
        <v>157</v>
      </c>
      <c r="D165" s="8" t="str">
        <f>HYPERLINK("#'Table 157'!A1", "To what extent do you agree with the following statements?: People who understand how to use AI will have an advantage in the job market")</f>
        <v>To what extent do you agree with the following statements?: People who understand how to use AI will have an advantage in the job market</v>
      </c>
      <c r="E165" s="14" t="str">
        <f>HYPERLINK("#'Full Results'!A1144", "1144")</f>
        <v>1144</v>
      </c>
      <c r="F165" t="s">
        <v>62</v>
      </c>
    </row>
    <row r="166" spans="3:6" x14ac:dyDescent="0.25">
      <c r="C166">
        <v>158</v>
      </c>
      <c r="D166" s="8" t="str">
        <f>HYPERLINK("#'Table 158'!A1", "To what extent do you agree with the following statements?: AI will create more opportunities for people to have a successful career")</f>
        <v>To what extent do you agree with the following statements?: AI will create more opportunities for people to have a successful career</v>
      </c>
      <c r="E166" s="14" t="str">
        <f>HYPERLINK("#'Full Results'!A1156", "1156")</f>
        <v>1156</v>
      </c>
      <c r="F166" t="s">
        <v>62</v>
      </c>
    </row>
    <row r="167" spans="3:6" x14ac:dyDescent="0.25">
      <c r="C167">
        <v>159</v>
      </c>
      <c r="D167" s="8" t="str">
        <f>HYPERLINK("#'Table 159'!A1", "To what extent do you agree with the following statements?: AI will create more well paid jobs")</f>
        <v>To what extent do you agree with the following statements?: AI will create more well paid jobs</v>
      </c>
      <c r="E167" s="14" t="str">
        <f>HYPERLINK("#'Full Results'!A1168", "1168")</f>
        <v>1168</v>
      </c>
      <c r="F167" t="s">
        <v>62</v>
      </c>
    </row>
    <row r="168" spans="3:6" x14ac:dyDescent="0.25">
      <c r="C168">
        <v>160</v>
      </c>
      <c r="D168" s="8" t="str">
        <f>HYPERLINK("#'Table 160'!A1", "To what extent do you agree with the following statements?: The use of AI will have a fair impact on people from different groups")</f>
        <v>To what extent do you agree with the following statements?: The use of AI will have a fair impact on people from different groups</v>
      </c>
      <c r="E168" s="14" t="str">
        <f>HYPERLINK("#'Full Results'!A1180", "1180")</f>
        <v>1180</v>
      </c>
      <c r="F168" t="s">
        <v>62</v>
      </c>
    </row>
    <row r="169" spans="3:6" x14ac:dyDescent="0.25">
      <c r="C169">
        <v>161</v>
      </c>
      <c r="D169" s="8" t="str">
        <f>HYPERLINK("#'Table 161'!A1", "To what extent do you agree with the following statements?: AI will mean people have to develop their skills more throughout their lives")</f>
        <v>To what extent do you agree with the following statements?: AI will mean people have to develop their skills more throughout their lives</v>
      </c>
      <c r="E169" s="14" t="str">
        <f>HYPERLINK("#'Full Results'!A1192", "1192")</f>
        <v>1192</v>
      </c>
      <c r="F169" t="s">
        <v>62</v>
      </c>
    </row>
    <row r="170" spans="3:6" x14ac:dyDescent="0.25">
      <c r="C170">
        <v>162</v>
      </c>
      <c r="D170" s="8" t="str">
        <f>HYPERLINK("#'Table 162'!A1", " What impact do you expect AI will have on job opportunities in the area of the country where you live?")</f>
        <v xml:space="preserve"> What impact do you expect AI will have on job opportunities in the area of the country where you live?</v>
      </c>
      <c r="E170" s="14" t="str">
        <f>HYPERLINK("#'Full Results'!A1204", "1204")</f>
        <v>1204</v>
      </c>
      <c r="F170" t="s">
        <v>62</v>
      </c>
    </row>
    <row r="171" spans="3:6" x14ac:dyDescent="0.25">
      <c r="C171">
        <v>163</v>
      </c>
      <c r="D171" s="8" t="str">
        <f>HYPERLINK("#'Table 163'!A1", " Which of the following statements comes closest to your view?")</f>
        <v xml:space="preserve"> Which of the following statements comes closest to your view?</v>
      </c>
      <c r="E171" s="14" t="str">
        <f>HYPERLINK("#'Full Results'!A1213", "1213")</f>
        <v>1213</v>
      </c>
      <c r="F171" t="s">
        <v>62</v>
      </c>
    </row>
    <row r="172" spans="3:6" x14ac:dyDescent="0.25">
      <c r="C172">
        <v>164</v>
      </c>
      <c r="D172" s="8" t="str">
        <f>HYPERLINK("#'Table 164'!A1", " Thinking about the impact of AI on jobs in the next 5 years, which of the following job levels do you think will be most negatively impacted?")</f>
        <v xml:space="preserve"> Thinking about the impact of AI on jobs in the next 5 years, which of the following job levels do you think will be most negatively impacted?</v>
      </c>
      <c r="E172" s="14" t="str">
        <f>HYPERLINK("#'Full Results'!A1222", "1222")</f>
        <v>1222</v>
      </c>
      <c r="F172" t="s">
        <v>62</v>
      </c>
    </row>
    <row r="173" spans="3:6" x14ac:dyDescent="0.25">
      <c r="C173">
        <v>165</v>
      </c>
      <c r="D173" s="8" t="str">
        <f>HYPERLINK("#'Table 165'!A1", "Grid Summary: And, as far as you know, what type of impact will AI have on the following types of people in the next 5 years?")</f>
        <v>Grid Summary: And, as far as you know, what type of impact will AI have on the following types of people in the next 5 years?</v>
      </c>
      <c r="E173" s="7"/>
      <c r="F173" t="s">
        <v>62</v>
      </c>
    </row>
    <row r="174" spans="3:6" x14ac:dyDescent="0.25">
      <c r="C174">
        <v>166</v>
      </c>
      <c r="D174" s="8" t="str">
        <f>HYPERLINK("#'Table 166'!A1", "And, as far as you know, what type of impact will AI have on the following types of people in the next 5 years?: People who currently earn high salaries")</f>
        <v>And, as far as you know, what type of impact will AI have on the following types of people in the next 5 years?: People who currently earn high salaries</v>
      </c>
      <c r="E174" s="14" t="str">
        <f>HYPERLINK("#'Full Results'!A1232", "1232")</f>
        <v>1232</v>
      </c>
      <c r="F174" t="s">
        <v>62</v>
      </c>
    </row>
    <row r="175" spans="3:6" x14ac:dyDescent="0.25">
      <c r="C175">
        <v>167</v>
      </c>
      <c r="D175" s="8" t="str">
        <f>HYPERLINK("#'Table 167'!A1", "And, as far as you know, what type of impact will AI have on the following types of people in the next 5 years?: People looking to get their first job")</f>
        <v>And, as far as you know, what type of impact will AI have on the following types of people in the next 5 years?: People looking to get their first job</v>
      </c>
      <c r="E175" s="14" t="str">
        <f>HYPERLINK("#'Full Results'!A1241", "1241")</f>
        <v>1241</v>
      </c>
      <c r="F175" t="s">
        <v>62</v>
      </c>
    </row>
    <row r="176" spans="3:6" x14ac:dyDescent="0.25">
      <c r="C176">
        <v>168</v>
      </c>
      <c r="D176" s="8" t="str">
        <f>HYPERLINK("#'Table 168'!A1", "And, as far as you know, what type of impact will AI have on the following types of people in the next 5 years?: People with the highest qualifications")</f>
        <v>And, as far as you know, what type of impact will AI have on the following types of people in the next 5 years?: People with the highest qualifications</v>
      </c>
      <c r="E176" s="14" t="str">
        <f>HYPERLINK("#'Full Results'!A1250", "1250")</f>
        <v>1250</v>
      </c>
      <c r="F176" t="s">
        <v>62</v>
      </c>
    </row>
    <row r="177" spans="3:6" x14ac:dyDescent="0.25">
      <c r="C177">
        <v>169</v>
      </c>
      <c r="D177" s="8" t="str">
        <f>HYPERLINK("#'Table 169'!A1", "And, as far as you know, what type of impact will AI have on the following types of people in the next 5 years?: People with digital or technical skills")</f>
        <v>And, as far as you know, what type of impact will AI have on the following types of people in the next 5 years?: People with digital or technical skills</v>
      </c>
      <c r="E177" s="14" t="str">
        <f>HYPERLINK("#'Full Results'!A1259", "1259")</f>
        <v>1259</v>
      </c>
      <c r="F177" t="s">
        <v>62</v>
      </c>
    </row>
    <row r="178" spans="3:6" x14ac:dyDescent="0.25">
      <c r="C178">
        <v>170</v>
      </c>
      <c r="D178" s="8" t="str">
        <f>HYPERLINK("#'Table 170'!A1", "And, as far as you know, what type of impact will AI have on the following types of people in the next 5 years?: People doing routine or manual jobs")</f>
        <v>And, as far as you know, what type of impact will AI have on the following types of people in the next 5 years?: People doing routine or manual jobs</v>
      </c>
      <c r="E178" s="14" t="str">
        <f>HYPERLINK("#'Full Results'!A1268", "1268")</f>
        <v>1268</v>
      </c>
      <c r="F178" t="s">
        <v>62</v>
      </c>
    </row>
    <row r="179" spans="3:6" x14ac:dyDescent="0.25">
      <c r="C179">
        <v>171</v>
      </c>
      <c r="D179" s="8" t="str">
        <f>HYPERLINK("#'Table 171'!A1", "And, as far as you know, what type of impact will AI have on the following types of people in the next 5 years?: People without formal qualifications")</f>
        <v>And, as far as you know, what type of impact will AI have on the following types of people in the next 5 years?: People without formal qualifications</v>
      </c>
      <c r="E179" s="14" t="str">
        <f>HYPERLINK("#'Full Results'!A1277", "1277")</f>
        <v>1277</v>
      </c>
      <c r="F179" t="s">
        <v>62</v>
      </c>
    </row>
    <row r="180" spans="3:6" x14ac:dyDescent="0.25">
      <c r="C180">
        <v>172</v>
      </c>
      <c r="D180" s="8" t="str">
        <f>HYPERLINK("#'Table 172'!A1", "Which of the following sectors, if any, do you think will see changes to jobs as a result of AI? This could mean job losses or significant changes to the way people do jobs now. Select all that apply")</f>
        <v>Which of the following sectors, if any, do you think will see changes to jobs as a result of AI? This could mean job losses or significant changes to the way people do jobs now. Select all that apply</v>
      </c>
      <c r="E180" s="14" t="str">
        <f>HYPERLINK("#'Full Results'!A1286", "1286")</f>
        <v>1286</v>
      </c>
      <c r="F180" t="s">
        <v>62</v>
      </c>
    </row>
    <row r="181" spans="3:6" x14ac:dyDescent="0.25">
      <c r="C181">
        <v>173</v>
      </c>
      <c r="D181" s="8" t="str">
        <f>HYPERLINK("#'Table 173'!A1", "Grid Summary: And which of the following skills, if any, do you think AI will make more or less important to have in order to have a successful career in the next 5 years?")</f>
        <v>Grid Summary: And which of the following skills, if any, do you think AI will make more or less important to have in order to have a successful career in the next 5 years?</v>
      </c>
      <c r="E181" s="7"/>
      <c r="F181" t="s">
        <v>62</v>
      </c>
    </row>
    <row r="182" spans="3:6" x14ac:dyDescent="0.25">
      <c r="C182">
        <v>174</v>
      </c>
      <c r="D182" s="8" t="str">
        <f>HYPERLINK("#'Table 174'!A1", "And which of the following skills, if any, do you think AI will make more or less important to have in order to have a successful career in the next 5 years?: Coding or programming")</f>
        <v>And which of the following skills, if any, do you think AI will make more or less important to have in order to have a successful career in the next 5 years?: Coding or programming</v>
      </c>
      <c r="E182" s="14" t="str">
        <f>HYPERLINK("#'Full Results'!A1309", "1309")</f>
        <v>1309</v>
      </c>
      <c r="F182" t="s">
        <v>62</v>
      </c>
    </row>
    <row r="183" spans="3:6" x14ac:dyDescent="0.25">
      <c r="C183">
        <v>175</v>
      </c>
      <c r="D183" s="8" t="str">
        <f>HYPERLINK("#'Table 175'!A1", "And which of the following skills, if any, do you think AI will make more or less important to have in order to have a successful career in the next 5 years?: Communication skills")</f>
        <v>And which of the following skills, if any, do you think AI will make more or less important to have in order to have a successful career in the next 5 years?: Communication skills</v>
      </c>
      <c r="E183" s="14" t="str">
        <f>HYPERLINK("#'Full Results'!A1318", "1318")</f>
        <v>1318</v>
      </c>
      <c r="F183" t="s">
        <v>62</v>
      </c>
    </row>
    <row r="184" spans="3:6" x14ac:dyDescent="0.25">
      <c r="C184">
        <v>176</v>
      </c>
      <c r="D184" s="8" t="str">
        <f>HYPERLINK("#'Table 176'!A1", "And which of the following skills, if any, do you think AI will make more or less important to have in order to have a successful career in the next 5 years?: Maths or numeracy skills")</f>
        <v>And which of the following skills, if any, do you think AI will make more or less important to have in order to have a successful career in the next 5 years?: Maths or numeracy skills</v>
      </c>
      <c r="E184" s="14" t="str">
        <f>HYPERLINK("#'Full Results'!A1327", "1327")</f>
        <v>1327</v>
      </c>
      <c r="F184" t="s">
        <v>62</v>
      </c>
    </row>
    <row r="185" spans="3:6" x14ac:dyDescent="0.25">
      <c r="C185">
        <v>177</v>
      </c>
      <c r="D185" s="8" t="str">
        <f>HYPERLINK("#'Table 177'!A1", "And which of the following skills, if any, do you think AI will make more or less important to have in order to have a successful career in the next 5 years?: Writing skills")</f>
        <v>And which of the following skills, if any, do you think AI will make more or less important to have in order to have a successful career in the next 5 years?: Writing skills</v>
      </c>
      <c r="E185" s="14" t="str">
        <f>HYPERLINK("#'Full Results'!A1336", "1336")</f>
        <v>1336</v>
      </c>
      <c r="F185" t="s">
        <v>62</v>
      </c>
    </row>
    <row r="186" spans="3:6" x14ac:dyDescent="0.25">
      <c r="C186">
        <v>178</v>
      </c>
      <c r="D186" s="8" t="str">
        <f>HYPERLINK("#'Table 178'!A1", "And which of the following skills, if any, do you think AI will make more or less important to have in order to have a successful career in the next 5 years?: Data analysis")</f>
        <v>And which of the following skills, if any, do you think AI will make more or less important to have in order to have a successful career in the next 5 years?: Data analysis</v>
      </c>
      <c r="E186" s="14" t="str">
        <f>HYPERLINK("#'Full Results'!A1345", "1345")</f>
        <v>1345</v>
      </c>
      <c r="F186" t="s">
        <v>62</v>
      </c>
    </row>
    <row r="187" spans="3:6" x14ac:dyDescent="0.25">
      <c r="C187">
        <v>179</v>
      </c>
      <c r="D187" s="8" t="str">
        <f>HYPERLINK("#'Table 179'!A1", "And which of the following skills, if any, do you think AI will make more or less important to have in order to have a successful career in the next 5 years?: Critical thinking")</f>
        <v>And which of the following skills, if any, do you think AI will make more or less important to have in order to have a successful career in the next 5 years?: Critical thinking</v>
      </c>
      <c r="E187" s="14" t="str">
        <f>HYPERLINK("#'Full Results'!A1354", "1354")</f>
        <v>1354</v>
      </c>
      <c r="F187" t="s">
        <v>62</v>
      </c>
    </row>
    <row r="188" spans="3:6" x14ac:dyDescent="0.25">
      <c r="C188">
        <v>180</v>
      </c>
      <c r="D188" s="8" t="str">
        <f>HYPERLINK("#'Table 180'!A1", "And which of the following skills, if any, do you think AI will make more or less important to have in order to have a successful career in the next 5 years?: Creativity")</f>
        <v>And which of the following skills, if any, do you think AI will make more or less important to have in order to have a successful career in the next 5 years?: Creativity</v>
      </c>
      <c r="E188" s="14" t="str">
        <f>HYPERLINK("#'Full Results'!A1363", "1363")</f>
        <v>1363</v>
      </c>
      <c r="F188" t="s">
        <v>62</v>
      </c>
    </row>
    <row r="189" spans="3:6" x14ac:dyDescent="0.25">
      <c r="C189">
        <v>181</v>
      </c>
      <c r="D189" s="8" t="str">
        <f>HYPERLINK("#'Table 181'!A1", "And which of the following skills, if any, do you think AI will make more or less important to have in order to have a successful career in the next 5 years?: Problem-solving")</f>
        <v>And which of the following skills, if any, do you think AI will make more or less important to have in order to have a successful career in the next 5 years?: Problem-solving</v>
      </c>
      <c r="E189" s="14" t="str">
        <f>HYPERLINK("#'Full Results'!A1372", "1372")</f>
        <v>1372</v>
      </c>
      <c r="F189" t="s">
        <v>62</v>
      </c>
    </row>
    <row r="190" spans="3:6" x14ac:dyDescent="0.25">
      <c r="C190">
        <v>182</v>
      </c>
      <c r="D190" s="8" t="str">
        <f>HYPERLINK("#'Table 182'!A1", "And which of the following skills, if any, do you think AI will make more or less important to have in order to have a successful career in the next 5 years?: Graphic design")</f>
        <v>And which of the following skills, if any, do you think AI will make more or less important to have in order to have a successful career in the next 5 years?: Graphic design</v>
      </c>
      <c r="E190" s="14" t="str">
        <f>HYPERLINK("#'Full Results'!A1381", "1381")</f>
        <v>1381</v>
      </c>
      <c r="F190" t="s">
        <v>62</v>
      </c>
    </row>
    <row r="191" spans="3:6" x14ac:dyDescent="0.25">
      <c r="C191">
        <v>183</v>
      </c>
      <c r="D191" s="8" t="str">
        <f>HYPERLINK("#'Table 183'!A1", "And which of the following skills, if any, do you think AI will make more or less important to have in order to have a successful career in the next 5 years?: Customer service")</f>
        <v>And which of the following skills, if any, do you think AI will make more or less important to have in order to have a successful career in the next 5 years?: Customer service</v>
      </c>
      <c r="E191" s="14" t="str">
        <f>HYPERLINK("#'Full Results'!A1390", "1390")</f>
        <v>1390</v>
      </c>
      <c r="F191" t="s">
        <v>62</v>
      </c>
    </row>
    <row r="192" spans="3:6" x14ac:dyDescent="0.25">
      <c r="C192">
        <v>184</v>
      </c>
      <c r="D192" s="8" t="str">
        <f>HYPERLINK("#'Table 184'!A1", "And which of the following skills, if any, do you think AI will make more or less important to have in order to have a successful career in the next 5 years?: Working with your hands")</f>
        <v>And which of the following skills, if any, do you think AI will make more or less important to have in order to have a successful career in the next 5 years?: Working with your hands</v>
      </c>
      <c r="E192" s="14" t="str">
        <f>HYPERLINK("#'Full Results'!A1399", "1399")</f>
        <v>1399</v>
      </c>
      <c r="F192" t="s">
        <v>62</v>
      </c>
    </row>
    <row r="193" spans="3:6" x14ac:dyDescent="0.25">
      <c r="C193">
        <v>185</v>
      </c>
      <c r="D193" s="8" t="str">
        <f>HYPERLINK("#'Table 185'!A1", "And which of the following skills, if any, do you think AI will make more or less important to have in order to have a successful career in the next 5 years?: Attention to detail")</f>
        <v>And which of the following skills, if any, do you think AI will make more or less important to have in order to have a successful career in the next 5 years?: Attention to detail</v>
      </c>
      <c r="E193" s="14" t="str">
        <f>HYPERLINK("#'Full Results'!A1408", "1408")</f>
        <v>1408</v>
      </c>
      <c r="F193" t="s">
        <v>62</v>
      </c>
    </row>
    <row r="194" spans="3:6" x14ac:dyDescent="0.25">
      <c r="C194">
        <v>186</v>
      </c>
      <c r="D194" s="8" t="str">
        <f>HYPERLINK("#'Table 186'!A1", "And which of the following skills, if any, do you think AI will make more or less important to have in order to have a successful career in the next 5 years?: Team management skills")</f>
        <v>And which of the following skills, if any, do you think AI will make more or less important to have in order to have a successful career in the next 5 years?: Team management skills</v>
      </c>
      <c r="E194" s="14" t="str">
        <f>HYPERLINK("#'Full Results'!A1417", "1417")</f>
        <v>1417</v>
      </c>
      <c r="F194" t="s">
        <v>62</v>
      </c>
    </row>
    <row r="195" spans="3:6" x14ac:dyDescent="0.25">
      <c r="C195">
        <v>187</v>
      </c>
      <c r="D195" s="8" t="str">
        <f>HYPERLINK("#'Table 187'!A1", "And which of the following skills, if any, do you think AI will make more or less important to have in order to have a successful career in the next 5 years?: Teamwork")</f>
        <v>And which of the following skills, if any, do you think AI will make more or less important to have in order to have a successful career in the next 5 years?: Teamwork</v>
      </c>
      <c r="E195" s="14" t="str">
        <f>HYPERLINK("#'Full Results'!A1426", "1426")</f>
        <v>1426</v>
      </c>
      <c r="F195" t="s">
        <v>62</v>
      </c>
    </row>
    <row r="196" spans="3:6" x14ac:dyDescent="0.25">
      <c r="C196">
        <v>188</v>
      </c>
      <c r="D196" s="8" t="str">
        <f>HYPERLINK("#'Table 188'!A1", "And which of the following skills, if any, do you think AI will make more or less important to have in order to have a successful career in the next 5 years?: Relationship building")</f>
        <v>And which of the following skills, if any, do you think AI will make more or less important to have in order to have a successful career in the next 5 years?: Relationship building</v>
      </c>
      <c r="E196" s="14" t="str">
        <f>HYPERLINK("#'Full Results'!A1435", "1435")</f>
        <v>1435</v>
      </c>
      <c r="F196" t="s">
        <v>62</v>
      </c>
    </row>
    <row r="197" spans="3:6" x14ac:dyDescent="0.25">
      <c r="C197">
        <v>189</v>
      </c>
      <c r="D197" s="8" t="str">
        <f>HYPERLINK("#'Table 189'!A1", "And which of the following skills, if any, do you think AI will make more or less important to have in order to have a successful career in the next 5 years?: Caring for others")</f>
        <v>And which of the following skills, if any, do you think AI will make more or less important to have in order to have a successful career in the next 5 years?: Caring for others</v>
      </c>
      <c r="E197" s="14" t="str">
        <f>HYPERLINK("#'Full Results'!A1444", "1444")</f>
        <v>1444</v>
      </c>
      <c r="F197" t="s">
        <v>62</v>
      </c>
    </row>
    <row r="198" spans="3:6" x14ac:dyDescent="0.25">
      <c r="C198">
        <v>190</v>
      </c>
      <c r="D198" s="8" t="str">
        <f>HYPERLINK("#'Table 190'!A1", "And which of the following skills, if any, do you think AI will make more or less important to have in order to have a successful career in the next 5 years?: Operating vehicles or machinery")</f>
        <v>And which of the following skills, if any, do you think AI will make more or less important to have in order to have a successful career in the next 5 years?: Operating vehicles or machinery</v>
      </c>
      <c r="E198" s="14" t="str">
        <f>HYPERLINK("#'Full Results'!A1453", "1453")</f>
        <v>1453</v>
      </c>
      <c r="F198" t="s">
        <v>62</v>
      </c>
    </row>
    <row r="199" spans="3:6" x14ac:dyDescent="0.25">
      <c r="C199">
        <v>191</v>
      </c>
      <c r="D199" s="8" t="str">
        <f>HYPERLINK("#'Table 191'!A1", "And which of the following skills, if any, do you think AI will make more or less important to have in order to have a successful career in the next 5 years?: Being good at admin tasks (e.g. keeping records up to date)")</f>
        <v>And which of the following skills, if any, do you think AI will make more or less important to have in order to have a successful career in the next 5 years?: Being good at admin tasks (e.g. keeping records up to date)</v>
      </c>
      <c r="E199" s="14" t="str">
        <f>HYPERLINK("#'Full Results'!A1462", "1462")</f>
        <v>1462</v>
      </c>
      <c r="F199" t="s">
        <v>62</v>
      </c>
    </row>
    <row r="200" spans="3:6" x14ac:dyDescent="0.25">
      <c r="C200">
        <v>192</v>
      </c>
      <c r="D200" s="8" t="str">
        <f>HYPERLINK("#'Table 192'!A1", "And which of the following skills, if any, do you think AI will make more or less important to have in order to have a successful career in the next 5 years?: Being able to organise and prioritise tasks")</f>
        <v>And which of the following skills, if any, do you think AI will make more or less important to have in order to have a successful career in the next 5 years?: Being able to organise and prioritise tasks</v>
      </c>
      <c r="E200" s="14" t="str">
        <f>HYPERLINK("#'Full Results'!A1471", "1471")</f>
        <v>1471</v>
      </c>
      <c r="F200" t="s">
        <v>62</v>
      </c>
    </row>
    <row r="201" spans="3:6" x14ac:dyDescent="0.25">
      <c r="C201">
        <v>193</v>
      </c>
      <c r="D201" s="8" t="str">
        <f>HYPERLINK("#'Table 193'!A1", "Grid Summary: How likely do you think AI is to affect people in your generation in the following ways?")</f>
        <v>Grid Summary: How likely do you think AI is to affect people in your generation in the following ways?</v>
      </c>
      <c r="E201" s="7"/>
      <c r="F201" t="s">
        <v>62</v>
      </c>
    </row>
    <row r="202" spans="3:6" x14ac:dyDescent="0.25">
      <c r="C202">
        <v>194</v>
      </c>
      <c r="D202" s="8" t="str">
        <f>HYPERLINK("#'Table 194'!A1", "How likely do you think AI is to affect people in your generation in the following ways?: Make jobs more boring or mundane")</f>
        <v>How likely do you think AI is to affect people in your generation in the following ways?: Make jobs more boring or mundane</v>
      </c>
      <c r="E202" s="14" t="str">
        <f>HYPERLINK("#'Full Results'!A1480", "1480")</f>
        <v>1480</v>
      </c>
      <c r="F202" t="s">
        <v>62</v>
      </c>
    </row>
    <row r="203" spans="3:6" x14ac:dyDescent="0.25">
      <c r="C203">
        <v>195</v>
      </c>
      <c r="D203" s="8" t="str">
        <f>HYPERLINK("#'Table 195'!A1", "How likely do you think AI is to affect people in your generation in the following ways?: Change the kinds of skills people will need for work")</f>
        <v>How likely do you think AI is to affect people in your generation in the following ways?: Change the kinds of skills people will need for work</v>
      </c>
      <c r="E203" s="14" t="str">
        <f>HYPERLINK("#'Full Results'!A1488", "1488")</f>
        <v>1488</v>
      </c>
      <c r="F203" t="s">
        <v>62</v>
      </c>
    </row>
    <row r="204" spans="3:6" x14ac:dyDescent="0.25">
      <c r="C204">
        <v>196</v>
      </c>
      <c r="D204" s="8" t="str">
        <f>HYPERLINK("#'Table 196'!A1", "How likely do you think AI is to affect people in your generation in the following ways?: Making it harder for people without access to technology to succeed")</f>
        <v>How likely do you think AI is to affect people in your generation in the following ways?: Making it harder for people without access to technology to succeed</v>
      </c>
      <c r="E204" s="14" t="str">
        <f>HYPERLINK("#'Full Results'!A1496", "1496")</f>
        <v>1496</v>
      </c>
      <c r="F204" t="s">
        <v>62</v>
      </c>
    </row>
    <row r="205" spans="3:6" x14ac:dyDescent="0.25">
      <c r="C205">
        <v>197</v>
      </c>
      <c r="D205" s="8" t="str">
        <f>HYPERLINK("#'Table 197'!A1", "How likely do you think AI is to affect people in your generation in the following ways?: Make it more difficult to progress through your career")</f>
        <v>How likely do you think AI is to affect people in your generation in the following ways?: Make it more difficult to progress through your career</v>
      </c>
      <c r="E205" s="14" t="str">
        <f>HYPERLINK("#'Full Results'!A1504", "1504")</f>
        <v>1504</v>
      </c>
      <c r="F205" t="s">
        <v>62</v>
      </c>
    </row>
    <row r="206" spans="3:6" x14ac:dyDescent="0.25">
      <c r="C206">
        <v>198</v>
      </c>
      <c r="D206" s="8" t="str">
        <f>HYPERLINK("#'Table 198'!A1", "How likely do you think AI is to affect people in your generation in the following ways?: Increase levels of pay")</f>
        <v>How likely do you think AI is to affect people in your generation in the following ways?: Increase levels of pay</v>
      </c>
      <c r="E206" s="14" t="str">
        <f>HYPERLINK("#'Full Results'!A1512", "1512")</f>
        <v>1512</v>
      </c>
      <c r="F206" t="s">
        <v>62</v>
      </c>
    </row>
    <row r="207" spans="3:6" x14ac:dyDescent="0.25">
      <c r="C207">
        <v>199</v>
      </c>
      <c r="D207" s="8" t="str">
        <f>HYPERLINK("#'Table 199'!A1", "How likely do you think AI is to affect people in your generation in the following ways?: Decrease levels of pay")</f>
        <v>How likely do you think AI is to affect people in your generation in the following ways?: Decrease levels of pay</v>
      </c>
      <c r="E207" s="14" t="str">
        <f>HYPERLINK("#'Full Results'!A1520", "1520")</f>
        <v>1520</v>
      </c>
      <c r="F207" t="s">
        <v>62</v>
      </c>
    </row>
    <row r="208" spans="3:6" x14ac:dyDescent="0.25">
      <c r="C208">
        <v>200</v>
      </c>
      <c r="D208" s="8" t="str">
        <f>HYPERLINK("#'Table 200'!A1", "How likely do you think AI is to affect people in your generation in the following ways?: Make competition for jobs more intense")</f>
        <v>How likely do you think AI is to affect people in your generation in the following ways?: Make competition for jobs more intense</v>
      </c>
      <c r="E208" s="14" t="str">
        <f>HYPERLINK("#'Full Results'!A1528", "1528")</f>
        <v>1528</v>
      </c>
      <c r="F208" t="s">
        <v>62</v>
      </c>
    </row>
    <row r="209" spans="3:6" x14ac:dyDescent="0.25">
      <c r="C209">
        <v>201</v>
      </c>
      <c r="D209" s="8" t="str">
        <f>HYPERLINK("#'Table 201'!A1", "Grid Summary: How likely do you think AI is to affect people in your generation in the following ways?")</f>
        <v>Grid Summary: How likely do you think AI is to affect people in your generation in the following ways?</v>
      </c>
      <c r="E209" s="7"/>
      <c r="F209" t="s">
        <v>62</v>
      </c>
    </row>
    <row r="210" spans="3:6" x14ac:dyDescent="0.25">
      <c r="C210">
        <v>202</v>
      </c>
      <c r="D210" s="8" t="str">
        <f>HYPERLINK("#'Table 202'!A1", "How likely do you think AI is to affect people in your generation in the following ways?: Make it harder to stand out in job applications")</f>
        <v>How likely do you think AI is to affect people in your generation in the following ways?: Make it harder to stand out in job applications</v>
      </c>
      <c r="E210" s="14" t="str">
        <f>HYPERLINK("#'Full Results'!A1536", "1536")</f>
        <v>1536</v>
      </c>
      <c r="F210" t="s">
        <v>62</v>
      </c>
    </row>
    <row r="211" spans="3:6" x14ac:dyDescent="0.25">
      <c r="C211">
        <v>203</v>
      </c>
      <c r="D211" s="8" t="str">
        <f>HYPERLINK("#'Table 203'!A1", "How likely do you think AI is to affect people in your generation in the following ways?: Make recruitment fairer")</f>
        <v>How likely do you think AI is to affect people in your generation in the following ways?: Make recruitment fairer</v>
      </c>
      <c r="E211" s="14" t="str">
        <f>HYPERLINK("#'Full Results'!A1544", "1544")</f>
        <v>1544</v>
      </c>
      <c r="F211" t="s">
        <v>62</v>
      </c>
    </row>
    <row r="212" spans="3:6" x14ac:dyDescent="0.25">
      <c r="C212">
        <v>204</v>
      </c>
      <c r="D212" s="8" t="str">
        <f>HYPERLINK("#'Table 204'!A1", "How likely do you think AI is to affect people in your generation in the following ways?: Reduce the number of people involved in reviewing applications")</f>
        <v>How likely do you think AI is to affect people in your generation in the following ways?: Reduce the number of people involved in reviewing applications</v>
      </c>
      <c r="E212" s="14" t="str">
        <f>HYPERLINK("#'Full Results'!A1552", "1552")</f>
        <v>1552</v>
      </c>
      <c r="F212" t="s">
        <v>62</v>
      </c>
    </row>
    <row r="213" spans="3:6" x14ac:dyDescent="0.25">
      <c r="C213">
        <v>205</v>
      </c>
      <c r="D213" s="8" t="str">
        <f>HYPERLINK("#'Table 205'!A1", "How likely do you think AI is to affect people in your generation in the following ways?: Make it harder to get a job without using AI tools")</f>
        <v>How likely do you think AI is to affect people in your generation in the following ways?: Make it harder to get a job without using AI tools</v>
      </c>
      <c r="E213" s="14" t="str">
        <f>HYPERLINK("#'Full Results'!A1560", "1560")</f>
        <v>1560</v>
      </c>
      <c r="F213" t="s">
        <v>62</v>
      </c>
    </row>
    <row r="214" spans="3:6" x14ac:dyDescent="0.25">
      <c r="C214">
        <v>206</v>
      </c>
      <c r="D214" s="8" t="str">
        <f>HYPERLINK("#'Table 206'!A1", "How likely do you think AI is to affect people in your generation in the following ways?: Help employers spot the best candidates more easily")</f>
        <v>How likely do you think AI is to affect people in your generation in the following ways?: Help employers spot the best candidates more easily</v>
      </c>
      <c r="E214" s="14" t="str">
        <f>HYPERLINK("#'Full Results'!A1568", "1568")</f>
        <v>1568</v>
      </c>
      <c r="F214" t="s">
        <v>62</v>
      </c>
    </row>
    <row r="215" spans="3:6" x14ac:dyDescent="0.25">
      <c r="C215">
        <v>207</v>
      </c>
      <c r="D215" s="8" t="str">
        <f>HYPERLINK("#'Table 207'!A1", "Grid Summary: Which of the following have you done?")</f>
        <v>Grid Summary: Which of the following have you done?</v>
      </c>
      <c r="E215" s="7"/>
      <c r="F215" t="s">
        <v>62</v>
      </c>
    </row>
    <row r="216" spans="3:6" x14ac:dyDescent="0.25">
      <c r="C216">
        <v>208</v>
      </c>
      <c r="D216" s="8" t="str">
        <f>HYPERLINK("#'Table 208'!A1", "Which of the following have you done?: Changed my mind about the career I want due to the potential impacts of AI ")</f>
        <v xml:space="preserve">Which of the following have you done?: Changed my mind about the career I want due to the potential impacts of AI </v>
      </c>
      <c r="E216" s="14" t="str">
        <f>HYPERLINK("#'Full Results'!A1576", "1576")</f>
        <v>1576</v>
      </c>
      <c r="F216" t="s">
        <v>62</v>
      </c>
    </row>
    <row r="217" spans="3:6" x14ac:dyDescent="0.25">
      <c r="C217">
        <v>209</v>
      </c>
      <c r="D217" s="8" t="str">
        <f>HYPERLINK("#'Table 209'!A1", "Which of the following have you done?: Avoided applying for a certain job or course because I think AI might replace it")</f>
        <v>Which of the following have you done?: Avoided applying for a certain job or course because I think AI might replace it</v>
      </c>
      <c r="E217" s="14" t="str">
        <f>HYPERLINK("#'Full Results'!A1582", "1582")</f>
        <v>1582</v>
      </c>
      <c r="F217" t="s">
        <v>62</v>
      </c>
    </row>
    <row r="218" spans="3:6" x14ac:dyDescent="0.25">
      <c r="C218">
        <v>210</v>
      </c>
      <c r="D218" s="8" t="str">
        <f>HYPERLINK("#'Table 210'!A1", "Which of the following have you done?: Felt more confident about a career path because I think AI will help with it")</f>
        <v>Which of the following have you done?: Felt more confident about a career path because I think AI will help with it</v>
      </c>
      <c r="E218" s="14" t="str">
        <f>HYPERLINK("#'Full Results'!A1588", "1588")</f>
        <v>1588</v>
      </c>
      <c r="F218" t="s">
        <v>62</v>
      </c>
    </row>
    <row r="219" spans="3:6" x14ac:dyDescent="0.25">
      <c r="C219">
        <v>211</v>
      </c>
      <c r="D219" s="8" t="str">
        <f>HYPERLINK("#'Table 211'!A1", "Grid Summary: To what extent do you agree with the following statements?")</f>
        <v>Grid Summary: To what extent do you agree with the following statements?</v>
      </c>
      <c r="E219" s="7"/>
      <c r="F219" t="s">
        <v>62</v>
      </c>
    </row>
    <row r="220" spans="3:6" x14ac:dyDescent="0.25">
      <c r="C220">
        <v>212</v>
      </c>
      <c r="D220" s="8" t="str">
        <f>HYPERLINK("#'Table 212'!A1", "To what extent do you agree with the following statements?: I wish I learned or was learning more about AI during my education")</f>
        <v>To what extent do you agree with the following statements?: I wish I learned or was learning more about AI during my education</v>
      </c>
      <c r="E220" s="14" t="str">
        <f>HYPERLINK("#'Full Results'!A1594", "1594")</f>
        <v>1594</v>
      </c>
      <c r="F220" t="s">
        <v>62</v>
      </c>
    </row>
    <row r="221" spans="3:6" x14ac:dyDescent="0.25">
      <c r="C221">
        <v>213</v>
      </c>
      <c r="D221" s="8" t="str">
        <f>HYPERLINK("#'Table 213'!A1", "To what extent do you agree with the following statements?: If I had known AI would become as good as it is I would have changed what I focussed on during my education")</f>
        <v>To what extent do you agree with the following statements?: If I had known AI would become as good as it is I would have changed what I focussed on during my education</v>
      </c>
      <c r="E221" s="14" t="str">
        <f>HYPERLINK("#'Full Results'!A1606", "1606")</f>
        <v>1606</v>
      </c>
      <c r="F221" t="s">
        <v>62</v>
      </c>
    </row>
    <row r="222" spans="3:6" x14ac:dyDescent="0.25">
      <c r="C222">
        <v>214</v>
      </c>
      <c r="D222" s="8" t="str">
        <f>HYPERLINK("#'Table 214'!A1", "To what extent do you agree with the following statements?: I expect AI will impact a significant proportion of jobs in the economy in 10 years")</f>
        <v>To what extent do you agree with the following statements?: I expect AI will impact a significant proportion of jobs in the economy in 10 years</v>
      </c>
      <c r="E222" s="14" t="str">
        <f>HYPERLINK("#'Full Results'!A1618", "1618")</f>
        <v>1618</v>
      </c>
      <c r="F222" t="s">
        <v>62</v>
      </c>
    </row>
    <row r="223" spans="3:6" x14ac:dyDescent="0.25">
      <c r="C223">
        <v>215</v>
      </c>
      <c r="D223" s="8" t="str">
        <f>HYPERLINK("#'Table 215'!A1", "To what extent do you agree with the following statements?: I feel like I’ve received enough support with learning how to use AI tools")</f>
        <v>To what extent do you agree with the following statements?: I feel like I’ve received enough support with learning how to use AI tools</v>
      </c>
      <c r="E223" s="14" t="str">
        <f>HYPERLINK("#'Full Results'!A1630", "1630")</f>
        <v>1630</v>
      </c>
      <c r="F223" t="s">
        <v>62</v>
      </c>
    </row>
    <row r="224" spans="3:6" x14ac:dyDescent="0.25">
      <c r="C224">
        <v>216</v>
      </c>
      <c r="D224" s="8" t="str">
        <f>HYPERLINK("#'Table 216'!A1", "To what extent do you agree with the following statements?: I feel like I’m being left to figure out AI and its impact on my own")</f>
        <v>To what extent do you agree with the following statements?: I feel like I’m being left to figure out AI and its impact on my own</v>
      </c>
      <c r="E224" s="14" t="str">
        <f>HYPERLINK("#'Full Results'!A1642", "1642")</f>
        <v>1642</v>
      </c>
      <c r="F224" t="s">
        <v>62</v>
      </c>
    </row>
    <row r="225" spans="3:6" x14ac:dyDescent="0.25">
      <c r="C225">
        <v>217</v>
      </c>
      <c r="D225" s="8" t="str">
        <f>HYPERLINK("#'Table 217'!A1", "To what extent do you agree with the following statements?: I feel prepared for how AI might affect the kinds of jobs I want to do")</f>
        <v>To what extent do you agree with the following statements?: I feel prepared for how AI might affect the kinds of jobs I want to do</v>
      </c>
      <c r="E225" s="14" t="str">
        <f>HYPERLINK("#'Full Results'!A1654", "1654")</f>
        <v>1654</v>
      </c>
      <c r="F225" t="s">
        <v>62</v>
      </c>
    </row>
    <row r="226" spans="3:6" x14ac:dyDescent="0.25">
      <c r="C226">
        <v>218</v>
      </c>
      <c r="D226" s="8" t="str">
        <f>HYPERLINK("#'Table 218'!A1", "To what extent do you agree with the following statements?: I’m worried about the idea of a world with less work due to AI automation")</f>
        <v>To what extent do you agree with the following statements?: I’m worried about the idea of a world with less work due to AI automation</v>
      </c>
      <c r="E226" s="14" t="str">
        <f>HYPERLINK("#'Full Results'!A1666", "1666")</f>
        <v>1666</v>
      </c>
      <c r="F226" t="s">
        <v>62</v>
      </c>
    </row>
    <row r="227" spans="3:6" x14ac:dyDescent="0.25">
      <c r="C227">
        <v>219</v>
      </c>
      <c r="D227" s="8" t="str">
        <f>HYPERLINK("#'Table 219'!A1", "Grid Summary: How do you think AI will affect the following jobs? ")</f>
        <v>Grid Summary: How do you think AI will affect the following jobs? </v>
      </c>
      <c r="E227" s="7"/>
      <c r="F227" t="s">
        <v>62</v>
      </c>
    </row>
    <row r="228" spans="3:6" x14ac:dyDescent="0.25">
      <c r="C228">
        <v>220</v>
      </c>
      <c r="D228" s="8" t="str">
        <f>HYPERLINK("#'Table 220'!A1", "How do you think AI will affect the following jobs? : Computer programmer")</f>
        <v>How do you think AI will affect the following jobs? : Computer programmer</v>
      </c>
      <c r="E228" s="14" t="str">
        <f>HYPERLINK("#'Full Results'!A1678", "1678")</f>
        <v>1678</v>
      </c>
      <c r="F228" t="s">
        <v>62</v>
      </c>
    </row>
    <row r="229" spans="3:6" x14ac:dyDescent="0.25">
      <c r="C229">
        <v>221</v>
      </c>
      <c r="D229" s="8" t="str">
        <f>HYPERLINK("#'Table 221'!A1", "How do you think AI will affect the following jobs? : Machine operator")</f>
        <v>How do you think AI will affect the following jobs? : Machine operator</v>
      </c>
      <c r="E229" s="14" t="str">
        <f>HYPERLINK("#'Full Results'!A1686", "1686")</f>
        <v>1686</v>
      </c>
      <c r="F229" t="s">
        <v>62</v>
      </c>
    </row>
    <row r="230" spans="3:6" x14ac:dyDescent="0.25">
      <c r="C230">
        <v>222</v>
      </c>
      <c r="D230" s="8" t="str">
        <f>HYPERLINK("#'Table 222'!A1", "How do you think AI will affect the following jobs? : Graphic designer")</f>
        <v>How do you think AI will affect the following jobs? : Graphic designer</v>
      </c>
      <c r="E230" s="14" t="str">
        <f>HYPERLINK("#'Full Results'!A1694", "1694")</f>
        <v>1694</v>
      </c>
      <c r="F230" t="s">
        <v>62</v>
      </c>
    </row>
    <row r="231" spans="3:6" x14ac:dyDescent="0.25">
      <c r="C231">
        <v>223</v>
      </c>
      <c r="D231" s="8" t="str">
        <f>HYPERLINK("#'Table 223'!A1", "How do you think AI will affect the following jobs? : Retail assistant")</f>
        <v>How do you think AI will affect the following jobs? : Retail assistant</v>
      </c>
      <c r="E231" s="14" t="str">
        <f>HYPERLINK("#'Full Results'!A1702", "1702")</f>
        <v>1702</v>
      </c>
      <c r="F231" t="s">
        <v>62</v>
      </c>
    </row>
    <row r="232" spans="3:6" x14ac:dyDescent="0.25">
      <c r="C232">
        <v>224</v>
      </c>
      <c r="D232" s="8" t="str">
        <f>HYPERLINK("#'Table 224'!A1", "How do you think AI will affect the following jobs? : Human resources worker")</f>
        <v>How do you think AI will affect the following jobs? : Human resources worker</v>
      </c>
      <c r="E232" s="14" t="str">
        <f>HYPERLINK("#'Full Results'!A1710", "1710")</f>
        <v>1710</v>
      </c>
      <c r="F232" t="s">
        <v>62</v>
      </c>
    </row>
    <row r="233" spans="3:6" x14ac:dyDescent="0.25">
      <c r="C233">
        <v>225</v>
      </c>
      <c r="D233" s="8" t="str">
        <f>HYPERLINK("#'Table 225'!A1", "How do you think AI will affect the following jobs? : Business analyst")</f>
        <v>How do you think AI will affect the following jobs? : Business analyst</v>
      </c>
      <c r="E233" s="14" t="str">
        <f>HYPERLINK("#'Full Results'!A1718", "1718")</f>
        <v>1718</v>
      </c>
      <c r="F233" t="s">
        <v>62</v>
      </c>
    </row>
    <row r="234" spans="3:6" x14ac:dyDescent="0.25">
      <c r="C234">
        <v>226</v>
      </c>
      <c r="D234" s="8" t="str">
        <f>HYPERLINK("#'Table 226'!A1", "How do you think AI will affect the following jobs? : Company director")</f>
        <v>How do you think AI will affect the following jobs? : Company director</v>
      </c>
      <c r="E234" s="14" t="str">
        <f>HYPERLINK("#'Full Results'!A1726", "1726")</f>
        <v>1726</v>
      </c>
      <c r="F234" t="s">
        <v>62</v>
      </c>
    </row>
    <row r="235" spans="3:6" x14ac:dyDescent="0.25">
      <c r="C235">
        <v>227</v>
      </c>
      <c r="D235" s="8" t="str">
        <f>HYPERLINK("#'Table 227'!A1", "How do you think AI will affect the following jobs? : Teacher")</f>
        <v>How do you think AI will affect the following jobs? : Teacher</v>
      </c>
      <c r="E235" s="14" t="str">
        <f>HYPERLINK("#'Full Results'!A1734", "1734")</f>
        <v>1734</v>
      </c>
      <c r="F235" t="s">
        <v>62</v>
      </c>
    </row>
    <row r="236" spans="3:6" x14ac:dyDescent="0.25">
      <c r="C236">
        <v>228</v>
      </c>
      <c r="D236" s="8" t="str">
        <f>HYPERLINK("#'Table 228'!A1", "How do you think AI will affect the following jobs? : Cleaner")</f>
        <v>How do you think AI will affect the following jobs? : Cleaner</v>
      </c>
      <c r="E236" s="14" t="str">
        <f>HYPERLINK("#'Full Results'!A1742", "1742")</f>
        <v>1742</v>
      </c>
      <c r="F236" t="s">
        <v>62</v>
      </c>
    </row>
    <row r="237" spans="3:6" x14ac:dyDescent="0.25">
      <c r="C237">
        <v>229</v>
      </c>
      <c r="D237" s="8" t="str">
        <f>HYPERLINK("#'Table 229'!A1", "How do you think AI will affect the following jobs? : Artists")</f>
        <v>How do you think AI will affect the following jobs? : Artists</v>
      </c>
      <c r="E237" s="14" t="str">
        <f>HYPERLINK("#'Full Results'!A1750", "1750")</f>
        <v>1750</v>
      </c>
      <c r="F237" t="s">
        <v>62</v>
      </c>
    </row>
    <row r="238" spans="3:6" x14ac:dyDescent="0.25">
      <c r="C238">
        <v>230</v>
      </c>
      <c r="D238" s="8" t="str">
        <f>HYPERLINK("#'Table 230'!A1", "How do you think AI will affect the following jobs? : Journalist")</f>
        <v>How do you think AI will affect the following jobs? : Journalist</v>
      </c>
      <c r="E238" s="14" t="str">
        <f>HYPERLINK("#'Full Results'!A1758", "1758")</f>
        <v>1758</v>
      </c>
      <c r="F238" t="s">
        <v>62</v>
      </c>
    </row>
    <row r="239" spans="3:6" x14ac:dyDescent="0.25">
      <c r="C239">
        <v>231</v>
      </c>
      <c r="D239" s="8" t="str">
        <f>HYPERLINK("#'Table 231'!A1", "How do you think AI will affect the following jobs? : Financial account manager")</f>
        <v>How do you think AI will affect the following jobs? : Financial account manager</v>
      </c>
      <c r="E239" s="14" t="str">
        <f>HYPERLINK("#'Full Results'!A1766", "1766")</f>
        <v>1766</v>
      </c>
      <c r="F239" t="s">
        <v>62</v>
      </c>
    </row>
    <row r="240" spans="3:6" x14ac:dyDescent="0.25">
      <c r="C240">
        <v>232</v>
      </c>
      <c r="D240" s="8" t="str">
        <f>HYPERLINK("#'Table 232'!A1", "How do you think AI will affect the following jobs? : Truck driver")</f>
        <v>How do you think AI will affect the following jobs? : Truck driver</v>
      </c>
      <c r="E240" s="14" t="str">
        <f>HYPERLINK("#'Full Results'!A1774", "1774")</f>
        <v>1774</v>
      </c>
      <c r="F240" t="s">
        <v>62</v>
      </c>
    </row>
    <row r="241" spans="3:6" x14ac:dyDescent="0.25">
      <c r="C241">
        <v>233</v>
      </c>
      <c r="D241" s="8" t="str">
        <f>HYPERLINK("#'Table 233'!A1", "Grid Summary: How do you think AI will affect the following jobs?")</f>
        <v>Grid Summary: How do you think AI will affect the following jobs?</v>
      </c>
      <c r="E241" s="7"/>
      <c r="F241" t="s">
        <v>62</v>
      </c>
    </row>
    <row r="242" spans="3:6" x14ac:dyDescent="0.25">
      <c r="C242">
        <v>234</v>
      </c>
      <c r="D242" s="8" t="str">
        <f>HYPERLINK("#'Table 234'!A1", "How do you think AI will affect the following jobs?: Musician")</f>
        <v>How do you think AI will affect the following jobs?: Musician</v>
      </c>
      <c r="E242" s="14" t="str">
        <f>HYPERLINK("#'Full Results'!A1782", "1782")</f>
        <v>1782</v>
      </c>
      <c r="F242" t="s">
        <v>62</v>
      </c>
    </row>
    <row r="243" spans="3:6" x14ac:dyDescent="0.25">
      <c r="C243">
        <v>235</v>
      </c>
      <c r="D243" s="8" t="str">
        <f>HYPERLINK("#'Table 235'!A1", "How do you think AI will affect the following jobs?: Solicitor")</f>
        <v>How do you think AI will affect the following jobs?: Solicitor</v>
      </c>
      <c r="E243" s="14" t="str">
        <f>HYPERLINK("#'Full Results'!A1790", "1790")</f>
        <v>1790</v>
      </c>
      <c r="F243" t="s">
        <v>62</v>
      </c>
    </row>
    <row r="244" spans="3:6" x14ac:dyDescent="0.25">
      <c r="C244">
        <v>236</v>
      </c>
      <c r="D244" s="8" t="str">
        <f>HYPERLINK("#'Table 236'!A1", "How do you think AI will affect the following jobs?: Doctor")</f>
        <v>How do you think AI will affect the following jobs?: Doctor</v>
      </c>
      <c r="E244" s="14" t="str">
        <f>HYPERLINK("#'Full Results'!A1798", "1798")</f>
        <v>1798</v>
      </c>
      <c r="F244" t="s">
        <v>62</v>
      </c>
    </row>
    <row r="245" spans="3:6" x14ac:dyDescent="0.25">
      <c r="C245">
        <v>237</v>
      </c>
      <c r="D245" s="8" t="str">
        <f>HYPERLINK("#'Table 237'!A1", "How do you think AI will affect the following jobs?: Sports player")</f>
        <v>How do you think AI will affect the following jobs?: Sports player</v>
      </c>
      <c r="E245" s="14" t="str">
        <f>HYPERLINK("#'Full Results'!A1806", "1806")</f>
        <v>1806</v>
      </c>
      <c r="F245" t="s">
        <v>62</v>
      </c>
    </row>
    <row r="246" spans="3:6" x14ac:dyDescent="0.25">
      <c r="C246">
        <v>238</v>
      </c>
      <c r="D246" s="8" t="str">
        <f>HYPERLINK("#'Table 238'!A1", "How do you think AI will affect the following jobs?: Telephone salesperson")</f>
        <v>How do you think AI will affect the following jobs?: Telephone salesperson</v>
      </c>
      <c r="E246" s="14" t="str">
        <f>HYPERLINK("#'Full Results'!A1814", "1814")</f>
        <v>1814</v>
      </c>
      <c r="F246" t="s">
        <v>62</v>
      </c>
    </row>
    <row r="247" spans="3:6" x14ac:dyDescent="0.25">
      <c r="C247">
        <v>239</v>
      </c>
      <c r="D247" s="8" t="str">
        <f>HYPERLINK("#'Table 239'!A1", "How do you think AI will affect the following jobs?: Care worker")</f>
        <v>How do you think AI will affect the following jobs?: Care worker</v>
      </c>
      <c r="E247" s="14" t="str">
        <f>HYPERLINK("#'Full Results'!A1822", "1822")</f>
        <v>1822</v>
      </c>
      <c r="F247" t="s">
        <v>62</v>
      </c>
    </row>
    <row r="248" spans="3:6" x14ac:dyDescent="0.25">
      <c r="C248">
        <v>240</v>
      </c>
      <c r="D248" s="8" t="str">
        <f>HYPERLINK("#'Table 240'!A1", "How do you think AI will affect the following jobs?: Builder")</f>
        <v>How do you think AI will affect the following jobs?: Builder</v>
      </c>
      <c r="E248" s="14" t="str">
        <f>HYPERLINK("#'Full Results'!A1830", "1830")</f>
        <v>1830</v>
      </c>
      <c r="F248" t="s">
        <v>62</v>
      </c>
    </row>
    <row r="249" spans="3:6" x14ac:dyDescent="0.25">
      <c r="C249">
        <v>241</v>
      </c>
      <c r="D249" s="8" t="str">
        <f>HYPERLINK("#'Table 241'!A1", "How do you think AI will affect the following jobs?: Security guard")</f>
        <v>How do you think AI will affect the following jobs?: Security guard</v>
      </c>
      <c r="E249" s="14" t="str">
        <f>HYPERLINK("#'Full Results'!A1838", "1838")</f>
        <v>1838</v>
      </c>
      <c r="F249" t="s">
        <v>62</v>
      </c>
    </row>
    <row r="250" spans="3:6" x14ac:dyDescent="0.25">
      <c r="C250">
        <v>242</v>
      </c>
      <c r="D250" s="8" t="str">
        <f>HYPERLINK("#'Table 242'!A1", "How do you think AI will affect the following jobs?: Eco-home upgrade advisor")</f>
        <v>How do you think AI will affect the following jobs?: Eco-home upgrade advisor</v>
      </c>
      <c r="E250" s="14" t="str">
        <f>HYPERLINK("#'Full Results'!A1846", "1846")</f>
        <v>1846</v>
      </c>
      <c r="F250" t="s">
        <v>62</v>
      </c>
    </row>
    <row r="251" spans="3:6" x14ac:dyDescent="0.25">
      <c r="C251">
        <v>243</v>
      </c>
      <c r="D251" s="8" t="str">
        <f>HYPERLINK("#'Table 243'!A1", "How do you think AI will affect the following jobs?: Marketing manager")</f>
        <v>How do you think AI will affect the following jobs?: Marketing manager</v>
      </c>
      <c r="E251" s="14" t="str">
        <f>HYPERLINK("#'Full Results'!A1854", "1854")</f>
        <v>1854</v>
      </c>
      <c r="F251" t="s">
        <v>62</v>
      </c>
    </row>
    <row r="252" spans="3:6" x14ac:dyDescent="0.25">
      <c r="C252">
        <v>244</v>
      </c>
      <c r="D252" s="8" t="str">
        <f>HYPERLINK("#'Table 244'!A1", "How do you think AI will affect the following jobs?: Hairdresser")</f>
        <v>How do you think AI will affect the following jobs?: Hairdresser</v>
      </c>
      <c r="E252" s="14" t="str">
        <f>HYPERLINK("#'Full Results'!A1862", "1862")</f>
        <v>1862</v>
      </c>
      <c r="F252" t="s">
        <v>62</v>
      </c>
    </row>
    <row r="253" spans="3:6" x14ac:dyDescent="0.25">
      <c r="C253">
        <v>245</v>
      </c>
      <c r="D253" s="8" t="str">
        <f>HYPERLINK("#'Table 245'!A1", "How do you think AI will affect the following jobs?: Healthcare assistant")</f>
        <v>How do you think AI will affect the following jobs?: Healthcare assistant</v>
      </c>
      <c r="E253" s="14" t="str">
        <f>HYPERLINK("#'Full Results'!A1870", "1870")</f>
        <v>1870</v>
      </c>
      <c r="F253" t="s">
        <v>62</v>
      </c>
    </row>
    <row r="254" spans="3:6" x14ac:dyDescent="0.25">
      <c r="C254">
        <v>246</v>
      </c>
      <c r="D254" s="8" t="str">
        <f>HYPERLINK("#'Table 246'!A1", "How do you think AI will affect the following jobs?: Small business owner")</f>
        <v>How do you think AI will affect the following jobs?: Small business owner</v>
      </c>
      <c r="E254" s="14" t="str">
        <f>HYPERLINK("#'Full Results'!A1878", "1878")</f>
        <v>1878</v>
      </c>
      <c r="F254" t="s">
        <v>62</v>
      </c>
    </row>
    <row r="255" spans="3:6" x14ac:dyDescent="0.25">
      <c r="C255">
        <v>247</v>
      </c>
      <c r="D255" s="8" t="str">
        <f>HYPERLINK("#'Table 247'!A1", "Grid Summary: And how do you think AI will affect jobs in the following sectors?")</f>
        <v>Grid Summary: And how do you think AI will affect jobs in the following sectors?</v>
      </c>
      <c r="E255" s="7"/>
      <c r="F255" t="s">
        <v>62</v>
      </c>
    </row>
    <row r="256" spans="3:6" x14ac:dyDescent="0.25">
      <c r="C256">
        <v>248</v>
      </c>
      <c r="D256" s="8" t="str">
        <f>HYPERLINK("#'Table 248'!A1", "And how do you think AI will affect jobs in the following sectors?: Agriculture, Forestry And Fishing ")</f>
        <v xml:space="preserve">And how do you think AI will affect jobs in the following sectors?: Agriculture, Forestry And Fishing </v>
      </c>
      <c r="E256" s="14" t="str">
        <f>HYPERLINK("#'Full Results'!A1886", "1886")</f>
        <v>1886</v>
      </c>
      <c r="F256" t="s">
        <v>62</v>
      </c>
    </row>
    <row r="257" spans="3:6" x14ac:dyDescent="0.25">
      <c r="C257">
        <v>249</v>
      </c>
      <c r="D257" s="8" t="str">
        <f>HYPERLINK("#'Table 249'!A1", "And how do you think AI will affect jobs in the following sectors?: Mining And Quarrying ")</f>
        <v xml:space="preserve">And how do you think AI will affect jobs in the following sectors?: Mining And Quarrying </v>
      </c>
      <c r="E257" s="14" t="str">
        <f>HYPERLINK("#'Full Results'!A1894", "1894")</f>
        <v>1894</v>
      </c>
      <c r="F257" t="s">
        <v>62</v>
      </c>
    </row>
    <row r="258" spans="3:6" x14ac:dyDescent="0.25">
      <c r="C258">
        <v>250</v>
      </c>
      <c r="D258" s="8" t="str">
        <f>HYPERLINK("#'Table 250'!A1", "And how do you think AI will affect jobs in the following sectors?: Manufacturing")</f>
        <v>And how do you think AI will affect jobs in the following sectors?: Manufacturing</v>
      </c>
      <c r="E258" s="14" t="str">
        <f>HYPERLINK("#'Full Results'!A1902", "1902")</f>
        <v>1902</v>
      </c>
      <c r="F258" t="s">
        <v>62</v>
      </c>
    </row>
    <row r="259" spans="3:6" x14ac:dyDescent="0.25">
      <c r="C259">
        <v>251</v>
      </c>
      <c r="D259" s="8" t="str">
        <f>HYPERLINK("#'Table 251'!A1", "And how do you think AI will affect jobs in the following sectors?: Electricity, Gas, Steam And Air Conditioning Supply")</f>
        <v>And how do you think AI will affect jobs in the following sectors?: Electricity, Gas, Steam And Air Conditioning Supply</v>
      </c>
      <c r="E259" s="14" t="str">
        <f>HYPERLINK("#'Full Results'!A1910", "1910")</f>
        <v>1910</v>
      </c>
      <c r="F259" t="s">
        <v>62</v>
      </c>
    </row>
    <row r="260" spans="3:6" x14ac:dyDescent="0.25">
      <c r="C260">
        <v>252</v>
      </c>
      <c r="D260" s="8" t="str">
        <f>HYPERLINK("#'Table 252'!A1", "And how do you think AI will affect jobs in the following sectors?: Water Supply; Sewerage, Waste Management And Remediation Activities")</f>
        <v>And how do you think AI will affect jobs in the following sectors?: Water Supply; Sewerage, Waste Management And Remediation Activities</v>
      </c>
      <c r="E260" s="14" t="str">
        <f>HYPERLINK("#'Full Results'!A1918", "1918")</f>
        <v>1918</v>
      </c>
      <c r="F260" t="s">
        <v>62</v>
      </c>
    </row>
    <row r="261" spans="3:6" x14ac:dyDescent="0.25">
      <c r="C261">
        <v>253</v>
      </c>
      <c r="D261" s="8" t="str">
        <f>HYPERLINK("#'Table 253'!A1", "And how do you think AI will affect jobs in the following sectors?: Construction")</f>
        <v>And how do you think AI will affect jobs in the following sectors?: Construction</v>
      </c>
      <c r="E261" s="14" t="str">
        <f>HYPERLINK("#'Full Results'!A1926", "1926")</f>
        <v>1926</v>
      </c>
      <c r="F261" t="s">
        <v>62</v>
      </c>
    </row>
    <row r="262" spans="3:6" x14ac:dyDescent="0.25">
      <c r="C262">
        <v>254</v>
      </c>
      <c r="D262" s="8" t="str">
        <f>HYPERLINK("#'Table 254'!A1", "And how do you think AI will affect jobs in the following sectors?: Retail Or Wholesale; Repair Of Motor Vehicles And Motorcycles")</f>
        <v>And how do you think AI will affect jobs in the following sectors?: Retail Or Wholesale; Repair Of Motor Vehicles And Motorcycles</v>
      </c>
      <c r="E262" s="14" t="str">
        <f>HYPERLINK("#'Full Results'!A1934", "1934")</f>
        <v>1934</v>
      </c>
      <c r="F262" t="s">
        <v>62</v>
      </c>
    </row>
    <row r="263" spans="3:6" x14ac:dyDescent="0.25">
      <c r="C263">
        <v>255</v>
      </c>
      <c r="D263" s="8" t="str">
        <f>HYPERLINK("#'Table 255'!A1", "And how do you think AI will affect jobs in the following sectors?: Transportation And Storage")</f>
        <v>And how do you think AI will affect jobs in the following sectors?: Transportation And Storage</v>
      </c>
      <c r="E263" s="14" t="str">
        <f>HYPERLINK("#'Full Results'!A1942", "1942")</f>
        <v>1942</v>
      </c>
      <c r="F263" t="s">
        <v>62</v>
      </c>
    </row>
    <row r="264" spans="3:6" x14ac:dyDescent="0.25">
      <c r="C264">
        <v>256</v>
      </c>
      <c r="D264" s="8" t="str">
        <f>HYPERLINK("#'Table 256'!A1", "And how do you think AI will affect jobs in the following sectors?: Accommodation And Food Service Activities")</f>
        <v>And how do you think AI will affect jobs in the following sectors?: Accommodation And Food Service Activities</v>
      </c>
      <c r="E264" s="14" t="str">
        <f>HYPERLINK("#'Full Results'!A1950", "1950")</f>
        <v>1950</v>
      </c>
      <c r="F264" t="s">
        <v>62</v>
      </c>
    </row>
    <row r="265" spans="3:6" x14ac:dyDescent="0.25">
      <c r="C265">
        <v>257</v>
      </c>
      <c r="D265" s="8" t="str">
        <f>HYPERLINK("#'Table 257'!A1", "And how do you think AI will affect jobs in the following sectors?: Information And Communication")</f>
        <v>And how do you think AI will affect jobs in the following sectors?: Information And Communication</v>
      </c>
      <c r="E265" s="14" t="str">
        <f>HYPERLINK("#'Full Results'!A1958", "1958")</f>
        <v>1958</v>
      </c>
      <c r="F265" t="s">
        <v>62</v>
      </c>
    </row>
    <row r="266" spans="3:6" x14ac:dyDescent="0.25">
      <c r="C266">
        <v>258</v>
      </c>
      <c r="D266" s="8" t="str">
        <f>HYPERLINK("#'Table 258'!A1", "And how do you think AI will affect jobs in the following sectors?: Financial And Insurance Activities")</f>
        <v>And how do you think AI will affect jobs in the following sectors?: Financial And Insurance Activities</v>
      </c>
      <c r="E266" s="14" t="str">
        <f>HYPERLINK("#'Full Results'!A1966", "1966")</f>
        <v>1966</v>
      </c>
      <c r="F266" t="s">
        <v>62</v>
      </c>
    </row>
    <row r="267" spans="3:6" x14ac:dyDescent="0.25">
      <c r="C267">
        <v>259</v>
      </c>
      <c r="D267" s="8" t="str">
        <f>HYPERLINK("#'Table 259'!A1", "And how do you think AI will affect jobs in the following sectors?: Real Estate Activities")</f>
        <v>And how do you think AI will affect jobs in the following sectors?: Real Estate Activities</v>
      </c>
      <c r="E267" s="14" t="str">
        <f>HYPERLINK("#'Full Results'!A1974", "1974")</f>
        <v>1974</v>
      </c>
      <c r="F267" t="s">
        <v>62</v>
      </c>
    </row>
    <row r="268" spans="3:6" x14ac:dyDescent="0.25">
      <c r="C268">
        <v>260</v>
      </c>
      <c r="D268" s="8" t="str">
        <f>HYPERLINK("#'Table 260'!A1", "And how do you think AI will affect jobs in the following sectors?: Professional, Scientific And Technical Activities")</f>
        <v>And how do you think AI will affect jobs in the following sectors?: Professional, Scientific And Technical Activities</v>
      </c>
      <c r="E268" s="14" t="str">
        <f>HYPERLINK("#'Full Results'!A1982", "1982")</f>
        <v>1982</v>
      </c>
      <c r="F268" t="s">
        <v>62</v>
      </c>
    </row>
    <row r="269" spans="3:6" x14ac:dyDescent="0.25">
      <c r="C269">
        <v>261</v>
      </c>
      <c r="D269" s="8" t="str">
        <f>HYPERLINK("#'Table 261'!A1", "And how do you think AI will affect jobs in the following sectors?: Administrative And Support Service Activities")</f>
        <v>And how do you think AI will affect jobs in the following sectors?: Administrative And Support Service Activities</v>
      </c>
      <c r="E269" s="14" t="str">
        <f>HYPERLINK("#'Full Results'!A1990", "1990")</f>
        <v>1990</v>
      </c>
      <c r="F269" t="s">
        <v>62</v>
      </c>
    </row>
    <row r="270" spans="3:6" x14ac:dyDescent="0.25">
      <c r="C270">
        <v>262</v>
      </c>
      <c r="D270" s="8" t="str">
        <f>HYPERLINK("#'Table 262'!A1", "And how do you think AI will affect jobs in the following sectors?: Public Administration And Defence; Compulsory Social Security")</f>
        <v>And how do you think AI will affect jobs in the following sectors?: Public Administration And Defence; Compulsory Social Security</v>
      </c>
      <c r="E270" s="14" t="str">
        <f>HYPERLINK("#'Full Results'!A1998", "1998")</f>
        <v>1998</v>
      </c>
      <c r="F270" t="s">
        <v>62</v>
      </c>
    </row>
    <row r="271" spans="3:6" x14ac:dyDescent="0.25">
      <c r="C271">
        <v>263</v>
      </c>
      <c r="D271" s="8" t="str">
        <f>HYPERLINK("#'Table 263'!A1", "And how do you think AI will affect jobs in the following sectors?: Education")</f>
        <v>And how do you think AI will affect jobs in the following sectors?: Education</v>
      </c>
      <c r="E271" s="14" t="str">
        <f>HYPERLINK("#'Full Results'!A2006", "2006")</f>
        <v>2006</v>
      </c>
      <c r="F271" t="s">
        <v>62</v>
      </c>
    </row>
    <row r="272" spans="3:6" x14ac:dyDescent="0.25">
      <c r="C272">
        <v>264</v>
      </c>
      <c r="D272" s="8" t="str">
        <f>HYPERLINK("#'Table 264'!A1", "And how do you think AI will affect jobs in the following sectors?: Human Health And Social Work Activities")</f>
        <v>And how do you think AI will affect jobs in the following sectors?: Human Health And Social Work Activities</v>
      </c>
      <c r="E272" s="14" t="str">
        <f>HYPERLINK("#'Full Results'!A2014", "2014")</f>
        <v>2014</v>
      </c>
      <c r="F272" t="s">
        <v>62</v>
      </c>
    </row>
    <row r="273" spans="3:6" x14ac:dyDescent="0.25">
      <c r="C273">
        <v>265</v>
      </c>
      <c r="D273" s="8" t="str">
        <f>HYPERLINK("#'Table 265'!A1", "And how do you think AI will affect jobs in the following sectors?: Arts, Entertainment And Recreation")</f>
        <v>And how do you think AI will affect jobs in the following sectors?: Arts, Entertainment And Recreation</v>
      </c>
      <c r="E273" s="14" t="str">
        <f>HYPERLINK("#'Full Results'!A2022", "2022")</f>
        <v>2022</v>
      </c>
      <c r="F273" t="s">
        <v>62</v>
      </c>
    </row>
    <row r="274" spans="3:6" x14ac:dyDescent="0.25">
      <c r="C274">
        <v>266</v>
      </c>
      <c r="D274" s="8" t="str">
        <f>HYPERLINK("#'Table 266'!A1", " When do you think AI will start to have a major impact on jobs and the world of work?")</f>
        <v xml:space="preserve"> When do you think AI will start to have a major impact on jobs and the world of work?</v>
      </c>
      <c r="E274" s="14" t="str">
        <f>HYPERLINK("#'Full Results'!A2030", "2030")</f>
        <v>2030</v>
      </c>
      <c r="F274" t="s">
        <v>62</v>
      </c>
    </row>
    <row r="275" spans="3:6" x14ac:dyDescent="0.25">
      <c r="C275">
        <v>267</v>
      </c>
      <c r="D275" s="8" t="str">
        <f>HYPERLINK("#'Table 267'!A1", "Grid Summary: To what extent do you agree with the following statements?")</f>
        <v>Grid Summary: To what extent do you agree with the following statements?</v>
      </c>
      <c r="E275" s="7"/>
      <c r="F275" t="s">
        <v>62</v>
      </c>
    </row>
    <row r="276" spans="3:6" x14ac:dyDescent="0.25">
      <c r="C276">
        <v>268</v>
      </c>
      <c r="D276" s="8" t="str">
        <f>HYPERLINK("#'Table 268'!A1", "To what extent do you agree with the following statements?: Schools and universities should be doing more to teach young people how to use AI in the workplace")</f>
        <v>To what extent do you agree with the following statements?: Schools and universities should be doing more to teach young people how to use AI in the workplace</v>
      </c>
      <c r="E276" s="14" t="str">
        <f>HYPERLINK("#'Full Results'!A2041", "2041")</f>
        <v>2041</v>
      </c>
      <c r="F276" t="s">
        <v>62</v>
      </c>
    </row>
    <row r="277" spans="3:6" x14ac:dyDescent="0.25">
      <c r="C277">
        <v>269</v>
      </c>
      <c r="D277" s="8" t="str">
        <f>HYPERLINK("#'Table 269'!A1", "To what extent do you agree with the following statements?: Employers should provide support on how to use AI tools to their workers")</f>
        <v>To what extent do you agree with the following statements?: Employers should provide support on how to use AI tools to their workers</v>
      </c>
      <c r="E277" s="14" t="str">
        <f>HYPERLINK("#'Full Results'!A2053", "2053")</f>
        <v>2053</v>
      </c>
      <c r="F277" t="s">
        <v>62</v>
      </c>
    </row>
    <row r="278" spans="3:6" x14ac:dyDescent="0.25">
      <c r="C278">
        <v>270</v>
      </c>
      <c r="D278" s="8" t="str">
        <f>HYPERLINK("#'Table 270'!A1", "To what extent do you agree with the following statements?: Using AI tools should be seen as a valuable skill in job applications")</f>
        <v>To what extent do you agree with the following statements?: Using AI tools should be seen as a valuable skill in job applications</v>
      </c>
      <c r="E278" s="14" t="str">
        <f>HYPERLINK("#'Full Results'!A2065", "2065")</f>
        <v>2065</v>
      </c>
      <c r="F278" t="s">
        <v>62</v>
      </c>
    </row>
    <row r="279" spans="3:6" x14ac:dyDescent="0.25">
      <c r="C279">
        <v>271</v>
      </c>
      <c r="D279" s="8" t="str">
        <f>HYPERLINK("#'Table 271'!A1", "To what extent do you agree with the following statements?: AI training should be included in apprenticeships and work placements for young people")</f>
        <v>To what extent do you agree with the following statements?: AI training should be included in apprenticeships and work placements for young people</v>
      </c>
      <c r="E279" s="14" t="str">
        <f>HYPERLINK("#'Full Results'!A2077", "2077")</f>
        <v>2077</v>
      </c>
      <c r="F279" t="s">
        <v>62</v>
      </c>
    </row>
    <row r="280" spans="3:6" x14ac:dyDescent="0.25">
      <c r="C280">
        <v>272</v>
      </c>
      <c r="D280" s="8" t="str">
        <f>HYPERLINK("#'Table 272'!A1", "Grid Summary: And how much are the following doing to prepare young people for the potential impacts of AI on their careers?")</f>
        <v>Grid Summary: And how much are the following doing to prepare young people for the potential impacts of AI on their careers?</v>
      </c>
      <c r="E280" s="7"/>
      <c r="F280" t="s">
        <v>62</v>
      </c>
    </row>
    <row r="281" spans="3:6" x14ac:dyDescent="0.25">
      <c r="C281">
        <v>273</v>
      </c>
      <c r="D281" s="8" t="str">
        <f>HYPERLINK("#'Table 273'!A1", "And how much are the following doing to prepare young people for the potential impacts of AI on their careers?: Employers ")</f>
        <v xml:space="preserve">And how much are the following doing to prepare young people for the potential impacts of AI on their careers?: Employers </v>
      </c>
      <c r="E281" s="14" t="str">
        <f>HYPERLINK("#'Full Results'!A2089", "2089")</f>
        <v>2089</v>
      </c>
      <c r="F281" t="s">
        <v>62</v>
      </c>
    </row>
    <row r="282" spans="3:6" x14ac:dyDescent="0.25">
      <c r="C282">
        <v>274</v>
      </c>
      <c r="D282" s="8" t="str">
        <f>HYPERLINK("#'Table 274'!A1", "And how much are the following doing to prepare young people for the potential impacts of AI on their careers?: Schools and colleges")</f>
        <v>And how much are the following doing to prepare young people for the potential impacts of AI on their careers?: Schools and colleges</v>
      </c>
      <c r="E282" s="14" t="str">
        <f>HYPERLINK("#'Full Results'!A2097", "2097")</f>
        <v>2097</v>
      </c>
      <c r="F282" t="s">
        <v>62</v>
      </c>
    </row>
    <row r="283" spans="3:6" x14ac:dyDescent="0.25">
      <c r="C283">
        <v>275</v>
      </c>
      <c r="D283" s="8" t="str">
        <f>HYPERLINK("#'Table 275'!A1", "And how much are the following doing to prepare young people for the potential impacts of AI on their careers?: Universities")</f>
        <v>And how much are the following doing to prepare young people for the potential impacts of AI on their careers?: Universities</v>
      </c>
      <c r="E283" s="14" t="str">
        <f>HYPERLINK("#'Full Results'!A2105", "2105")</f>
        <v>2105</v>
      </c>
      <c r="F283" t="s">
        <v>62</v>
      </c>
    </row>
    <row r="284" spans="3:6" x14ac:dyDescent="0.25">
      <c r="C284">
        <v>276</v>
      </c>
      <c r="D284" s="8" t="str">
        <f>HYPERLINK("#'Table 276'!A1", "And how much are the following doing to prepare young people for the potential impacts of AI on their careers?: The government")</f>
        <v>And how much are the following doing to prepare young people for the potential impacts of AI on their careers?: The government</v>
      </c>
      <c r="E284" s="14" t="str">
        <f>HYPERLINK("#'Full Results'!A2113", "2113")</f>
        <v>2113</v>
      </c>
      <c r="F284" t="s">
        <v>62</v>
      </c>
    </row>
    <row r="285" spans="3:6" x14ac:dyDescent="0.25">
      <c r="C285">
        <v>277</v>
      </c>
      <c r="D285" s="8" t="str">
        <f>HYPERLINK("#'Table 277'!A1", "And how much are the following doing to prepare young people for the potential impacts of AI on their careers?: Charities and nonprofit organisations")</f>
        <v>And how much are the following doing to prepare young people for the potential impacts of AI on their careers?: Charities and nonprofit organisations</v>
      </c>
      <c r="E285" s="14" t="str">
        <f>HYPERLINK("#'Full Results'!A2121", "2121")</f>
        <v>2121</v>
      </c>
      <c r="F285" t="s">
        <v>62</v>
      </c>
    </row>
    <row r="286" spans="3:6" x14ac:dyDescent="0.25">
      <c r="C286">
        <v>278</v>
      </c>
      <c r="D286" s="8" t="str">
        <f>HYPERLINK("#'Table 278'!A1", " In your opinion, which of the following should be most responsible for preparing young people for the potential impacts of AI on their careers?")</f>
        <v xml:space="preserve"> In your opinion, which of the following should be most responsible for preparing young people for the potential impacts of AI on their careers?</v>
      </c>
      <c r="E286" s="14" t="str">
        <f>HYPERLINK("#'Full Results'!A2129", "2129")</f>
        <v>2129</v>
      </c>
      <c r="F286" t="s">
        <v>62</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9" width="20.7109375" customWidth="1"/>
  </cols>
  <sheetData>
    <row r="2" spans="2:9" ht="39.950000000000003" customHeight="1" x14ac:dyDescent="0.25">
      <c r="D2" s="29" t="s">
        <v>120</v>
      </c>
      <c r="E2" s="25"/>
      <c r="F2" s="25"/>
      <c r="G2" s="25"/>
      <c r="H2" s="25"/>
      <c r="I2" s="25"/>
    </row>
    <row r="6" spans="2:9" ht="50.1" customHeight="1" x14ac:dyDescent="0.25">
      <c r="B6" s="20" t="s">
        <v>15</v>
      </c>
      <c r="C6" s="20" t="s">
        <v>111</v>
      </c>
      <c r="D6" s="20" t="s">
        <v>112</v>
      </c>
      <c r="E6" s="20" t="s">
        <v>113</v>
      </c>
      <c r="F6" s="20" t="s">
        <v>114</v>
      </c>
      <c r="G6" s="20" t="s">
        <v>115</v>
      </c>
      <c r="H6" s="20" t="s">
        <v>116</v>
      </c>
    </row>
    <row r="7" spans="2:9" ht="45" x14ac:dyDescent="0.25">
      <c r="B7" s="18" t="s">
        <v>117</v>
      </c>
      <c r="C7" s="17">
        <v>0.33844486638339</v>
      </c>
      <c r="D7" s="17">
        <v>0.152552081415748</v>
      </c>
      <c r="E7" s="17">
        <v>0.27665896967217501</v>
      </c>
      <c r="F7" s="17">
        <v>0.56248432930861303</v>
      </c>
      <c r="G7" s="17">
        <v>0.44850741453698401</v>
      </c>
      <c r="H7" s="17">
        <v>0.114148513637021</v>
      </c>
    </row>
    <row r="8" spans="2:9" ht="45" x14ac:dyDescent="0.25">
      <c r="B8" s="18" t="s">
        <v>118</v>
      </c>
      <c r="C8" s="17">
        <v>0.37428580756937102</v>
      </c>
      <c r="D8" s="17">
        <v>0.28652190478352801</v>
      </c>
      <c r="E8" s="17">
        <v>0.39196722038401799</v>
      </c>
      <c r="F8" s="17">
        <v>0.30894006086584103</v>
      </c>
      <c r="G8" s="17">
        <v>0.36148815534496298</v>
      </c>
      <c r="H8" s="17">
        <v>0.25859041433582802</v>
      </c>
    </row>
    <row r="9" spans="2:9" x14ac:dyDescent="0.25">
      <c r="B9" s="18" t="s">
        <v>119</v>
      </c>
      <c r="C9" s="17">
        <v>0.247927287009061</v>
      </c>
      <c r="D9" s="17">
        <v>0.51678896486699599</v>
      </c>
      <c r="E9" s="17">
        <v>0.28958540348560602</v>
      </c>
      <c r="F9" s="17">
        <v>0.109118024024304</v>
      </c>
      <c r="G9" s="17">
        <v>0.15991114656833999</v>
      </c>
      <c r="H9" s="17">
        <v>0.56389379175687404</v>
      </c>
    </row>
    <row r="10" spans="2:9" x14ac:dyDescent="0.25">
      <c r="B10" s="18" t="s">
        <v>60</v>
      </c>
      <c r="C10" s="17">
        <v>3.9342039038177498E-2</v>
      </c>
      <c r="D10" s="17">
        <v>4.41370489337276E-2</v>
      </c>
      <c r="E10" s="17">
        <v>4.1788406458201199E-2</v>
      </c>
      <c r="F10" s="17">
        <v>1.9457585801242201E-2</v>
      </c>
      <c r="G10" s="17">
        <v>3.0093283549714099E-2</v>
      </c>
      <c r="H10" s="17">
        <v>6.3367280270276896E-2</v>
      </c>
    </row>
    <row r="11" spans="2:9" x14ac:dyDescent="0.25">
      <c r="B11" s="16"/>
      <c r="C11" s="16"/>
      <c r="D11" s="16"/>
      <c r="E11" s="16"/>
      <c r="F11" s="16"/>
      <c r="G11" s="16"/>
      <c r="H11" s="16"/>
    </row>
    <row r="12" spans="2:9" x14ac:dyDescent="0.25">
      <c r="B12" t="s">
        <v>63</v>
      </c>
    </row>
    <row r="13" spans="2:9" x14ac:dyDescent="0.25">
      <c r="B13" t="s">
        <v>64</v>
      </c>
    </row>
    <row r="17" spans="2:2" x14ac:dyDescent="0.25">
      <c r="B17"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570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0.21154074973758999</v>
      </c>
      <c r="D9" s="17">
        <v>0.20357934939511499</v>
      </c>
      <c r="E9" s="17">
        <v>0.21596476384029101</v>
      </c>
      <c r="F9" s="17"/>
      <c r="G9" s="17">
        <v>0.17049625411798899</v>
      </c>
      <c r="H9" s="17">
        <v>0.22760676483683301</v>
      </c>
      <c r="I9" s="17">
        <v>0.229551238360822</v>
      </c>
      <c r="J9" s="17"/>
      <c r="K9" s="17">
        <v>0.25787129217121002</v>
      </c>
      <c r="L9" s="17">
        <v>0.20290616605211401</v>
      </c>
      <c r="M9" s="17"/>
      <c r="N9" s="17">
        <v>0.19039667102301899</v>
      </c>
      <c r="O9" s="17">
        <v>0.18292463216792601</v>
      </c>
      <c r="P9" s="17">
        <v>0.23242841983707599</v>
      </c>
      <c r="Q9" s="17">
        <v>0.26005887281547602</v>
      </c>
      <c r="R9" s="17">
        <v>0.20283155017183299</v>
      </c>
      <c r="S9" s="17"/>
      <c r="T9" s="17">
        <v>0.23541395121604899</v>
      </c>
      <c r="U9" s="17">
        <v>0.25180792520065698</v>
      </c>
      <c r="V9" s="17">
        <v>0.205667036478308</v>
      </c>
      <c r="W9" s="17">
        <v>0.132208305731425</v>
      </c>
      <c r="X9" s="17">
        <v>0.213146035487497</v>
      </c>
      <c r="Y9" s="17">
        <v>0.21147607783293801</v>
      </c>
      <c r="Z9" s="17">
        <v>0.238077732026478</v>
      </c>
      <c r="AA9" s="17">
        <v>0.21761057366401099</v>
      </c>
      <c r="AB9" s="17">
        <v>0.21011947055283201</v>
      </c>
      <c r="AC9" s="17">
        <v>0.19230433052207099</v>
      </c>
      <c r="AD9" s="17">
        <v>0.16911799888142501</v>
      </c>
      <c r="AE9" s="17">
        <v>0.20312371340890201</v>
      </c>
      <c r="AF9" s="17"/>
      <c r="AG9" s="17">
        <v>0.21690677820295801</v>
      </c>
      <c r="AH9" s="17">
        <v>0.214532808063542</v>
      </c>
    </row>
    <row r="10" spans="2:34" x14ac:dyDescent="0.25">
      <c r="B10" s="18" t="s">
        <v>563</v>
      </c>
      <c r="C10" s="17">
        <v>0.37218343057461001</v>
      </c>
      <c r="D10" s="17">
        <v>0.35186161029813501</v>
      </c>
      <c r="E10" s="17">
        <v>0.39361499684325102</v>
      </c>
      <c r="F10" s="17"/>
      <c r="G10" s="17">
        <v>0.37599964473150899</v>
      </c>
      <c r="H10" s="17">
        <v>0.37728173506174201</v>
      </c>
      <c r="I10" s="17">
        <v>0.36225632374854</v>
      </c>
      <c r="J10" s="17"/>
      <c r="K10" s="17">
        <v>0.35541641431910398</v>
      </c>
      <c r="L10" s="17">
        <v>0.37946251051318303</v>
      </c>
      <c r="M10" s="17"/>
      <c r="N10" s="17">
        <v>0.32667143350720101</v>
      </c>
      <c r="O10" s="17">
        <v>0.39410974271057497</v>
      </c>
      <c r="P10" s="17">
        <v>0.37914856724691898</v>
      </c>
      <c r="Q10" s="17">
        <v>0.37758832186444102</v>
      </c>
      <c r="R10" s="17">
        <v>0.37181811913395901</v>
      </c>
      <c r="S10" s="17"/>
      <c r="T10" s="17">
        <v>0.38527400997635902</v>
      </c>
      <c r="U10" s="17">
        <v>0.39161367326699498</v>
      </c>
      <c r="V10" s="17">
        <v>0.43907208121576002</v>
      </c>
      <c r="W10" s="17">
        <v>0.43890143365350798</v>
      </c>
      <c r="X10" s="17">
        <v>0.38594111829611699</v>
      </c>
      <c r="Y10" s="17">
        <v>0.30709141254815697</v>
      </c>
      <c r="Z10" s="17">
        <v>0.40957798790713601</v>
      </c>
      <c r="AA10" s="17">
        <v>0.42606122101537203</v>
      </c>
      <c r="AB10" s="17">
        <v>0.292956713223258</v>
      </c>
      <c r="AC10" s="17">
        <v>0.323097436054331</v>
      </c>
      <c r="AD10" s="17">
        <v>0.34578272111490699</v>
      </c>
      <c r="AE10" s="17">
        <v>0.31080385560488399</v>
      </c>
      <c r="AF10" s="17"/>
      <c r="AG10" s="17">
        <v>0.40403928407504103</v>
      </c>
      <c r="AH10" s="17">
        <v>0.36292067567077402</v>
      </c>
    </row>
    <row r="11" spans="2:34" x14ac:dyDescent="0.25">
      <c r="B11" s="18" t="s">
        <v>564</v>
      </c>
      <c r="C11" s="17">
        <v>0.23336466301391801</v>
      </c>
      <c r="D11" s="17">
        <v>0.25953199964176898</v>
      </c>
      <c r="E11" s="17">
        <v>0.20978760960064799</v>
      </c>
      <c r="F11" s="17"/>
      <c r="G11" s="17">
        <v>0.221505301835072</v>
      </c>
      <c r="H11" s="17">
        <v>0.22870200075276101</v>
      </c>
      <c r="I11" s="17">
        <v>0.250217102272209</v>
      </c>
      <c r="J11" s="17"/>
      <c r="K11" s="17">
        <v>0.20320850079217301</v>
      </c>
      <c r="L11" s="17">
        <v>0.239858570350372</v>
      </c>
      <c r="M11" s="17"/>
      <c r="N11" s="17">
        <v>0.19615488294521299</v>
      </c>
      <c r="O11" s="17">
        <v>0.248227689080424</v>
      </c>
      <c r="P11" s="17">
        <v>0.2394819076618</v>
      </c>
      <c r="Q11" s="17">
        <v>0.18874419051536101</v>
      </c>
      <c r="R11" s="17">
        <v>0.25327055454527703</v>
      </c>
      <c r="S11" s="17"/>
      <c r="T11" s="17">
        <v>0.21168304027155199</v>
      </c>
      <c r="U11" s="17">
        <v>0.218998075759292</v>
      </c>
      <c r="V11" s="17">
        <v>0.236340375617592</v>
      </c>
      <c r="W11" s="17">
        <v>0.29005885596773801</v>
      </c>
      <c r="X11" s="17">
        <v>0.22522584465767101</v>
      </c>
      <c r="Y11" s="17">
        <v>0.26592920276120002</v>
      </c>
      <c r="Z11" s="17">
        <v>0.19541387609298599</v>
      </c>
      <c r="AA11" s="17">
        <v>0.238784972003768</v>
      </c>
      <c r="AB11" s="17">
        <v>0.244996095187407</v>
      </c>
      <c r="AC11" s="17">
        <v>0.24469145732171399</v>
      </c>
      <c r="AD11" s="17">
        <v>0.23398254259540999</v>
      </c>
      <c r="AE11" s="17">
        <v>0.17112467747813101</v>
      </c>
      <c r="AF11" s="17"/>
      <c r="AG11" s="17">
        <v>0.194412522872593</v>
      </c>
      <c r="AH11" s="17">
        <v>0.25930978895197299</v>
      </c>
    </row>
    <row r="12" spans="2:34" x14ac:dyDescent="0.25">
      <c r="B12" s="18" t="s">
        <v>565</v>
      </c>
      <c r="C12" s="17">
        <v>7.1348113733938498E-2</v>
      </c>
      <c r="D12" s="17">
        <v>8.0814232621174403E-2</v>
      </c>
      <c r="E12" s="17">
        <v>6.3245653254650203E-2</v>
      </c>
      <c r="F12" s="17"/>
      <c r="G12" s="17">
        <v>7.6289705937334695E-2</v>
      </c>
      <c r="H12" s="17">
        <v>6.9862945770665999E-2</v>
      </c>
      <c r="I12" s="17">
        <v>6.8617481660526294E-2</v>
      </c>
      <c r="J12" s="17"/>
      <c r="K12" s="17">
        <v>5.28994716715952E-2</v>
      </c>
      <c r="L12" s="17">
        <v>7.5575854884576105E-2</v>
      </c>
      <c r="M12" s="17"/>
      <c r="N12" s="17">
        <v>9.4584709337310405E-2</v>
      </c>
      <c r="O12" s="17">
        <v>5.6782421399425603E-2</v>
      </c>
      <c r="P12" s="17">
        <v>5.3337970952692097E-2</v>
      </c>
      <c r="Q12" s="17">
        <v>5.4375743819074999E-2</v>
      </c>
      <c r="R12" s="17">
        <v>0.107436013402281</v>
      </c>
      <c r="S12" s="17"/>
      <c r="T12" s="17">
        <v>7.5804793685490202E-2</v>
      </c>
      <c r="U12" s="17">
        <v>3.33004223967154E-2</v>
      </c>
      <c r="V12" s="17">
        <v>2.9464099235165301E-2</v>
      </c>
      <c r="W12" s="17">
        <v>4.1887945960508897E-2</v>
      </c>
      <c r="X12" s="17">
        <v>6.8173821918269498E-2</v>
      </c>
      <c r="Y12" s="17">
        <v>9.5855906133376398E-2</v>
      </c>
      <c r="Z12" s="17">
        <v>5.3694493519585301E-2</v>
      </c>
      <c r="AA12" s="17">
        <v>5.2719349160951001E-2</v>
      </c>
      <c r="AB12" s="17">
        <v>0.12909320935754001</v>
      </c>
      <c r="AC12" s="17">
        <v>8.1751644589562897E-2</v>
      </c>
      <c r="AD12" s="17">
        <v>9.3239572702757803E-2</v>
      </c>
      <c r="AE12" s="17">
        <v>0.14837290412811199</v>
      </c>
      <c r="AF12" s="17"/>
      <c r="AG12" s="17">
        <v>9.2395203927922706E-2</v>
      </c>
      <c r="AH12" s="17">
        <v>5.4200787846464399E-2</v>
      </c>
    </row>
    <row r="13" spans="2:34" x14ac:dyDescent="0.25">
      <c r="B13" s="18" t="s">
        <v>80</v>
      </c>
      <c r="C13" s="19">
        <v>0.111563042939943</v>
      </c>
      <c r="D13" s="19">
        <v>0.104212808043807</v>
      </c>
      <c r="E13" s="19">
        <v>0.11738697646116</v>
      </c>
      <c r="F13" s="19"/>
      <c r="G13" s="19">
        <v>0.15570909337809499</v>
      </c>
      <c r="H13" s="19">
        <v>9.6546553577998406E-2</v>
      </c>
      <c r="I13" s="19">
        <v>8.9357853957903799E-2</v>
      </c>
      <c r="J13" s="19"/>
      <c r="K13" s="19">
        <v>0.13060432104591799</v>
      </c>
      <c r="L13" s="19">
        <v>0.102196898199756</v>
      </c>
      <c r="M13" s="19"/>
      <c r="N13" s="19">
        <v>0.192192303187257</v>
      </c>
      <c r="O13" s="19">
        <v>0.11795551464164999</v>
      </c>
      <c r="P13" s="19">
        <v>9.5603134301513001E-2</v>
      </c>
      <c r="Q13" s="19">
        <v>0.119232870985647</v>
      </c>
      <c r="R13" s="19">
        <v>6.4643762746649694E-2</v>
      </c>
      <c r="S13" s="19"/>
      <c r="T13" s="19">
        <v>9.1824204850549401E-2</v>
      </c>
      <c r="U13" s="19">
        <v>0.10427990337633999</v>
      </c>
      <c r="V13" s="19">
        <v>8.9456407453174305E-2</v>
      </c>
      <c r="W13" s="19">
        <v>9.6943458686819306E-2</v>
      </c>
      <c r="X13" s="19">
        <v>0.107513179640445</v>
      </c>
      <c r="Y13" s="19">
        <v>0.119647400724328</v>
      </c>
      <c r="Z13" s="19">
        <v>0.103235910453815</v>
      </c>
      <c r="AA13" s="19">
        <v>6.4823884155898195E-2</v>
      </c>
      <c r="AB13" s="19">
        <v>0.122834511678963</v>
      </c>
      <c r="AC13" s="19">
        <v>0.15815513151232199</v>
      </c>
      <c r="AD13" s="19">
        <v>0.15787716470550001</v>
      </c>
      <c r="AE13" s="19">
        <v>0.16657484937997</v>
      </c>
      <c r="AF13" s="19"/>
      <c r="AG13" s="19">
        <v>9.2246210921485397E-2</v>
      </c>
      <c r="AH13" s="19">
        <v>0.109035939467246</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571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0.102998506375461</v>
      </c>
      <c r="D9" s="17">
        <v>0.130458735310025</v>
      </c>
      <c r="E9" s="17">
        <v>7.7505708313874405E-2</v>
      </c>
      <c r="F9" s="17"/>
      <c r="G9" s="17">
        <v>6.9951921297667599E-2</v>
      </c>
      <c r="H9" s="17">
        <v>9.2695042210301504E-2</v>
      </c>
      <c r="I9" s="17">
        <v>0.14659189233488601</v>
      </c>
      <c r="J9" s="17"/>
      <c r="K9" s="17">
        <v>0.102303690577734</v>
      </c>
      <c r="L9" s="17">
        <v>0.101195646802892</v>
      </c>
      <c r="M9" s="17"/>
      <c r="N9" s="17">
        <v>8.9587061496641696E-2</v>
      </c>
      <c r="O9" s="17">
        <v>0.113757928180458</v>
      </c>
      <c r="P9" s="17">
        <v>8.1299677730021294E-2</v>
      </c>
      <c r="Q9" s="17">
        <v>0.11620568362653701</v>
      </c>
      <c r="R9" s="17">
        <v>0.13876775680981299</v>
      </c>
      <c r="S9" s="17"/>
      <c r="T9" s="17">
        <v>0.17794371147205101</v>
      </c>
      <c r="U9" s="17">
        <v>7.4658930159803794E-2</v>
      </c>
      <c r="V9" s="17">
        <v>4.60651106486068E-2</v>
      </c>
      <c r="W9" s="17">
        <v>5.1501844633438099E-2</v>
      </c>
      <c r="X9" s="17">
        <v>5.5156961364957999E-2</v>
      </c>
      <c r="Y9" s="17">
        <v>0.13241730284310399</v>
      </c>
      <c r="Z9" s="17">
        <v>0.111634273272833</v>
      </c>
      <c r="AA9" s="17">
        <v>8.8316805823126399E-2</v>
      </c>
      <c r="AB9" s="17">
        <v>0.128125281205172</v>
      </c>
      <c r="AC9" s="17">
        <v>9.2604369275716705E-2</v>
      </c>
      <c r="AD9" s="17">
        <v>0.11101460885563</v>
      </c>
      <c r="AE9" s="17">
        <v>0.13489971930207001</v>
      </c>
      <c r="AF9" s="17"/>
      <c r="AG9" s="17">
        <v>0.121158069207804</v>
      </c>
      <c r="AH9" s="17">
        <v>9.2246588355289094E-2</v>
      </c>
    </row>
    <row r="10" spans="2:34" x14ac:dyDescent="0.25">
      <c r="B10" s="18" t="s">
        <v>563</v>
      </c>
      <c r="C10" s="17">
        <v>0.24347943250406801</v>
      </c>
      <c r="D10" s="17">
        <v>0.25059916871512</v>
      </c>
      <c r="E10" s="17">
        <v>0.24101536271679899</v>
      </c>
      <c r="F10" s="17"/>
      <c r="G10" s="17">
        <v>0.206228212952141</v>
      </c>
      <c r="H10" s="17">
        <v>0.249417243166796</v>
      </c>
      <c r="I10" s="17">
        <v>0.27064597632593301</v>
      </c>
      <c r="J10" s="17"/>
      <c r="K10" s="17">
        <v>0.21524983397570399</v>
      </c>
      <c r="L10" s="17">
        <v>0.25164876161304101</v>
      </c>
      <c r="M10" s="17"/>
      <c r="N10" s="17">
        <v>0.23148568584917201</v>
      </c>
      <c r="O10" s="17">
        <v>0.22693259096754201</v>
      </c>
      <c r="P10" s="17">
        <v>0.22723791360006601</v>
      </c>
      <c r="Q10" s="17">
        <v>0.210396673443869</v>
      </c>
      <c r="R10" s="17">
        <v>0.31360495076900902</v>
      </c>
      <c r="S10" s="17"/>
      <c r="T10" s="17">
        <v>0.36308452601430802</v>
      </c>
      <c r="U10" s="17">
        <v>0.19680670493091801</v>
      </c>
      <c r="V10" s="17">
        <v>0.19010794390762401</v>
      </c>
      <c r="W10" s="17">
        <v>0.23343433304924799</v>
      </c>
      <c r="X10" s="17">
        <v>0.23227379551344901</v>
      </c>
      <c r="Y10" s="17">
        <v>0.24512800650512101</v>
      </c>
      <c r="Z10" s="17">
        <v>0.22945989383007501</v>
      </c>
      <c r="AA10" s="17">
        <v>0.30999648232166799</v>
      </c>
      <c r="AB10" s="17">
        <v>0.21848133091712299</v>
      </c>
      <c r="AC10" s="17">
        <v>0.243377764648228</v>
      </c>
      <c r="AD10" s="17">
        <v>0.17997308814465601</v>
      </c>
      <c r="AE10" s="17">
        <v>0.24793994101877201</v>
      </c>
      <c r="AF10" s="17"/>
      <c r="AG10" s="17">
        <v>0.26472539075080898</v>
      </c>
      <c r="AH10" s="17">
        <v>0.23255479007716601</v>
      </c>
    </row>
    <row r="11" spans="2:34" x14ac:dyDescent="0.25">
      <c r="B11" s="18" t="s">
        <v>564</v>
      </c>
      <c r="C11" s="17">
        <v>0.35185894069805301</v>
      </c>
      <c r="D11" s="17">
        <v>0.35232889675038698</v>
      </c>
      <c r="E11" s="17">
        <v>0.35256649241849602</v>
      </c>
      <c r="F11" s="17"/>
      <c r="G11" s="17">
        <v>0.39466795096906299</v>
      </c>
      <c r="H11" s="17">
        <v>0.34189149839808802</v>
      </c>
      <c r="I11" s="17">
        <v>0.32457480082129198</v>
      </c>
      <c r="J11" s="17"/>
      <c r="K11" s="17">
        <v>0.358270056837108</v>
      </c>
      <c r="L11" s="17">
        <v>0.35140669506619499</v>
      </c>
      <c r="M11" s="17"/>
      <c r="N11" s="17">
        <v>0.339871447552623</v>
      </c>
      <c r="O11" s="17">
        <v>0.36053635029848502</v>
      </c>
      <c r="P11" s="17">
        <v>0.37567874826634801</v>
      </c>
      <c r="Q11" s="17">
        <v>0.33868343214600899</v>
      </c>
      <c r="R11" s="17">
        <v>0.31262407767647099</v>
      </c>
      <c r="S11" s="17"/>
      <c r="T11" s="17">
        <v>0.27660081639581202</v>
      </c>
      <c r="U11" s="17">
        <v>0.40871470948469701</v>
      </c>
      <c r="V11" s="17">
        <v>0.35509291297583701</v>
      </c>
      <c r="W11" s="17">
        <v>0.43235253206593999</v>
      </c>
      <c r="X11" s="17">
        <v>0.36150926940217898</v>
      </c>
      <c r="Y11" s="17">
        <v>0.32844312216237398</v>
      </c>
      <c r="Z11" s="17">
        <v>0.363630165943718</v>
      </c>
      <c r="AA11" s="17">
        <v>0.304129422900143</v>
      </c>
      <c r="AB11" s="17">
        <v>0.36709317571453898</v>
      </c>
      <c r="AC11" s="17">
        <v>0.35020045557787499</v>
      </c>
      <c r="AD11" s="17">
        <v>0.30338429964588498</v>
      </c>
      <c r="AE11" s="17">
        <v>0.31073408696861898</v>
      </c>
      <c r="AF11" s="17"/>
      <c r="AG11" s="17">
        <v>0.34874248859293899</v>
      </c>
      <c r="AH11" s="17">
        <v>0.35863349095640101</v>
      </c>
    </row>
    <row r="12" spans="2:34" x14ac:dyDescent="0.25">
      <c r="B12" s="18" t="s">
        <v>565</v>
      </c>
      <c r="C12" s="17">
        <v>0.17534437033035499</v>
      </c>
      <c r="D12" s="17">
        <v>0.15769415221855199</v>
      </c>
      <c r="E12" s="17">
        <v>0.18800546240034999</v>
      </c>
      <c r="F12" s="17"/>
      <c r="G12" s="17">
        <v>0.156437770952846</v>
      </c>
      <c r="H12" s="17">
        <v>0.20588741993408599</v>
      </c>
      <c r="I12" s="17">
        <v>0.154668942668687</v>
      </c>
      <c r="J12" s="17"/>
      <c r="K12" s="17">
        <v>0.178412499592738</v>
      </c>
      <c r="L12" s="17">
        <v>0.17602193741282501</v>
      </c>
      <c r="M12" s="17"/>
      <c r="N12" s="17">
        <v>0.14313353387849401</v>
      </c>
      <c r="O12" s="17">
        <v>0.17270575948758099</v>
      </c>
      <c r="P12" s="17">
        <v>0.19815538333469401</v>
      </c>
      <c r="Q12" s="17">
        <v>0.236501228364492</v>
      </c>
      <c r="R12" s="17">
        <v>0.14004983912733299</v>
      </c>
      <c r="S12" s="17"/>
      <c r="T12" s="17">
        <v>8.0717207653166298E-2</v>
      </c>
      <c r="U12" s="17">
        <v>0.19808133401379599</v>
      </c>
      <c r="V12" s="17">
        <v>0.224639761054056</v>
      </c>
      <c r="W12" s="17">
        <v>0.18535513766543199</v>
      </c>
      <c r="X12" s="17">
        <v>0.215821917462582</v>
      </c>
      <c r="Y12" s="17">
        <v>0.172089558699969</v>
      </c>
      <c r="Z12" s="17">
        <v>0.20376513790210099</v>
      </c>
      <c r="AA12" s="17">
        <v>0.19861888655924501</v>
      </c>
      <c r="AB12" s="17">
        <v>0.166864659334481</v>
      </c>
      <c r="AC12" s="17">
        <v>0.165308293320965</v>
      </c>
      <c r="AD12" s="17">
        <v>0.211304854804998</v>
      </c>
      <c r="AE12" s="17">
        <v>0.13462194385004</v>
      </c>
      <c r="AF12" s="17"/>
      <c r="AG12" s="17">
        <v>0.168608140030514</v>
      </c>
      <c r="AH12" s="17">
        <v>0.184623444963709</v>
      </c>
    </row>
    <row r="13" spans="2:34" x14ac:dyDescent="0.25">
      <c r="B13" s="18" t="s">
        <v>80</v>
      </c>
      <c r="C13" s="19">
        <v>0.126318750092063</v>
      </c>
      <c r="D13" s="19">
        <v>0.10891904700591599</v>
      </c>
      <c r="E13" s="19">
        <v>0.14090697415048101</v>
      </c>
      <c r="F13" s="19"/>
      <c r="G13" s="19">
        <v>0.17271414382828201</v>
      </c>
      <c r="H13" s="19">
        <v>0.11010879629072801</v>
      </c>
      <c r="I13" s="19">
        <v>0.103518387849202</v>
      </c>
      <c r="J13" s="19"/>
      <c r="K13" s="19">
        <v>0.14576391901671701</v>
      </c>
      <c r="L13" s="19">
        <v>0.11972695910504701</v>
      </c>
      <c r="M13" s="19"/>
      <c r="N13" s="19">
        <v>0.19592227122306899</v>
      </c>
      <c r="O13" s="19">
        <v>0.12606737106593399</v>
      </c>
      <c r="P13" s="19">
        <v>0.11762827706887</v>
      </c>
      <c r="Q13" s="19">
        <v>9.8212982419094305E-2</v>
      </c>
      <c r="R13" s="19">
        <v>9.4953375617374006E-2</v>
      </c>
      <c r="S13" s="19"/>
      <c r="T13" s="19">
        <v>0.101653738464663</v>
      </c>
      <c r="U13" s="19">
        <v>0.121738321410785</v>
      </c>
      <c r="V13" s="19">
        <v>0.18409427141387599</v>
      </c>
      <c r="W13" s="19">
        <v>9.7356152585942796E-2</v>
      </c>
      <c r="X13" s="19">
        <v>0.13523805625683299</v>
      </c>
      <c r="Y13" s="19">
        <v>0.121922009789432</v>
      </c>
      <c r="Z13" s="19">
        <v>9.1510529051273201E-2</v>
      </c>
      <c r="AA13" s="19">
        <v>9.8938402395817804E-2</v>
      </c>
      <c r="AB13" s="19">
        <v>0.119435552828685</v>
      </c>
      <c r="AC13" s="19">
        <v>0.14850911717721699</v>
      </c>
      <c r="AD13" s="19">
        <v>0.19432314854883201</v>
      </c>
      <c r="AE13" s="19">
        <v>0.17180430886049899</v>
      </c>
      <c r="AF13" s="19"/>
      <c r="AG13" s="19">
        <v>9.6765911417933198E-2</v>
      </c>
      <c r="AH13" s="19">
        <v>0.131941685647435</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572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0.19338831948174501</v>
      </c>
      <c r="D9" s="17">
        <v>0.17905109407250699</v>
      </c>
      <c r="E9" s="17">
        <v>0.20346223586069401</v>
      </c>
      <c r="F9" s="17"/>
      <c r="G9" s="17">
        <v>0.15522618665725499</v>
      </c>
      <c r="H9" s="17">
        <v>0.20861555902353601</v>
      </c>
      <c r="I9" s="17">
        <v>0.20977163796026299</v>
      </c>
      <c r="J9" s="17"/>
      <c r="K9" s="17">
        <v>0.207197522135141</v>
      </c>
      <c r="L9" s="17">
        <v>0.190573201787791</v>
      </c>
      <c r="M9" s="17"/>
      <c r="N9" s="17">
        <v>0.172527242266001</v>
      </c>
      <c r="O9" s="17">
        <v>0.17874813296479999</v>
      </c>
      <c r="P9" s="17">
        <v>0.19632317677899</v>
      </c>
      <c r="Q9" s="17">
        <v>0.223558174912245</v>
      </c>
      <c r="R9" s="17">
        <v>0.20995972892086401</v>
      </c>
      <c r="S9" s="17"/>
      <c r="T9" s="17">
        <v>0.19341049427846599</v>
      </c>
      <c r="U9" s="17">
        <v>0.200857287747016</v>
      </c>
      <c r="V9" s="17">
        <v>0.19921655370268301</v>
      </c>
      <c r="W9" s="17">
        <v>0.123705711143951</v>
      </c>
      <c r="X9" s="17">
        <v>0.24999724001526</v>
      </c>
      <c r="Y9" s="17">
        <v>0.16172277021295001</v>
      </c>
      <c r="Z9" s="17">
        <v>0.24225958697127301</v>
      </c>
      <c r="AA9" s="17">
        <v>0.179911857404362</v>
      </c>
      <c r="AB9" s="17">
        <v>0.217487773234433</v>
      </c>
      <c r="AC9" s="17">
        <v>0.19286783311730701</v>
      </c>
      <c r="AD9" s="17">
        <v>0.17650950864245901</v>
      </c>
      <c r="AE9" s="17">
        <v>0.110786076343388</v>
      </c>
      <c r="AF9" s="17"/>
      <c r="AG9" s="17">
        <v>0.20418780949159801</v>
      </c>
      <c r="AH9" s="17">
        <v>0.19181001572105599</v>
      </c>
    </row>
    <row r="10" spans="2:34" x14ac:dyDescent="0.25">
      <c r="B10" s="18" t="s">
        <v>563</v>
      </c>
      <c r="C10" s="17">
        <v>0.37588792975951901</v>
      </c>
      <c r="D10" s="17">
        <v>0.372077413118101</v>
      </c>
      <c r="E10" s="17">
        <v>0.37782846668112902</v>
      </c>
      <c r="F10" s="17"/>
      <c r="G10" s="17">
        <v>0.39897403224203398</v>
      </c>
      <c r="H10" s="17">
        <v>0.34904303487180899</v>
      </c>
      <c r="I10" s="17">
        <v>0.388051645525397</v>
      </c>
      <c r="J10" s="17"/>
      <c r="K10" s="17">
        <v>0.360802142602346</v>
      </c>
      <c r="L10" s="17">
        <v>0.38014128823438897</v>
      </c>
      <c r="M10" s="17"/>
      <c r="N10" s="17">
        <v>0.334965370440715</v>
      </c>
      <c r="O10" s="17">
        <v>0.38531691925473099</v>
      </c>
      <c r="P10" s="17">
        <v>0.386944325188947</v>
      </c>
      <c r="Q10" s="17">
        <v>0.35421066690193997</v>
      </c>
      <c r="R10" s="17">
        <v>0.387092158705857</v>
      </c>
      <c r="S10" s="17"/>
      <c r="T10" s="17">
        <v>0.439878298688549</v>
      </c>
      <c r="U10" s="17">
        <v>0.37303601778964501</v>
      </c>
      <c r="V10" s="17">
        <v>0.366734766621158</v>
      </c>
      <c r="W10" s="17">
        <v>0.417744265402339</v>
      </c>
      <c r="X10" s="17">
        <v>0.38897671756618202</v>
      </c>
      <c r="Y10" s="17">
        <v>0.35907787931597202</v>
      </c>
      <c r="Z10" s="17">
        <v>0.40425542722589097</v>
      </c>
      <c r="AA10" s="17">
        <v>0.39381300594769802</v>
      </c>
      <c r="AB10" s="17">
        <v>0.362091624169744</v>
      </c>
      <c r="AC10" s="17">
        <v>0.29814247673253003</v>
      </c>
      <c r="AD10" s="17">
        <v>0.24174861596446101</v>
      </c>
      <c r="AE10" s="17">
        <v>0.39676935108891798</v>
      </c>
      <c r="AF10" s="17"/>
      <c r="AG10" s="17">
        <v>0.36364112571120599</v>
      </c>
      <c r="AH10" s="17">
        <v>0.40270982323819299</v>
      </c>
    </row>
    <row r="11" spans="2:34" x14ac:dyDescent="0.25">
      <c r="B11" s="18" t="s">
        <v>564</v>
      </c>
      <c r="C11" s="17">
        <v>0.23811956489946701</v>
      </c>
      <c r="D11" s="17">
        <v>0.27156471958684802</v>
      </c>
      <c r="E11" s="17">
        <v>0.20922537417526901</v>
      </c>
      <c r="F11" s="17"/>
      <c r="G11" s="17">
        <v>0.219701181352189</v>
      </c>
      <c r="H11" s="17">
        <v>0.27057963349036601</v>
      </c>
      <c r="I11" s="17">
        <v>0.214590778670121</v>
      </c>
      <c r="J11" s="17"/>
      <c r="K11" s="17">
        <v>0.250138775641564</v>
      </c>
      <c r="L11" s="17">
        <v>0.23897157313328901</v>
      </c>
      <c r="M11" s="17"/>
      <c r="N11" s="17">
        <v>0.22398058833296799</v>
      </c>
      <c r="O11" s="17">
        <v>0.240309994462714</v>
      </c>
      <c r="P11" s="17">
        <v>0.23540026718432999</v>
      </c>
      <c r="Q11" s="17">
        <v>0.23038221748211701</v>
      </c>
      <c r="R11" s="17">
        <v>0.25550978363428001</v>
      </c>
      <c r="S11" s="17"/>
      <c r="T11" s="17">
        <v>0.22563428156812401</v>
      </c>
      <c r="U11" s="17">
        <v>0.20468801513607701</v>
      </c>
      <c r="V11" s="17">
        <v>0.20678231002030201</v>
      </c>
      <c r="W11" s="17">
        <v>0.29545055620369398</v>
      </c>
      <c r="X11" s="17">
        <v>0.16724129148477301</v>
      </c>
      <c r="Y11" s="17">
        <v>0.2991297916533</v>
      </c>
      <c r="Z11" s="17">
        <v>0.20247361182118701</v>
      </c>
      <c r="AA11" s="17">
        <v>0.29464098711877101</v>
      </c>
      <c r="AB11" s="17">
        <v>0.224922398925368</v>
      </c>
      <c r="AC11" s="17">
        <v>0.304159999796136</v>
      </c>
      <c r="AD11" s="17">
        <v>0.240466210412071</v>
      </c>
      <c r="AE11" s="17">
        <v>0.24399661597165001</v>
      </c>
      <c r="AF11" s="17"/>
      <c r="AG11" s="17">
        <v>0.24962697500776901</v>
      </c>
      <c r="AH11" s="17">
        <v>0.225959089527691</v>
      </c>
    </row>
    <row r="12" spans="2:34" x14ac:dyDescent="0.25">
      <c r="B12" s="18" t="s">
        <v>565</v>
      </c>
      <c r="C12" s="17">
        <v>6.2565276697269107E-2</v>
      </c>
      <c r="D12" s="17">
        <v>7.03947582016929E-2</v>
      </c>
      <c r="E12" s="17">
        <v>5.5931628877408497E-2</v>
      </c>
      <c r="F12" s="17"/>
      <c r="G12" s="17">
        <v>6.6122481160269198E-2</v>
      </c>
      <c r="H12" s="17">
        <v>5.2178971833744203E-2</v>
      </c>
      <c r="I12" s="17">
        <v>7.2263714374802696E-2</v>
      </c>
      <c r="J12" s="17"/>
      <c r="K12" s="17">
        <v>2.4789851712619101E-2</v>
      </c>
      <c r="L12" s="17">
        <v>6.9541303345271005E-2</v>
      </c>
      <c r="M12" s="17"/>
      <c r="N12" s="17">
        <v>7.09075276807275E-2</v>
      </c>
      <c r="O12" s="17">
        <v>6.4280332597239503E-2</v>
      </c>
      <c r="P12" s="17">
        <v>5.0267296834317299E-2</v>
      </c>
      <c r="Q12" s="17">
        <v>8.8840912209539102E-2</v>
      </c>
      <c r="R12" s="17">
        <v>6.7387295210232095E-2</v>
      </c>
      <c r="S12" s="17"/>
      <c r="T12" s="17">
        <v>5.3949718708667597E-2</v>
      </c>
      <c r="U12" s="17">
        <v>4.9847488837610497E-2</v>
      </c>
      <c r="V12" s="17">
        <v>4.0441807200985801E-2</v>
      </c>
      <c r="W12" s="17">
        <v>4.4259340718909503E-2</v>
      </c>
      <c r="X12" s="17">
        <v>7.3841018805460096E-2</v>
      </c>
      <c r="Y12" s="17">
        <v>5.5585601725760797E-2</v>
      </c>
      <c r="Z12" s="17">
        <v>5.6434961012854203E-2</v>
      </c>
      <c r="AA12" s="17">
        <v>4.1752900151198702E-2</v>
      </c>
      <c r="AB12" s="17">
        <v>7.8877686247752696E-2</v>
      </c>
      <c r="AC12" s="17">
        <v>6.6245243070249593E-2</v>
      </c>
      <c r="AD12" s="17">
        <v>0.18053665167980301</v>
      </c>
      <c r="AE12" s="17">
        <v>4.73450419551344E-2</v>
      </c>
      <c r="AF12" s="17"/>
      <c r="AG12" s="17">
        <v>5.9063490323962402E-2</v>
      </c>
      <c r="AH12" s="17">
        <v>5.8460956201304398E-2</v>
      </c>
    </row>
    <row r="13" spans="2:34" x14ac:dyDescent="0.25">
      <c r="B13" s="18" t="s">
        <v>80</v>
      </c>
      <c r="C13" s="19">
        <v>0.130038909162</v>
      </c>
      <c r="D13" s="19">
        <v>0.106912015020851</v>
      </c>
      <c r="E13" s="19">
        <v>0.1535522944055</v>
      </c>
      <c r="F13" s="19"/>
      <c r="G13" s="19">
        <v>0.159976118588254</v>
      </c>
      <c r="H13" s="19">
        <v>0.11958280078054399</v>
      </c>
      <c r="I13" s="19">
        <v>0.11532222346941701</v>
      </c>
      <c r="J13" s="19"/>
      <c r="K13" s="19">
        <v>0.15707170790833</v>
      </c>
      <c r="L13" s="19">
        <v>0.12077263349926</v>
      </c>
      <c r="M13" s="19"/>
      <c r="N13" s="19">
        <v>0.197619271279588</v>
      </c>
      <c r="O13" s="19">
        <v>0.131344620720515</v>
      </c>
      <c r="P13" s="19">
        <v>0.13106493401341501</v>
      </c>
      <c r="Q13" s="19">
        <v>0.10300802849415799</v>
      </c>
      <c r="R13" s="19">
        <v>8.0051033528767204E-2</v>
      </c>
      <c r="S13" s="19"/>
      <c r="T13" s="19">
        <v>8.7127206756193995E-2</v>
      </c>
      <c r="U13" s="19">
        <v>0.171571190489651</v>
      </c>
      <c r="V13" s="19">
        <v>0.186824562454871</v>
      </c>
      <c r="W13" s="19">
        <v>0.118840126531106</v>
      </c>
      <c r="X13" s="19">
        <v>0.119943732128325</v>
      </c>
      <c r="Y13" s="19">
        <v>0.124483957092017</v>
      </c>
      <c r="Z13" s="19">
        <v>9.4576412968794807E-2</v>
      </c>
      <c r="AA13" s="19">
        <v>8.9881249377970304E-2</v>
      </c>
      <c r="AB13" s="19">
        <v>0.116620517422703</v>
      </c>
      <c r="AC13" s="19">
        <v>0.138584447283778</v>
      </c>
      <c r="AD13" s="19">
        <v>0.16073901330120599</v>
      </c>
      <c r="AE13" s="19">
        <v>0.20110291464091001</v>
      </c>
      <c r="AF13" s="19"/>
      <c r="AG13" s="19">
        <v>0.123480599465465</v>
      </c>
      <c r="AH13" s="19">
        <v>0.12106011531175601</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573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0.29882512424466801</v>
      </c>
      <c r="D9" s="17">
        <v>0.318800206388619</v>
      </c>
      <c r="E9" s="17">
        <v>0.27503757254419903</v>
      </c>
      <c r="F9" s="17"/>
      <c r="G9" s="17">
        <v>0.28001905742621602</v>
      </c>
      <c r="H9" s="17">
        <v>0.30195517556510298</v>
      </c>
      <c r="I9" s="17">
        <v>0.31237427342054902</v>
      </c>
      <c r="J9" s="17"/>
      <c r="K9" s="17">
        <v>0.34258596568953398</v>
      </c>
      <c r="L9" s="17">
        <v>0.29243642419669702</v>
      </c>
      <c r="M9" s="17"/>
      <c r="N9" s="17">
        <v>0.25283146065149398</v>
      </c>
      <c r="O9" s="17">
        <v>0.312050791644015</v>
      </c>
      <c r="P9" s="17">
        <v>0.28457926631656999</v>
      </c>
      <c r="Q9" s="17">
        <v>0.33731630683039798</v>
      </c>
      <c r="R9" s="17">
        <v>0.33602750611244298</v>
      </c>
      <c r="S9" s="17"/>
      <c r="T9" s="17">
        <v>0.34445735844842601</v>
      </c>
      <c r="U9" s="17">
        <v>0.30062877671017801</v>
      </c>
      <c r="V9" s="17">
        <v>0.279977943896762</v>
      </c>
      <c r="W9" s="17">
        <v>0.19665068828708501</v>
      </c>
      <c r="X9" s="17">
        <v>0.31955021982458898</v>
      </c>
      <c r="Y9" s="17">
        <v>0.27684894135191301</v>
      </c>
      <c r="Z9" s="17">
        <v>0.32299440281588698</v>
      </c>
      <c r="AA9" s="17">
        <v>0.258143185266136</v>
      </c>
      <c r="AB9" s="17">
        <v>0.33023312006244498</v>
      </c>
      <c r="AC9" s="17">
        <v>0.34762621370390701</v>
      </c>
      <c r="AD9" s="17">
        <v>0.27939669903508002</v>
      </c>
      <c r="AE9" s="17">
        <v>0.20582574831904099</v>
      </c>
      <c r="AF9" s="17"/>
      <c r="AG9" s="17">
        <v>0.32385795737605499</v>
      </c>
      <c r="AH9" s="17">
        <v>0.29374903092113902</v>
      </c>
    </row>
    <row r="10" spans="2:34" x14ac:dyDescent="0.25">
      <c r="B10" s="18" t="s">
        <v>563</v>
      </c>
      <c r="C10" s="17">
        <v>0.41380761571506502</v>
      </c>
      <c r="D10" s="17">
        <v>0.39080901593553902</v>
      </c>
      <c r="E10" s="17">
        <v>0.43934378967044602</v>
      </c>
      <c r="F10" s="17"/>
      <c r="G10" s="17">
        <v>0.42603545276504401</v>
      </c>
      <c r="H10" s="17">
        <v>0.410830134148988</v>
      </c>
      <c r="I10" s="17">
        <v>0.406177516099063</v>
      </c>
      <c r="J10" s="17"/>
      <c r="K10" s="17">
        <v>0.38520057300800697</v>
      </c>
      <c r="L10" s="17">
        <v>0.42434436585110502</v>
      </c>
      <c r="M10" s="17"/>
      <c r="N10" s="17">
        <v>0.34860772512030902</v>
      </c>
      <c r="O10" s="17">
        <v>0.39804051928459799</v>
      </c>
      <c r="P10" s="17">
        <v>0.43382476303870399</v>
      </c>
      <c r="Q10" s="17">
        <v>0.41495811432457003</v>
      </c>
      <c r="R10" s="17">
        <v>0.44699613131196397</v>
      </c>
      <c r="S10" s="17"/>
      <c r="T10" s="17">
        <v>0.45376544923143203</v>
      </c>
      <c r="U10" s="17">
        <v>0.38701739095425902</v>
      </c>
      <c r="V10" s="17">
        <v>0.46498361362697999</v>
      </c>
      <c r="W10" s="17">
        <v>0.45027658017719902</v>
      </c>
      <c r="X10" s="17">
        <v>0.36028453788027298</v>
      </c>
      <c r="Y10" s="17">
        <v>0.39762705827330902</v>
      </c>
      <c r="Z10" s="17">
        <v>0.432837949511443</v>
      </c>
      <c r="AA10" s="17">
        <v>0.44319530803215601</v>
      </c>
      <c r="AB10" s="17">
        <v>0.39021436156497902</v>
      </c>
      <c r="AC10" s="17">
        <v>0.39718559668620801</v>
      </c>
      <c r="AD10" s="17">
        <v>0.37228662729947498</v>
      </c>
      <c r="AE10" s="17">
        <v>0.39770082933900402</v>
      </c>
      <c r="AF10" s="17"/>
      <c r="AG10" s="17">
        <v>0.39367092872187998</v>
      </c>
      <c r="AH10" s="17">
        <v>0.44704780419027401</v>
      </c>
    </row>
    <row r="11" spans="2:34" x14ac:dyDescent="0.25">
      <c r="B11" s="18" t="s">
        <v>564</v>
      </c>
      <c r="C11" s="17">
        <v>0.15152345506329201</v>
      </c>
      <c r="D11" s="17">
        <v>0.156575843977628</v>
      </c>
      <c r="E11" s="17">
        <v>0.149368354022797</v>
      </c>
      <c r="F11" s="17"/>
      <c r="G11" s="17">
        <v>0.13203830241324199</v>
      </c>
      <c r="H11" s="17">
        <v>0.15382250792648999</v>
      </c>
      <c r="I11" s="17">
        <v>0.16674367424963199</v>
      </c>
      <c r="J11" s="17"/>
      <c r="K11" s="17">
        <v>0.12821808801822801</v>
      </c>
      <c r="L11" s="17">
        <v>0.155906023420017</v>
      </c>
      <c r="M11" s="17"/>
      <c r="N11" s="17">
        <v>0.155384794029649</v>
      </c>
      <c r="O11" s="17">
        <v>0.16214556700948099</v>
      </c>
      <c r="P11" s="17">
        <v>0.16226393137659001</v>
      </c>
      <c r="Q11" s="17">
        <v>0.126216896238842</v>
      </c>
      <c r="R11" s="17">
        <v>0.12595833936919401</v>
      </c>
      <c r="S11" s="17"/>
      <c r="T11" s="17">
        <v>0.12549897993181799</v>
      </c>
      <c r="U11" s="17">
        <v>0.15176721857504799</v>
      </c>
      <c r="V11" s="17">
        <v>0.12589334337437499</v>
      </c>
      <c r="W11" s="17">
        <v>0.21529391455829999</v>
      </c>
      <c r="X11" s="17">
        <v>0.163515440513888</v>
      </c>
      <c r="Y11" s="17">
        <v>0.167794013011453</v>
      </c>
      <c r="Z11" s="17">
        <v>0.13140702247077099</v>
      </c>
      <c r="AA11" s="17">
        <v>0.17200015987395501</v>
      </c>
      <c r="AB11" s="17">
        <v>0.139099737474288</v>
      </c>
      <c r="AC11" s="17">
        <v>0.13630218214251599</v>
      </c>
      <c r="AD11" s="17">
        <v>0.139761920386545</v>
      </c>
      <c r="AE11" s="17">
        <v>0.21487553987378799</v>
      </c>
      <c r="AF11" s="17"/>
      <c r="AG11" s="17">
        <v>0.15935415748470899</v>
      </c>
      <c r="AH11" s="17">
        <v>0.13981858825308099</v>
      </c>
    </row>
    <row r="12" spans="2:34" x14ac:dyDescent="0.25">
      <c r="B12" s="18" t="s">
        <v>565</v>
      </c>
      <c r="C12" s="17">
        <v>4.5432320974242699E-2</v>
      </c>
      <c r="D12" s="17">
        <v>4.3471468301522299E-2</v>
      </c>
      <c r="E12" s="17">
        <v>4.7308978331344897E-2</v>
      </c>
      <c r="F12" s="17"/>
      <c r="G12" s="17">
        <v>4.0642878997102699E-2</v>
      </c>
      <c r="H12" s="17">
        <v>5.8291309610338501E-2</v>
      </c>
      <c r="I12" s="17">
        <v>3.3782902335358203E-2</v>
      </c>
      <c r="J12" s="17"/>
      <c r="K12" s="17">
        <v>3.6544273207552803E-2</v>
      </c>
      <c r="L12" s="17">
        <v>4.5114529706416398E-2</v>
      </c>
      <c r="M12" s="17"/>
      <c r="N12" s="17">
        <v>6.1566148067354998E-2</v>
      </c>
      <c r="O12" s="17">
        <v>2.87046848657307E-2</v>
      </c>
      <c r="P12" s="17">
        <v>4.5364552801307002E-2</v>
      </c>
      <c r="Q12" s="17">
        <v>5.54353441475487E-2</v>
      </c>
      <c r="R12" s="17">
        <v>4.6264165450542398E-2</v>
      </c>
      <c r="S12" s="17"/>
      <c r="T12" s="17">
        <v>1.86625873999526E-2</v>
      </c>
      <c r="U12" s="17">
        <v>6.8656622689946004E-2</v>
      </c>
      <c r="V12" s="17">
        <v>2.6818635018405399E-2</v>
      </c>
      <c r="W12" s="17">
        <v>2.7942767570363399E-2</v>
      </c>
      <c r="X12" s="17">
        <v>5.9641603834393098E-2</v>
      </c>
      <c r="Y12" s="17">
        <v>5.1760358954591398E-2</v>
      </c>
      <c r="Z12" s="17">
        <v>1.51221126547708E-2</v>
      </c>
      <c r="AA12" s="17">
        <v>7.2561391481036103E-2</v>
      </c>
      <c r="AB12" s="17">
        <v>7.6057115905195899E-2</v>
      </c>
      <c r="AC12" s="17">
        <v>2.4703591875370301E-2</v>
      </c>
      <c r="AD12" s="17">
        <v>7.0754628829310107E-2</v>
      </c>
      <c r="AE12" s="17">
        <v>6.1710273000891297E-2</v>
      </c>
      <c r="AF12" s="17"/>
      <c r="AG12" s="17">
        <v>3.5703821707827897E-2</v>
      </c>
      <c r="AH12" s="17">
        <v>4.5052109983994802E-2</v>
      </c>
    </row>
    <row r="13" spans="2:34" x14ac:dyDescent="0.25">
      <c r="B13" s="18" t="s">
        <v>80</v>
      </c>
      <c r="C13" s="19">
        <v>9.0411484002731496E-2</v>
      </c>
      <c r="D13" s="19">
        <v>9.0343465396692593E-2</v>
      </c>
      <c r="E13" s="19">
        <v>8.8941305431212994E-2</v>
      </c>
      <c r="F13" s="19"/>
      <c r="G13" s="19">
        <v>0.121264308398396</v>
      </c>
      <c r="H13" s="19">
        <v>7.5100872749080005E-2</v>
      </c>
      <c r="I13" s="19">
        <v>8.0921633895397804E-2</v>
      </c>
      <c r="J13" s="19"/>
      <c r="K13" s="19">
        <v>0.107451100076679</v>
      </c>
      <c r="L13" s="19">
        <v>8.2198656825765007E-2</v>
      </c>
      <c r="M13" s="19"/>
      <c r="N13" s="19">
        <v>0.18160987213119401</v>
      </c>
      <c r="O13" s="19">
        <v>9.9058437196175297E-2</v>
      </c>
      <c r="P13" s="19">
        <v>7.3967486466829699E-2</v>
      </c>
      <c r="Q13" s="19">
        <v>6.6073338458640302E-2</v>
      </c>
      <c r="R13" s="19">
        <v>4.4753857755855803E-2</v>
      </c>
      <c r="S13" s="19"/>
      <c r="T13" s="19">
        <v>5.7615624988371E-2</v>
      </c>
      <c r="U13" s="19">
        <v>9.1929991070568401E-2</v>
      </c>
      <c r="V13" s="19">
        <v>0.102326464083477</v>
      </c>
      <c r="W13" s="19">
        <v>0.10983604940705199</v>
      </c>
      <c r="X13" s="19">
        <v>9.7008197946856098E-2</v>
      </c>
      <c r="Y13" s="19">
        <v>0.105969628408734</v>
      </c>
      <c r="Z13" s="19">
        <v>9.7638512547128395E-2</v>
      </c>
      <c r="AA13" s="19">
        <v>5.4099955346717001E-2</v>
      </c>
      <c r="AB13" s="19">
        <v>6.4395664993092502E-2</v>
      </c>
      <c r="AC13" s="19">
        <v>9.4182415591998594E-2</v>
      </c>
      <c r="AD13" s="19">
        <v>0.137800124449589</v>
      </c>
      <c r="AE13" s="19">
        <v>0.119887609467276</v>
      </c>
      <c r="AF13" s="19"/>
      <c r="AG13" s="19">
        <v>8.7413134709527801E-2</v>
      </c>
      <c r="AH13" s="19">
        <v>7.4332466651512094E-2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B2: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8" width="20.7109375" customWidth="1"/>
  </cols>
  <sheetData>
    <row r="2" spans="2:8" ht="39.950000000000003" customHeight="1" x14ac:dyDescent="0.25">
      <c r="D2" s="29" t="s">
        <v>566</v>
      </c>
      <c r="E2" s="25"/>
      <c r="F2" s="25"/>
      <c r="G2" s="25"/>
      <c r="H2" s="25"/>
    </row>
    <row r="6" spans="2:8" ht="50.1" customHeight="1" x14ac:dyDescent="0.25">
      <c r="B6" s="20" t="s">
        <v>15</v>
      </c>
      <c r="C6" s="20" t="s">
        <v>574</v>
      </c>
      <c r="D6" s="20" t="s">
        <v>575</v>
      </c>
      <c r="E6" s="20" t="s">
        <v>576</v>
      </c>
      <c r="F6" s="20" t="s">
        <v>577</v>
      </c>
      <c r="G6" s="20" t="s">
        <v>578</v>
      </c>
    </row>
    <row r="7" spans="2:8" x14ac:dyDescent="0.25">
      <c r="B7" s="18" t="s">
        <v>562</v>
      </c>
      <c r="C7" s="17">
        <v>0.27921417724810499</v>
      </c>
      <c r="D7" s="17">
        <v>0.116229107720397</v>
      </c>
      <c r="E7" s="17">
        <v>0.28527280935385102</v>
      </c>
      <c r="F7" s="17">
        <v>0.24803027374411199</v>
      </c>
      <c r="G7" s="17">
        <v>0.183258576742162</v>
      </c>
    </row>
    <row r="8" spans="2:8" x14ac:dyDescent="0.25">
      <c r="B8" s="18" t="s">
        <v>563</v>
      </c>
      <c r="C8" s="17">
        <v>0.40295000993249402</v>
      </c>
      <c r="D8" s="17">
        <v>0.28391713063638502</v>
      </c>
      <c r="E8" s="17">
        <v>0.42851256776353802</v>
      </c>
      <c r="F8" s="17">
        <v>0.41563545006268099</v>
      </c>
      <c r="G8" s="17">
        <v>0.36589207417043201</v>
      </c>
    </row>
    <row r="9" spans="2:8" x14ac:dyDescent="0.25">
      <c r="B9" s="18" t="s">
        <v>564</v>
      </c>
      <c r="C9" s="17">
        <v>0.167027482641322</v>
      </c>
      <c r="D9" s="17">
        <v>0.31208276151400199</v>
      </c>
      <c r="E9" s="17">
        <v>0.14018053905129799</v>
      </c>
      <c r="F9" s="17">
        <v>0.17085614267634999</v>
      </c>
      <c r="G9" s="17">
        <v>0.238401843902634</v>
      </c>
    </row>
    <row r="10" spans="2:8" x14ac:dyDescent="0.25">
      <c r="B10" s="18" t="s">
        <v>565</v>
      </c>
      <c r="C10" s="17">
        <v>5.9616105999732202E-2</v>
      </c>
      <c r="D10" s="17">
        <v>0.16802038625815299</v>
      </c>
      <c r="E10" s="17">
        <v>5.0546220950293902E-2</v>
      </c>
      <c r="F10" s="17">
        <v>5.89678168637068E-2</v>
      </c>
      <c r="G10" s="17">
        <v>0.10274038237017399</v>
      </c>
    </row>
    <row r="11" spans="2:8" x14ac:dyDescent="0.25">
      <c r="B11" s="18" t="s">
        <v>80</v>
      </c>
      <c r="C11" s="17">
        <v>9.1192224178347298E-2</v>
      </c>
      <c r="D11" s="17">
        <v>0.11975061387106301</v>
      </c>
      <c r="E11" s="17">
        <v>9.5487862881018598E-2</v>
      </c>
      <c r="F11" s="17">
        <v>0.10651031665315</v>
      </c>
      <c r="G11" s="17">
        <v>0.109707122814599</v>
      </c>
    </row>
    <row r="12" spans="2:8" x14ac:dyDescent="0.25">
      <c r="B12" s="16"/>
      <c r="C12" s="16"/>
      <c r="D12" s="16"/>
      <c r="E12" s="16"/>
      <c r="F12" s="16"/>
      <c r="G12" s="16"/>
    </row>
    <row r="13" spans="2:8" x14ac:dyDescent="0.25">
      <c r="B13" t="s">
        <v>63</v>
      </c>
    </row>
    <row r="14" spans="2:8" x14ac:dyDescent="0.25">
      <c r="B14" t="s">
        <v>64</v>
      </c>
    </row>
    <row r="18" spans="2:2" x14ac:dyDescent="0.25">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579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0.27921417724810499</v>
      </c>
      <c r="D9" s="17">
        <v>0.27286797560208098</v>
      </c>
      <c r="E9" s="17">
        <v>0.279505071559152</v>
      </c>
      <c r="F9" s="17"/>
      <c r="G9" s="17">
        <v>0.234969593389975</v>
      </c>
      <c r="H9" s="17">
        <v>0.27824806443758099</v>
      </c>
      <c r="I9" s="17">
        <v>0.32151928608588298</v>
      </c>
      <c r="J9" s="17"/>
      <c r="K9" s="17">
        <v>0.32419693309013398</v>
      </c>
      <c r="L9" s="17">
        <v>0.27283379752047598</v>
      </c>
      <c r="M9" s="17"/>
      <c r="N9" s="17">
        <v>0.22675508129760399</v>
      </c>
      <c r="O9" s="17">
        <v>0.26903597837688997</v>
      </c>
      <c r="P9" s="17">
        <v>0.281697844302147</v>
      </c>
      <c r="Q9" s="17">
        <v>0.37907289499436803</v>
      </c>
      <c r="R9" s="17">
        <v>0.29306973163243899</v>
      </c>
      <c r="S9" s="17"/>
      <c r="T9" s="17">
        <v>0.27552345643889797</v>
      </c>
      <c r="U9" s="17">
        <v>0.32411226557852002</v>
      </c>
      <c r="V9" s="17">
        <v>0.27711110569000003</v>
      </c>
      <c r="W9" s="17">
        <v>0.216385909884317</v>
      </c>
      <c r="X9" s="17">
        <v>0.28386244772837599</v>
      </c>
      <c r="Y9" s="17">
        <v>0.26809743641825501</v>
      </c>
      <c r="Z9" s="17">
        <v>0.30958338783413297</v>
      </c>
      <c r="AA9" s="17">
        <v>0.21714466031893001</v>
      </c>
      <c r="AB9" s="17">
        <v>0.29284733120018203</v>
      </c>
      <c r="AC9" s="17">
        <v>0.26820076305693202</v>
      </c>
      <c r="AD9" s="17">
        <v>0.29878959184595399</v>
      </c>
      <c r="AE9" s="17">
        <v>0.24886954415095899</v>
      </c>
      <c r="AF9" s="17"/>
      <c r="AG9" s="17">
        <v>0.29296859406568698</v>
      </c>
      <c r="AH9" s="17">
        <v>0.28556024225833898</v>
      </c>
    </row>
    <row r="10" spans="2:34" x14ac:dyDescent="0.25">
      <c r="B10" s="18" t="s">
        <v>563</v>
      </c>
      <c r="C10" s="17">
        <v>0.40295000993249402</v>
      </c>
      <c r="D10" s="17">
        <v>0.38626125048189802</v>
      </c>
      <c r="E10" s="17">
        <v>0.42470940045266298</v>
      </c>
      <c r="F10" s="17"/>
      <c r="G10" s="17">
        <v>0.41131555091702099</v>
      </c>
      <c r="H10" s="17">
        <v>0.42572708251465602</v>
      </c>
      <c r="I10" s="17">
        <v>0.36666555124987499</v>
      </c>
      <c r="J10" s="17"/>
      <c r="K10" s="17">
        <v>0.37713005504422198</v>
      </c>
      <c r="L10" s="17">
        <v>0.410217723306952</v>
      </c>
      <c r="M10" s="17"/>
      <c r="N10" s="17">
        <v>0.35331006872757498</v>
      </c>
      <c r="O10" s="17">
        <v>0.39992845514576503</v>
      </c>
      <c r="P10" s="17">
        <v>0.41477549573428701</v>
      </c>
      <c r="Q10" s="17">
        <v>0.37749483243547599</v>
      </c>
      <c r="R10" s="17">
        <v>0.434604312942099</v>
      </c>
      <c r="S10" s="17"/>
      <c r="T10" s="17">
        <v>0.417635725378182</v>
      </c>
      <c r="U10" s="17">
        <v>0.363725119696996</v>
      </c>
      <c r="V10" s="17">
        <v>0.417438820117638</v>
      </c>
      <c r="W10" s="17">
        <v>0.461417160116393</v>
      </c>
      <c r="X10" s="17">
        <v>0.40276466150223</v>
      </c>
      <c r="Y10" s="17">
        <v>0.34948369126291901</v>
      </c>
      <c r="Z10" s="17">
        <v>0.36812255893295698</v>
      </c>
      <c r="AA10" s="17">
        <v>0.46417552715883098</v>
      </c>
      <c r="AB10" s="17">
        <v>0.38057072053742502</v>
      </c>
      <c r="AC10" s="17">
        <v>0.464353905857113</v>
      </c>
      <c r="AD10" s="17">
        <v>0.36856398931904899</v>
      </c>
      <c r="AE10" s="17">
        <v>0.462259639985236</v>
      </c>
      <c r="AF10" s="17"/>
      <c r="AG10" s="17">
        <v>0.40114461082289399</v>
      </c>
      <c r="AH10" s="17">
        <v>0.41592320002814698</v>
      </c>
    </row>
    <row r="11" spans="2:34" x14ac:dyDescent="0.25">
      <c r="B11" s="18" t="s">
        <v>564</v>
      </c>
      <c r="C11" s="17">
        <v>0.167027482641322</v>
      </c>
      <c r="D11" s="17">
        <v>0.18184293052746101</v>
      </c>
      <c r="E11" s="17">
        <v>0.155405002832148</v>
      </c>
      <c r="F11" s="17"/>
      <c r="G11" s="17">
        <v>0.174028501587075</v>
      </c>
      <c r="H11" s="17">
        <v>0.170158901372995</v>
      </c>
      <c r="I11" s="17">
        <v>0.15660455441823401</v>
      </c>
      <c r="J11" s="17"/>
      <c r="K11" s="17">
        <v>0.16732316036733</v>
      </c>
      <c r="L11" s="17">
        <v>0.16745270811024399</v>
      </c>
      <c r="M11" s="17"/>
      <c r="N11" s="17">
        <v>0.19430171722279599</v>
      </c>
      <c r="O11" s="17">
        <v>0.19184359928780101</v>
      </c>
      <c r="P11" s="17">
        <v>0.16697823443276499</v>
      </c>
      <c r="Q11" s="17">
        <v>8.6293267498021506E-2</v>
      </c>
      <c r="R11" s="17">
        <v>0.147137905169584</v>
      </c>
      <c r="S11" s="17"/>
      <c r="T11" s="17">
        <v>0.19262079741742599</v>
      </c>
      <c r="U11" s="17">
        <v>0.16618959906588099</v>
      </c>
      <c r="V11" s="17">
        <v>0.14688028055202099</v>
      </c>
      <c r="W11" s="17">
        <v>0.17645964892727301</v>
      </c>
      <c r="X11" s="17">
        <v>0.144571367093449</v>
      </c>
      <c r="Y11" s="17">
        <v>0.20987331952261101</v>
      </c>
      <c r="Z11" s="17">
        <v>0.188020290301842</v>
      </c>
      <c r="AA11" s="17">
        <v>0.17332958132759399</v>
      </c>
      <c r="AB11" s="17">
        <v>0.18567176207205399</v>
      </c>
      <c r="AC11" s="17">
        <v>8.9274398527464494E-2</v>
      </c>
      <c r="AD11" s="17">
        <v>0.11939565057645</v>
      </c>
      <c r="AE11" s="17">
        <v>0.15400598136653801</v>
      </c>
      <c r="AF11" s="17"/>
      <c r="AG11" s="17">
        <v>0.167482114366372</v>
      </c>
      <c r="AH11" s="17">
        <v>0.15936216096823599</v>
      </c>
    </row>
    <row r="12" spans="2:34" x14ac:dyDescent="0.25">
      <c r="B12" s="18" t="s">
        <v>565</v>
      </c>
      <c r="C12" s="17">
        <v>5.9616105999732202E-2</v>
      </c>
      <c r="D12" s="17">
        <v>6.9047322396162805E-2</v>
      </c>
      <c r="E12" s="17">
        <v>5.1324189889274903E-2</v>
      </c>
      <c r="F12" s="17"/>
      <c r="G12" s="17">
        <v>5.33956517488915E-2</v>
      </c>
      <c r="H12" s="17">
        <v>6.0805367747844098E-2</v>
      </c>
      <c r="I12" s="17">
        <v>6.3905022934878403E-2</v>
      </c>
      <c r="J12" s="17"/>
      <c r="K12" s="17">
        <v>3.7382896311926699E-2</v>
      </c>
      <c r="L12" s="17">
        <v>6.44555606226931E-2</v>
      </c>
      <c r="M12" s="17"/>
      <c r="N12" s="17">
        <v>5.5042399316222797E-2</v>
      </c>
      <c r="O12" s="17">
        <v>5.0867400869957599E-2</v>
      </c>
      <c r="P12" s="17">
        <v>5.2438062682684097E-2</v>
      </c>
      <c r="Q12" s="17">
        <v>9.8196344306091907E-2</v>
      </c>
      <c r="R12" s="17">
        <v>7.2283974200612902E-2</v>
      </c>
      <c r="S12" s="17"/>
      <c r="T12" s="17">
        <v>4.68769276999636E-2</v>
      </c>
      <c r="U12" s="17">
        <v>5.6610499472564801E-2</v>
      </c>
      <c r="V12" s="17">
        <v>5.7442327997093298E-2</v>
      </c>
      <c r="W12" s="17">
        <v>5.2862992383987499E-2</v>
      </c>
      <c r="X12" s="17">
        <v>5.8020663635672397E-2</v>
      </c>
      <c r="Y12" s="17">
        <v>6.0322560577219998E-2</v>
      </c>
      <c r="Z12" s="17">
        <v>4.5582294894476398E-2</v>
      </c>
      <c r="AA12" s="17">
        <v>7.8833189489946401E-2</v>
      </c>
      <c r="AB12" s="17">
        <v>6.4288510210022895E-2</v>
      </c>
      <c r="AC12" s="17">
        <v>6.7598024484980299E-2</v>
      </c>
      <c r="AD12" s="17">
        <v>9.7457819044112701E-2</v>
      </c>
      <c r="AE12" s="17">
        <v>7.1874428737844998E-2</v>
      </c>
      <c r="AF12" s="17"/>
      <c r="AG12" s="17">
        <v>6.07414057280228E-2</v>
      </c>
      <c r="AH12" s="17">
        <v>5.3881606948625198E-2</v>
      </c>
    </row>
    <row r="13" spans="2:34" x14ac:dyDescent="0.25">
      <c r="B13" s="18" t="s">
        <v>80</v>
      </c>
      <c r="C13" s="19">
        <v>9.1192224178347298E-2</v>
      </c>
      <c r="D13" s="19">
        <v>8.9980520992397298E-2</v>
      </c>
      <c r="E13" s="19">
        <v>8.9056335266762293E-2</v>
      </c>
      <c r="F13" s="19"/>
      <c r="G13" s="19">
        <v>0.12629070235703799</v>
      </c>
      <c r="H13" s="19">
        <v>6.5060583926923002E-2</v>
      </c>
      <c r="I13" s="19">
        <v>9.1305585311129603E-2</v>
      </c>
      <c r="J13" s="19"/>
      <c r="K13" s="19">
        <v>9.3966955186387299E-2</v>
      </c>
      <c r="L13" s="19">
        <v>8.5040210439635097E-2</v>
      </c>
      <c r="M13" s="19"/>
      <c r="N13" s="19">
        <v>0.170590733435802</v>
      </c>
      <c r="O13" s="19">
        <v>8.8324566319586295E-2</v>
      </c>
      <c r="P13" s="19">
        <v>8.4110362848116293E-2</v>
      </c>
      <c r="Q13" s="19">
        <v>5.8942660766043299E-2</v>
      </c>
      <c r="R13" s="19">
        <v>5.2904076055266001E-2</v>
      </c>
      <c r="S13" s="19"/>
      <c r="T13" s="19">
        <v>6.7343093065531406E-2</v>
      </c>
      <c r="U13" s="19">
        <v>8.9362516186038396E-2</v>
      </c>
      <c r="V13" s="19">
        <v>0.101127465643248</v>
      </c>
      <c r="W13" s="19">
        <v>9.2874288688029896E-2</v>
      </c>
      <c r="X13" s="19">
        <v>0.110780860040273</v>
      </c>
      <c r="Y13" s="19">
        <v>0.112222992218995</v>
      </c>
      <c r="Z13" s="19">
        <v>8.8691468036591406E-2</v>
      </c>
      <c r="AA13" s="19">
        <v>6.6517041704699395E-2</v>
      </c>
      <c r="AB13" s="19">
        <v>7.6621675980315704E-2</v>
      </c>
      <c r="AC13" s="19">
        <v>0.110572908073511</v>
      </c>
      <c r="AD13" s="19">
        <v>0.115792949214435</v>
      </c>
      <c r="AE13" s="19">
        <v>6.29904057594214E-2</v>
      </c>
      <c r="AF13" s="19"/>
      <c r="AG13" s="19">
        <v>7.76632750170244E-2</v>
      </c>
      <c r="AH13" s="19">
        <v>8.5272789796653606E-2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580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0.116229107720397</v>
      </c>
      <c r="D9" s="17">
        <v>0.136378839825441</v>
      </c>
      <c r="E9" s="17">
        <v>9.8300437663164403E-2</v>
      </c>
      <c r="F9" s="17"/>
      <c r="G9" s="17">
        <v>9.7397786122882996E-2</v>
      </c>
      <c r="H9" s="17">
        <v>0.10869929503147301</v>
      </c>
      <c r="I9" s="17">
        <v>0.143146650959771</v>
      </c>
      <c r="J9" s="17"/>
      <c r="K9" s="17">
        <v>0.111313684869839</v>
      </c>
      <c r="L9" s="17">
        <v>0.119321436582264</v>
      </c>
      <c r="M9" s="17"/>
      <c r="N9" s="17">
        <v>9.6401826597100504E-2</v>
      </c>
      <c r="O9" s="17">
        <v>0.11095749724403101</v>
      </c>
      <c r="P9" s="17">
        <v>0.105874094233545</v>
      </c>
      <c r="Q9" s="17">
        <v>0.156957375711305</v>
      </c>
      <c r="R9" s="17">
        <v>0.14313360013437401</v>
      </c>
      <c r="S9" s="17"/>
      <c r="T9" s="17">
        <v>0.16998217712270999</v>
      </c>
      <c r="U9" s="17">
        <v>7.5197683221104705E-2</v>
      </c>
      <c r="V9" s="17">
        <v>8.0788634487921104E-2</v>
      </c>
      <c r="W9" s="17">
        <v>0.11727291968245999</v>
      </c>
      <c r="X9" s="17">
        <v>0.11388906356102201</v>
      </c>
      <c r="Y9" s="17">
        <v>0.12758297887846601</v>
      </c>
      <c r="Z9" s="17">
        <v>0.114640967463637</v>
      </c>
      <c r="AA9" s="17">
        <v>8.1184861186607005E-2</v>
      </c>
      <c r="AB9" s="17">
        <v>0.107319852578249</v>
      </c>
      <c r="AC9" s="17">
        <v>0.105956302210715</v>
      </c>
      <c r="AD9" s="17">
        <v>0.190258206457247</v>
      </c>
      <c r="AE9" s="17">
        <v>0.110985149397148</v>
      </c>
      <c r="AF9" s="17"/>
      <c r="AG9" s="17">
        <v>0.13801963051834601</v>
      </c>
      <c r="AH9" s="17">
        <v>0.10652919778525299</v>
      </c>
    </row>
    <row r="10" spans="2:34" x14ac:dyDescent="0.25">
      <c r="B10" s="18" t="s">
        <v>563</v>
      </c>
      <c r="C10" s="17">
        <v>0.28391713063638502</v>
      </c>
      <c r="D10" s="17">
        <v>0.29715492362659002</v>
      </c>
      <c r="E10" s="17">
        <v>0.276107816580896</v>
      </c>
      <c r="F10" s="17"/>
      <c r="G10" s="17">
        <v>0.250179430977372</v>
      </c>
      <c r="H10" s="17">
        <v>0.28769687430735302</v>
      </c>
      <c r="I10" s="17">
        <v>0.31052187014446903</v>
      </c>
      <c r="J10" s="17"/>
      <c r="K10" s="17">
        <v>0.28104023794993199</v>
      </c>
      <c r="L10" s="17">
        <v>0.28679017220606801</v>
      </c>
      <c r="M10" s="17"/>
      <c r="N10" s="17">
        <v>0.183076670421886</v>
      </c>
      <c r="O10" s="17">
        <v>0.29677992728290697</v>
      </c>
      <c r="P10" s="17">
        <v>0.28832611263817898</v>
      </c>
      <c r="Q10" s="17">
        <v>0.249817487279239</v>
      </c>
      <c r="R10" s="17">
        <v>0.35850576116940902</v>
      </c>
      <c r="S10" s="17"/>
      <c r="T10" s="17">
        <v>0.36649395060071299</v>
      </c>
      <c r="U10" s="17">
        <v>0.206350835981431</v>
      </c>
      <c r="V10" s="17">
        <v>0.31260695616362</v>
      </c>
      <c r="W10" s="17">
        <v>0.27700941964710502</v>
      </c>
      <c r="X10" s="17">
        <v>0.26300913765783501</v>
      </c>
      <c r="Y10" s="17">
        <v>0.31484584445582697</v>
      </c>
      <c r="Z10" s="17">
        <v>0.25345100897003098</v>
      </c>
      <c r="AA10" s="17">
        <v>0.28304928841180399</v>
      </c>
      <c r="AB10" s="17">
        <v>0.31185622670852797</v>
      </c>
      <c r="AC10" s="17">
        <v>0.227041646364325</v>
      </c>
      <c r="AD10" s="17">
        <v>0.29767717393106702</v>
      </c>
      <c r="AE10" s="17">
        <v>0.267712403709917</v>
      </c>
      <c r="AF10" s="17"/>
      <c r="AG10" s="17">
        <v>0.314880125121348</v>
      </c>
      <c r="AH10" s="17">
        <v>0.26934047934996502</v>
      </c>
    </row>
    <row r="11" spans="2:34" x14ac:dyDescent="0.25">
      <c r="B11" s="18" t="s">
        <v>564</v>
      </c>
      <c r="C11" s="17">
        <v>0.31208276151400199</v>
      </c>
      <c r="D11" s="17">
        <v>0.30169387844916601</v>
      </c>
      <c r="E11" s="17">
        <v>0.31890610785532902</v>
      </c>
      <c r="F11" s="17"/>
      <c r="G11" s="17">
        <v>0.360803280521586</v>
      </c>
      <c r="H11" s="17">
        <v>0.309939745743881</v>
      </c>
      <c r="I11" s="17">
        <v>0.26951255019817</v>
      </c>
      <c r="J11" s="17"/>
      <c r="K11" s="17">
        <v>0.25300964979361901</v>
      </c>
      <c r="L11" s="17">
        <v>0.32402910434434301</v>
      </c>
      <c r="M11" s="17"/>
      <c r="N11" s="17">
        <v>0.30590183877030103</v>
      </c>
      <c r="O11" s="17">
        <v>0.332832016214618</v>
      </c>
      <c r="P11" s="17">
        <v>0.31800122837572797</v>
      </c>
      <c r="Q11" s="17">
        <v>0.240110010983311</v>
      </c>
      <c r="R11" s="17">
        <v>0.31007606675288901</v>
      </c>
      <c r="S11" s="17"/>
      <c r="T11" s="17">
        <v>0.24644334608756599</v>
      </c>
      <c r="U11" s="17">
        <v>0.38130231475832799</v>
      </c>
      <c r="V11" s="17">
        <v>0.32620702747075397</v>
      </c>
      <c r="W11" s="17">
        <v>0.344175473186278</v>
      </c>
      <c r="X11" s="17">
        <v>0.33038911003899302</v>
      </c>
      <c r="Y11" s="17">
        <v>0.28797259981620998</v>
      </c>
      <c r="Z11" s="17">
        <v>0.35700373999309598</v>
      </c>
      <c r="AA11" s="17">
        <v>0.30537069588045301</v>
      </c>
      <c r="AB11" s="17">
        <v>0.28652840789064998</v>
      </c>
      <c r="AC11" s="17">
        <v>0.29732497746744202</v>
      </c>
      <c r="AD11" s="17">
        <v>0.26171405105259199</v>
      </c>
      <c r="AE11" s="17">
        <v>0.29889748438734298</v>
      </c>
      <c r="AF11" s="17"/>
      <c r="AG11" s="17">
        <v>0.269701097821896</v>
      </c>
      <c r="AH11" s="17">
        <v>0.34653004126960202</v>
      </c>
    </row>
    <row r="12" spans="2:34" x14ac:dyDescent="0.25">
      <c r="B12" s="18" t="s">
        <v>565</v>
      </c>
      <c r="C12" s="17">
        <v>0.16802038625815299</v>
      </c>
      <c r="D12" s="17">
        <v>0.161137330956235</v>
      </c>
      <c r="E12" s="17">
        <v>0.171506359982703</v>
      </c>
      <c r="F12" s="17"/>
      <c r="G12" s="17">
        <v>0.131533416212991</v>
      </c>
      <c r="H12" s="17">
        <v>0.19065630911102599</v>
      </c>
      <c r="I12" s="17">
        <v>0.17357293680267399</v>
      </c>
      <c r="J12" s="17"/>
      <c r="K12" s="17">
        <v>0.22062860661808001</v>
      </c>
      <c r="L12" s="17">
        <v>0.15868080970502699</v>
      </c>
      <c r="M12" s="17"/>
      <c r="N12" s="17">
        <v>0.1995440109221</v>
      </c>
      <c r="O12" s="17">
        <v>0.15544919683149</v>
      </c>
      <c r="P12" s="17">
        <v>0.16360060800647699</v>
      </c>
      <c r="Q12" s="17">
        <v>0.27093166816553199</v>
      </c>
      <c r="R12" s="17">
        <v>0.12614812136449699</v>
      </c>
      <c r="S12" s="17"/>
      <c r="T12" s="17">
        <v>0.109661213031747</v>
      </c>
      <c r="U12" s="17">
        <v>0.21689553357359501</v>
      </c>
      <c r="V12" s="17">
        <v>0.148924879990427</v>
      </c>
      <c r="W12" s="17">
        <v>0.17524056357317899</v>
      </c>
      <c r="X12" s="17">
        <v>0.18514165368037599</v>
      </c>
      <c r="Y12" s="17">
        <v>0.158492939593738</v>
      </c>
      <c r="Z12" s="17">
        <v>0.153842743226527</v>
      </c>
      <c r="AA12" s="17">
        <v>0.21888383113676199</v>
      </c>
      <c r="AB12" s="17">
        <v>0.16720144347044499</v>
      </c>
      <c r="AC12" s="17">
        <v>0.22033585662748001</v>
      </c>
      <c r="AD12" s="17">
        <v>0.13692103934048599</v>
      </c>
      <c r="AE12" s="17">
        <v>0.115225691258778</v>
      </c>
      <c r="AF12" s="17"/>
      <c r="AG12" s="17">
        <v>0.16350115482605401</v>
      </c>
      <c r="AH12" s="17">
        <v>0.17486359055351899</v>
      </c>
    </row>
    <row r="13" spans="2:34" x14ac:dyDescent="0.25">
      <c r="B13" s="18" t="s">
        <v>80</v>
      </c>
      <c r="C13" s="19">
        <v>0.11975061387106301</v>
      </c>
      <c r="D13" s="19">
        <v>0.103635027142568</v>
      </c>
      <c r="E13" s="19">
        <v>0.13517927791790901</v>
      </c>
      <c r="F13" s="19"/>
      <c r="G13" s="19">
        <v>0.16008608616516801</v>
      </c>
      <c r="H13" s="19">
        <v>0.10300777580626599</v>
      </c>
      <c r="I13" s="19">
        <v>0.103245991894916</v>
      </c>
      <c r="J13" s="19"/>
      <c r="K13" s="19">
        <v>0.13400782076852899</v>
      </c>
      <c r="L13" s="19">
        <v>0.11117847716229801</v>
      </c>
      <c r="M13" s="19"/>
      <c r="N13" s="19">
        <v>0.215075653288613</v>
      </c>
      <c r="O13" s="19">
        <v>0.10398136242695299</v>
      </c>
      <c r="P13" s="19">
        <v>0.12419795674607099</v>
      </c>
      <c r="Q13" s="19">
        <v>8.2183457860612597E-2</v>
      </c>
      <c r="R13" s="19">
        <v>6.2136450578830202E-2</v>
      </c>
      <c r="S13" s="19"/>
      <c r="T13" s="19">
        <v>0.107419313157264</v>
      </c>
      <c r="U13" s="19">
        <v>0.12025363246554201</v>
      </c>
      <c r="V13" s="19">
        <v>0.13147250188727799</v>
      </c>
      <c r="W13" s="19">
        <v>8.6301623910978495E-2</v>
      </c>
      <c r="X13" s="19">
        <v>0.107571035061774</v>
      </c>
      <c r="Y13" s="19">
        <v>0.111105637255759</v>
      </c>
      <c r="Z13" s="19">
        <v>0.121061540346709</v>
      </c>
      <c r="AA13" s="19">
        <v>0.111511323384374</v>
      </c>
      <c r="AB13" s="19">
        <v>0.127094069352127</v>
      </c>
      <c r="AC13" s="19">
        <v>0.14934121733003899</v>
      </c>
      <c r="AD13" s="19">
        <v>0.11342952921860899</v>
      </c>
      <c r="AE13" s="19">
        <v>0.20717927124681501</v>
      </c>
      <c r="AF13" s="19"/>
      <c r="AG13" s="19">
        <v>0.113897991712356</v>
      </c>
      <c r="AH13" s="19">
        <v>0.102736691041661</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581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0.28527280935385102</v>
      </c>
      <c r="D9" s="17">
        <v>0.29303278494076701</v>
      </c>
      <c r="E9" s="17">
        <v>0.27135404043824801</v>
      </c>
      <c r="F9" s="17"/>
      <c r="G9" s="17">
        <v>0.246370842283165</v>
      </c>
      <c r="H9" s="17">
        <v>0.27813408207178297</v>
      </c>
      <c r="I9" s="17">
        <v>0.33034295253721901</v>
      </c>
      <c r="J9" s="17"/>
      <c r="K9" s="17">
        <v>0.29345173729785701</v>
      </c>
      <c r="L9" s="17">
        <v>0.28688444326201801</v>
      </c>
      <c r="M9" s="17"/>
      <c r="N9" s="17">
        <v>0.229453320682766</v>
      </c>
      <c r="O9" s="17">
        <v>0.28100409744760002</v>
      </c>
      <c r="P9" s="17">
        <v>0.27617137111266998</v>
      </c>
      <c r="Q9" s="17">
        <v>0.33363586988742799</v>
      </c>
      <c r="R9" s="17">
        <v>0.336054844523068</v>
      </c>
      <c r="S9" s="17"/>
      <c r="T9" s="17">
        <v>0.32947706425075901</v>
      </c>
      <c r="U9" s="17">
        <v>0.30300463812380901</v>
      </c>
      <c r="V9" s="17">
        <v>0.31166538880302902</v>
      </c>
      <c r="W9" s="17">
        <v>0.23498526037484899</v>
      </c>
      <c r="X9" s="17">
        <v>0.29115013676741403</v>
      </c>
      <c r="Y9" s="17">
        <v>0.29864830944361898</v>
      </c>
      <c r="Z9" s="17">
        <v>0.236406885002864</v>
      </c>
      <c r="AA9" s="17">
        <v>0.257487858423876</v>
      </c>
      <c r="AB9" s="17">
        <v>0.263035216220108</v>
      </c>
      <c r="AC9" s="17">
        <v>0.319357749250194</v>
      </c>
      <c r="AD9" s="17">
        <v>0.315653461159907</v>
      </c>
      <c r="AE9" s="17">
        <v>0.13889067118172299</v>
      </c>
      <c r="AF9" s="17"/>
      <c r="AG9" s="17">
        <v>0.29676614561367498</v>
      </c>
      <c r="AH9" s="17">
        <v>0.287574197844777</v>
      </c>
    </row>
    <row r="10" spans="2:34" x14ac:dyDescent="0.25">
      <c r="B10" s="18" t="s">
        <v>563</v>
      </c>
      <c r="C10" s="17">
        <v>0.42851256776353802</v>
      </c>
      <c r="D10" s="17">
        <v>0.404460238208183</v>
      </c>
      <c r="E10" s="17">
        <v>0.45635393711136701</v>
      </c>
      <c r="F10" s="17"/>
      <c r="G10" s="17">
        <v>0.45070977212197399</v>
      </c>
      <c r="H10" s="17">
        <v>0.427238704695872</v>
      </c>
      <c r="I10" s="17">
        <v>0.409489895770482</v>
      </c>
      <c r="J10" s="17"/>
      <c r="K10" s="17">
        <v>0.40673995894913401</v>
      </c>
      <c r="L10" s="17">
        <v>0.43696416272378202</v>
      </c>
      <c r="M10" s="17"/>
      <c r="N10" s="17">
        <v>0.42331527178022499</v>
      </c>
      <c r="O10" s="17">
        <v>0.42238351740180002</v>
      </c>
      <c r="P10" s="17">
        <v>0.44226116603868998</v>
      </c>
      <c r="Q10" s="17">
        <v>0.33750646970036402</v>
      </c>
      <c r="R10" s="17">
        <v>0.44644874563763698</v>
      </c>
      <c r="S10" s="17"/>
      <c r="T10" s="17">
        <v>0.432888037916135</v>
      </c>
      <c r="U10" s="17">
        <v>0.43893228399251699</v>
      </c>
      <c r="V10" s="17">
        <v>0.42766549262162301</v>
      </c>
      <c r="W10" s="17">
        <v>0.457133196519797</v>
      </c>
      <c r="X10" s="17">
        <v>0.41396664167622899</v>
      </c>
      <c r="Y10" s="17">
        <v>0.38304115932515698</v>
      </c>
      <c r="Z10" s="17">
        <v>0.48490890712776002</v>
      </c>
      <c r="AA10" s="17">
        <v>0.40918977339974</v>
      </c>
      <c r="AB10" s="17">
        <v>0.43110628584106903</v>
      </c>
      <c r="AC10" s="17">
        <v>0.37345906306801002</v>
      </c>
      <c r="AD10" s="17">
        <v>0.395986150182009</v>
      </c>
      <c r="AE10" s="17">
        <v>0.520176051476955</v>
      </c>
      <c r="AF10" s="17"/>
      <c r="AG10" s="17">
        <v>0.43116093793990301</v>
      </c>
      <c r="AH10" s="17">
        <v>0.43732978199072597</v>
      </c>
    </row>
    <row r="11" spans="2:34" x14ac:dyDescent="0.25">
      <c r="B11" s="18" t="s">
        <v>564</v>
      </c>
      <c r="C11" s="17">
        <v>0.14018053905129799</v>
      </c>
      <c r="D11" s="17">
        <v>0.15324211585137401</v>
      </c>
      <c r="E11" s="17">
        <v>0.128798539428019</v>
      </c>
      <c r="F11" s="17"/>
      <c r="G11" s="17">
        <v>0.120214382906305</v>
      </c>
      <c r="H11" s="17">
        <v>0.15868051827309701</v>
      </c>
      <c r="I11" s="17">
        <v>0.13556581194605599</v>
      </c>
      <c r="J11" s="17"/>
      <c r="K11" s="17">
        <v>0.15400790929070601</v>
      </c>
      <c r="L11" s="17">
        <v>0.13682972649587</v>
      </c>
      <c r="M11" s="17"/>
      <c r="N11" s="17">
        <v>0.127634457009656</v>
      </c>
      <c r="O11" s="17">
        <v>0.13767567049749099</v>
      </c>
      <c r="P11" s="17">
        <v>0.14297252247498399</v>
      </c>
      <c r="Q11" s="17">
        <v>0.18329146584053399</v>
      </c>
      <c r="R11" s="17">
        <v>0.13248145573827899</v>
      </c>
      <c r="S11" s="17"/>
      <c r="T11" s="17">
        <v>0.15097844070320901</v>
      </c>
      <c r="U11" s="17">
        <v>0.121850892957132</v>
      </c>
      <c r="V11" s="17">
        <v>0.113188377904429</v>
      </c>
      <c r="W11" s="17">
        <v>0.160961071340121</v>
      </c>
      <c r="X11" s="17">
        <v>0.13528515968051799</v>
      </c>
      <c r="Y11" s="17">
        <v>0.17735685686956601</v>
      </c>
      <c r="Z11" s="17">
        <v>0.12553216361618899</v>
      </c>
      <c r="AA11" s="17">
        <v>0.15954404596424199</v>
      </c>
      <c r="AB11" s="17">
        <v>0.14947088515940901</v>
      </c>
      <c r="AC11" s="17">
        <v>0.10959109799295701</v>
      </c>
      <c r="AD11" s="17">
        <v>0.13707901870136199</v>
      </c>
      <c r="AE11" s="17">
        <v>0.152322903330711</v>
      </c>
      <c r="AF11" s="17"/>
      <c r="AG11" s="17">
        <v>0.13441552316397201</v>
      </c>
      <c r="AH11" s="17">
        <v>0.144819281854527</v>
      </c>
    </row>
    <row r="12" spans="2:34" x14ac:dyDescent="0.25">
      <c r="B12" s="18" t="s">
        <v>565</v>
      </c>
      <c r="C12" s="17">
        <v>5.0546220950293902E-2</v>
      </c>
      <c r="D12" s="17">
        <v>6.1654180193701003E-2</v>
      </c>
      <c r="E12" s="17">
        <v>4.0403970759681898E-2</v>
      </c>
      <c r="F12" s="17"/>
      <c r="G12" s="17">
        <v>3.9497433445775998E-2</v>
      </c>
      <c r="H12" s="17">
        <v>6.1272161766957302E-2</v>
      </c>
      <c r="I12" s="17">
        <v>4.7380996100911198E-2</v>
      </c>
      <c r="J12" s="17"/>
      <c r="K12" s="17">
        <v>4.7470043796866E-2</v>
      </c>
      <c r="L12" s="17">
        <v>4.9584049428973202E-2</v>
      </c>
      <c r="M12" s="17"/>
      <c r="N12" s="17">
        <v>6.0182996035832E-2</v>
      </c>
      <c r="O12" s="17">
        <v>4.1817526196037701E-2</v>
      </c>
      <c r="P12" s="17">
        <v>4.9078629025187198E-2</v>
      </c>
      <c r="Q12" s="17">
        <v>9.8557997424300006E-2</v>
      </c>
      <c r="R12" s="17">
        <v>3.7175994687157002E-2</v>
      </c>
      <c r="S12" s="17"/>
      <c r="T12" s="17">
        <v>1.9782862122075501E-2</v>
      </c>
      <c r="U12" s="17">
        <v>5.5077122796411998E-2</v>
      </c>
      <c r="V12" s="17">
        <v>3.7991121367965702E-2</v>
      </c>
      <c r="W12" s="17">
        <v>5.3445985897680098E-2</v>
      </c>
      <c r="X12" s="17">
        <v>4.4653350720954103E-2</v>
      </c>
      <c r="Y12" s="17">
        <v>6.0313866835661097E-2</v>
      </c>
      <c r="Z12" s="17">
        <v>4.8379333019034299E-2</v>
      </c>
      <c r="AA12" s="17">
        <v>0.11460635811688</v>
      </c>
      <c r="AB12" s="17">
        <v>6.4799610599091798E-2</v>
      </c>
      <c r="AC12" s="17">
        <v>5.8784555217847E-2</v>
      </c>
      <c r="AD12" s="17">
        <v>2.5827516035247602E-2</v>
      </c>
      <c r="AE12" s="17">
        <v>6.2639561418301307E-2</v>
      </c>
      <c r="AF12" s="17"/>
      <c r="AG12" s="17">
        <v>5.2421672868968899E-2</v>
      </c>
      <c r="AH12" s="17">
        <v>4.2980485909414598E-2</v>
      </c>
    </row>
    <row r="13" spans="2:34" x14ac:dyDescent="0.25">
      <c r="B13" s="18" t="s">
        <v>80</v>
      </c>
      <c r="C13" s="19">
        <v>9.5487862881018598E-2</v>
      </c>
      <c r="D13" s="19">
        <v>8.7610680805975005E-2</v>
      </c>
      <c r="E13" s="19">
        <v>0.10308951226268399</v>
      </c>
      <c r="F13" s="19"/>
      <c r="G13" s="19">
        <v>0.14320756924278</v>
      </c>
      <c r="H13" s="19">
        <v>7.4674533192291295E-2</v>
      </c>
      <c r="I13" s="19">
        <v>7.7220343645331202E-2</v>
      </c>
      <c r="J13" s="19"/>
      <c r="K13" s="19">
        <v>9.8330350665436397E-2</v>
      </c>
      <c r="L13" s="19">
        <v>8.9737618089356097E-2</v>
      </c>
      <c r="M13" s="19"/>
      <c r="N13" s="19">
        <v>0.15941395449152099</v>
      </c>
      <c r="O13" s="19">
        <v>0.11711918845707101</v>
      </c>
      <c r="P13" s="19">
        <v>8.9516311348469102E-2</v>
      </c>
      <c r="Q13" s="19">
        <v>4.7008197147373199E-2</v>
      </c>
      <c r="R13" s="19">
        <v>4.7838959413859697E-2</v>
      </c>
      <c r="S13" s="19"/>
      <c r="T13" s="19">
        <v>6.6873595007822306E-2</v>
      </c>
      <c r="U13" s="19">
        <v>8.1135062130129498E-2</v>
      </c>
      <c r="V13" s="19">
        <v>0.10948961930295301</v>
      </c>
      <c r="W13" s="19">
        <v>9.3474485867552207E-2</v>
      </c>
      <c r="X13" s="19">
        <v>0.114944711154885</v>
      </c>
      <c r="Y13" s="19">
        <v>8.0639807525997906E-2</v>
      </c>
      <c r="Z13" s="19">
        <v>0.10477271123415299</v>
      </c>
      <c r="AA13" s="19">
        <v>5.9171964095262097E-2</v>
      </c>
      <c r="AB13" s="19">
        <v>9.1588002180322203E-2</v>
      </c>
      <c r="AC13" s="19">
        <v>0.13880753447099201</v>
      </c>
      <c r="AD13" s="19">
        <v>0.12545385392147501</v>
      </c>
      <c r="AE13" s="19">
        <v>0.12597081259230999</v>
      </c>
      <c r="AF13" s="19"/>
      <c r="AG13" s="19">
        <v>8.52357204134815E-2</v>
      </c>
      <c r="AH13" s="19">
        <v>8.7296252400554997E-2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582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0.24803027374411199</v>
      </c>
      <c r="D9" s="17">
        <v>0.234525102743293</v>
      </c>
      <c r="E9" s="17">
        <v>0.254987482409543</v>
      </c>
      <c r="F9" s="17"/>
      <c r="G9" s="17">
        <v>0.23220678843267201</v>
      </c>
      <c r="H9" s="17">
        <v>0.25252387446952801</v>
      </c>
      <c r="I9" s="17">
        <v>0.25710210650673898</v>
      </c>
      <c r="J9" s="17"/>
      <c r="K9" s="17">
        <v>0.28420638770904699</v>
      </c>
      <c r="L9" s="17">
        <v>0.240878444409482</v>
      </c>
      <c r="M9" s="17"/>
      <c r="N9" s="17">
        <v>0.231260744628595</v>
      </c>
      <c r="O9" s="17">
        <v>0.216283887745709</v>
      </c>
      <c r="P9" s="17">
        <v>0.261981470967656</v>
      </c>
      <c r="Q9" s="17">
        <v>0.24467626968186601</v>
      </c>
      <c r="R9" s="17">
        <v>0.270802418558654</v>
      </c>
      <c r="S9" s="17"/>
      <c r="T9" s="17">
        <v>0.22600500669263801</v>
      </c>
      <c r="U9" s="17">
        <v>0.24694918193828999</v>
      </c>
      <c r="V9" s="17">
        <v>0.244339402184309</v>
      </c>
      <c r="W9" s="17">
        <v>0.218916185624322</v>
      </c>
      <c r="X9" s="17">
        <v>0.28145451088518902</v>
      </c>
      <c r="Y9" s="17">
        <v>0.23671363559726999</v>
      </c>
      <c r="Z9" s="17">
        <v>0.25191673416121002</v>
      </c>
      <c r="AA9" s="17">
        <v>0.26080082099188501</v>
      </c>
      <c r="AB9" s="17">
        <v>0.25504227445803301</v>
      </c>
      <c r="AC9" s="17">
        <v>0.270480711526287</v>
      </c>
      <c r="AD9" s="17">
        <v>0.29698899873142498</v>
      </c>
      <c r="AE9" s="17">
        <v>0.19926624481862501</v>
      </c>
      <c r="AF9" s="17"/>
      <c r="AG9" s="17">
        <v>0.26648468822863702</v>
      </c>
      <c r="AH9" s="17">
        <v>0.248713418326373</v>
      </c>
    </row>
    <row r="10" spans="2:34" x14ac:dyDescent="0.25">
      <c r="B10" s="18" t="s">
        <v>563</v>
      </c>
      <c r="C10" s="17">
        <v>0.41563545006268099</v>
      </c>
      <c r="D10" s="17">
        <v>0.40532558125261398</v>
      </c>
      <c r="E10" s="17">
        <v>0.43231984017303599</v>
      </c>
      <c r="F10" s="17"/>
      <c r="G10" s="17">
        <v>0.41573771485427102</v>
      </c>
      <c r="H10" s="17">
        <v>0.42035079603650499</v>
      </c>
      <c r="I10" s="17">
        <v>0.40963738700026098</v>
      </c>
      <c r="J10" s="17"/>
      <c r="K10" s="17">
        <v>0.35370016259909698</v>
      </c>
      <c r="L10" s="17">
        <v>0.43389234996491399</v>
      </c>
      <c r="M10" s="17"/>
      <c r="N10" s="17">
        <v>0.32802277122137202</v>
      </c>
      <c r="O10" s="17">
        <v>0.44518310371018799</v>
      </c>
      <c r="P10" s="17">
        <v>0.42385894630501703</v>
      </c>
      <c r="Q10" s="17">
        <v>0.422923644755892</v>
      </c>
      <c r="R10" s="17">
        <v>0.43927910082787103</v>
      </c>
      <c r="S10" s="17"/>
      <c r="T10" s="17">
        <v>0.45030033167640598</v>
      </c>
      <c r="U10" s="17">
        <v>0.416190733300907</v>
      </c>
      <c r="V10" s="17">
        <v>0.43110845191180103</v>
      </c>
      <c r="W10" s="17">
        <v>0.43785903608388499</v>
      </c>
      <c r="X10" s="17">
        <v>0.39116825658240401</v>
      </c>
      <c r="Y10" s="17">
        <v>0.37192828276881801</v>
      </c>
      <c r="Z10" s="17">
        <v>0.44012354619490401</v>
      </c>
      <c r="AA10" s="17">
        <v>0.42008329106777798</v>
      </c>
      <c r="AB10" s="17">
        <v>0.40069370547141597</v>
      </c>
      <c r="AC10" s="17">
        <v>0.423015828661786</v>
      </c>
      <c r="AD10" s="17">
        <v>0.32399804007564997</v>
      </c>
      <c r="AE10" s="17">
        <v>0.45675440187810601</v>
      </c>
      <c r="AF10" s="17"/>
      <c r="AG10" s="17">
        <v>0.41385707079188999</v>
      </c>
      <c r="AH10" s="17">
        <v>0.43527138606982801</v>
      </c>
    </row>
    <row r="11" spans="2:34" x14ac:dyDescent="0.25">
      <c r="B11" s="18" t="s">
        <v>564</v>
      </c>
      <c r="C11" s="17">
        <v>0.17085614267634999</v>
      </c>
      <c r="D11" s="17">
        <v>0.197074231429889</v>
      </c>
      <c r="E11" s="17">
        <v>0.14673835558624801</v>
      </c>
      <c r="F11" s="17"/>
      <c r="G11" s="17">
        <v>0.15562245217210599</v>
      </c>
      <c r="H11" s="17">
        <v>0.167515348000496</v>
      </c>
      <c r="I11" s="17">
        <v>0.18918792853618399</v>
      </c>
      <c r="J11" s="17"/>
      <c r="K11" s="17">
        <v>0.19617056555573201</v>
      </c>
      <c r="L11" s="17">
        <v>0.16759105432179799</v>
      </c>
      <c r="M11" s="17"/>
      <c r="N11" s="17">
        <v>0.18359572698784801</v>
      </c>
      <c r="O11" s="17">
        <v>0.18781415889596001</v>
      </c>
      <c r="P11" s="17">
        <v>0.16221178584049301</v>
      </c>
      <c r="Q11" s="17">
        <v>0.135841585020924</v>
      </c>
      <c r="R11" s="17">
        <v>0.17108828962754799</v>
      </c>
      <c r="S11" s="17"/>
      <c r="T11" s="17">
        <v>0.191830250059808</v>
      </c>
      <c r="U11" s="17">
        <v>0.16973233435389401</v>
      </c>
      <c r="V11" s="17">
        <v>0.14501927505925599</v>
      </c>
      <c r="W11" s="17">
        <v>0.17197229309721501</v>
      </c>
      <c r="X11" s="17">
        <v>0.16744774680301899</v>
      </c>
      <c r="Y11" s="17">
        <v>0.20413275143343601</v>
      </c>
      <c r="Z11" s="17">
        <v>0.15621858858607399</v>
      </c>
      <c r="AA11" s="17">
        <v>0.19738269312592399</v>
      </c>
      <c r="AB11" s="17">
        <v>0.181426212561767</v>
      </c>
      <c r="AC11" s="17">
        <v>0.111848120615904</v>
      </c>
      <c r="AD11" s="17">
        <v>0.17993487786624501</v>
      </c>
      <c r="AE11" s="17">
        <v>0.16440814745869201</v>
      </c>
      <c r="AF11" s="17"/>
      <c r="AG11" s="17">
        <v>0.16270968778192799</v>
      </c>
      <c r="AH11" s="17">
        <v>0.175121143578402</v>
      </c>
    </row>
    <row r="12" spans="2:34" x14ac:dyDescent="0.25">
      <c r="B12" s="18" t="s">
        <v>565</v>
      </c>
      <c r="C12" s="17">
        <v>5.89678168637068E-2</v>
      </c>
      <c r="D12" s="17">
        <v>6.9386808797127705E-2</v>
      </c>
      <c r="E12" s="17">
        <v>4.9675644845252401E-2</v>
      </c>
      <c r="F12" s="17"/>
      <c r="G12" s="17">
        <v>5.7462832733262102E-2</v>
      </c>
      <c r="H12" s="17">
        <v>6.1761262300587899E-2</v>
      </c>
      <c r="I12" s="17">
        <v>5.6868613723302402E-2</v>
      </c>
      <c r="J12" s="17"/>
      <c r="K12" s="17">
        <v>5.4652394467203401E-2</v>
      </c>
      <c r="L12" s="17">
        <v>5.80384000344887E-2</v>
      </c>
      <c r="M12" s="17"/>
      <c r="N12" s="17">
        <v>7.0402939912834597E-2</v>
      </c>
      <c r="O12" s="17">
        <v>4.30942714123125E-2</v>
      </c>
      <c r="P12" s="17">
        <v>5.2623315146253201E-2</v>
      </c>
      <c r="Q12" s="17">
        <v>0.110617307229968</v>
      </c>
      <c r="R12" s="17">
        <v>5.9550496080914402E-2</v>
      </c>
      <c r="S12" s="17"/>
      <c r="T12" s="17">
        <v>5.0491584387289901E-2</v>
      </c>
      <c r="U12" s="17">
        <v>5.6358026650808503E-2</v>
      </c>
      <c r="V12" s="17">
        <v>6.2505937848636797E-2</v>
      </c>
      <c r="W12" s="17">
        <v>5.5747170076399198E-2</v>
      </c>
      <c r="X12" s="17">
        <v>3.1632462784057298E-2</v>
      </c>
      <c r="Y12" s="17">
        <v>7.71502763409882E-2</v>
      </c>
      <c r="Z12" s="17">
        <v>4.1202311079580903E-2</v>
      </c>
      <c r="AA12" s="17">
        <v>8.0402537598903298E-2</v>
      </c>
      <c r="AB12" s="17">
        <v>6.5388802782094094E-2</v>
      </c>
      <c r="AC12" s="17">
        <v>5.8141230206087802E-2</v>
      </c>
      <c r="AD12" s="17">
        <v>7.8633772627179105E-2</v>
      </c>
      <c r="AE12" s="17">
        <v>9.0343224425294702E-2</v>
      </c>
      <c r="AF12" s="17"/>
      <c r="AG12" s="17">
        <v>5.91483804656825E-2</v>
      </c>
      <c r="AH12" s="17">
        <v>4.8351302502603499E-2</v>
      </c>
    </row>
    <row r="13" spans="2:34" x14ac:dyDescent="0.25">
      <c r="B13" s="18" t="s">
        <v>80</v>
      </c>
      <c r="C13" s="19">
        <v>0.10651031665315</v>
      </c>
      <c r="D13" s="19">
        <v>9.3688275777076294E-2</v>
      </c>
      <c r="E13" s="19">
        <v>0.116278676985921</v>
      </c>
      <c r="F13" s="19"/>
      <c r="G13" s="19">
        <v>0.13897021180769001</v>
      </c>
      <c r="H13" s="19">
        <v>9.7848719192883196E-2</v>
      </c>
      <c r="I13" s="19">
        <v>8.7203964233513995E-2</v>
      </c>
      <c r="J13" s="19"/>
      <c r="K13" s="19">
        <v>0.111270489668921</v>
      </c>
      <c r="L13" s="19">
        <v>9.9599751269317097E-2</v>
      </c>
      <c r="M13" s="19"/>
      <c r="N13" s="19">
        <v>0.18671781724935099</v>
      </c>
      <c r="O13" s="19">
        <v>0.10762457823583001</v>
      </c>
      <c r="P13" s="19">
        <v>9.9324481740581297E-2</v>
      </c>
      <c r="Q13" s="19">
        <v>8.5941193311350403E-2</v>
      </c>
      <c r="R13" s="19">
        <v>5.92796949050136E-2</v>
      </c>
      <c r="S13" s="19"/>
      <c r="T13" s="19">
        <v>8.1372827183858701E-2</v>
      </c>
      <c r="U13" s="19">
        <v>0.1107697237561</v>
      </c>
      <c r="V13" s="19">
        <v>0.11702693299599699</v>
      </c>
      <c r="W13" s="19">
        <v>0.11550531511817801</v>
      </c>
      <c r="X13" s="19">
        <v>0.12829702294532999</v>
      </c>
      <c r="Y13" s="19">
        <v>0.110075053859488</v>
      </c>
      <c r="Z13" s="19">
        <v>0.11053881997823101</v>
      </c>
      <c r="AA13" s="19">
        <v>4.1330657215509402E-2</v>
      </c>
      <c r="AB13" s="19">
        <v>9.7449004726689603E-2</v>
      </c>
      <c r="AC13" s="19">
        <v>0.13651410898993499</v>
      </c>
      <c r="AD13" s="19">
        <v>0.120444310699501</v>
      </c>
      <c r="AE13" s="19">
        <v>8.9227981419282204E-2</v>
      </c>
      <c r="AF13" s="19"/>
      <c r="AG13" s="19">
        <v>9.7800172731861798E-2</v>
      </c>
      <c r="AH13" s="19">
        <v>9.2542749522793594E-2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583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562</v>
      </c>
      <c r="C9" s="17">
        <v>0.183258576742162</v>
      </c>
      <c r="D9" s="17">
        <v>0.208173947000067</v>
      </c>
      <c r="E9" s="17">
        <v>0.161845730901341</v>
      </c>
      <c r="F9" s="17"/>
      <c r="G9" s="17">
        <v>0.17376180392628601</v>
      </c>
      <c r="H9" s="17">
        <v>0.14965322998745001</v>
      </c>
      <c r="I9" s="17">
        <v>0.234149523231752</v>
      </c>
      <c r="J9" s="17"/>
      <c r="K9" s="17">
        <v>0.184981103465367</v>
      </c>
      <c r="L9" s="17">
        <v>0.184528793551264</v>
      </c>
      <c r="M9" s="17"/>
      <c r="N9" s="17">
        <v>0.141890045293777</v>
      </c>
      <c r="O9" s="17">
        <v>0.175141962668</v>
      </c>
      <c r="P9" s="17">
        <v>0.17320348924489801</v>
      </c>
      <c r="Q9" s="17">
        <v>0.21776378676668201</v>
      </c>
      <c r="R9" s="17">
        <v>0.23287028370155</v>
      </c>
      <c r="S9" s="17"/>
      <c r="T9" s="17">
        <v>0.28704024486042701</v>
      </c>
      <c r="U9" s="17">
        <v>0.137110019224329</v>
      </c>
      <c r="V9" s="17">
        <v>0.134947344099377</v>
      </c>
      <c r="W9" s="17">
        <v>0.110862447455489</v>
      </c>
      <c r="X9" s="17">
        <v>0.16234798167193101</v>
      </c>
      <c r="Y9" s="17">
        <v>0.18302867323078101</v>
      </c>
      <c r="Z9" s="17">
        <v>0.21583376337412899</v>
      </c>
      <c r="AA9" s="17">
        <v>0.14825153315463499</v>
      </c>
      <c r="AB9" s="17">
        <v>0.193910858295578</v>
      </c>
      <c r="AC9" s="17">
        <v>0.17123272684344101</v>
      </c>
      <c r="AD9" s="17">
        <v>0.25243440407057</v>
      </c>
      <c r="AE9" s="17">
        <v>0.13863664652618701</v>
      </c>
      <c r="AF9" s="17"/>
      <c r="AG9" s="17">
        <v>0.192898375910147</v>
      </c>
      <c r="AH9" s="17">
        <v>0.18333155372217699</v>
      </c>
    </row>
    <row r="10" spans="2:34" x14ac:dyDescent="0.25">
      <c r="B10" s="18" t="s">
        <v>563</v>
      </c>
      <c r="C10" s="17">
        <v>0.36589207417043201</v>
      </c>
      <c r="D10" s="17">
        <v>0.38308434845998302</v>
      </c>
      <c r="E10" s="17">
        <v>0.351526482988887</v>
      </c>
      <c r="F10" s="17"/>
      <c r="G10" s="17">
        <v>0.36279605809952598</v>
      </c>
      <c r="H10" s="17">
        <v>0.36498287416129099</v>
      </c>
      <c r="I10" s="17">
        <v>0.36990595813745197</v>
      </c>
      <c r="J10" s="17"/>
      <c r="K10" s="17">
        <v>0.33085935342946099</v>
      </c>
      <c r="L10" s="17">
        <v>0.37653223046972401</v>
      </c>
      <c r="M10" s="17"/>
      <c r="N10" s="17">
        <v>0.38149693804007501</v>
      </c>
      <c r="O10" s="17">
        <v>0.37740436817781098</v>
      </c>
      <c r="P10" s="17">
        <v>0.327972391641209</v>
      </c>
      <c r="Q10" s="17">
        <v>0.31924188153005401</v>
      </c>
      <c r="R10" s="17">
        <v>0.42877127559100597</v>
      </c>
      <c r="S10" s="17"/>
      <c r="T10" s="17">
        <v>0.36873142882396998</v>
      </c>
      <c r="U10" s="17">
        <v>0.38831834457765302</v>
      </c>
      <c r="V10" s="17">
        <v>0.43986711754700902</v>
      </c>
      <c r="W10" s="17">
        <v>0.40533695590184698</v>
      </c>
      <c r="X10" s="17">
        <v>0.32871542512690799</v>
      </c>
      <c r="Y10" s="17">
        <v>0.38941089920595301</v>
      </c>
      <c r="Z10" s="17">
        <v>0.30679722302124202</v>
      </c>
      <c r="AA10" s="17">
        <v>0.36773647195693099</v>
      </c>
      <c r="AB10" s="17">
        <v>0.35182123798353299</v>
      </c>
      <c r="AC10" s="17">
        <v>0.33643823160285502</v>
      </c>
      <c r="AD10" s="17">
        <v>0.31714008024553803</v>
      </c>
      <c r="AE10" s="17">
        <v>0.34328005024556502</v>
      </c>
      <c r="AF10" s="17"/>
      <c r="AG10" s="17">
        <v>0.37554135835560198</v>
      </c>
      <c r="AH10" s="17">
        <v>0.36876847750656599</v>
      </c>
    </row>
    <row r="11" spans="2:34" x14ac:dyDescent="0.25">
      <c r="B11" s="18" t="s">
        <v>564</v>
      </c>
      <c r="C11" s="17">
        <v>0.238401843902634</v>
      </c>
      <c r="D11" s="17">
        <v>0.22604997954293601</v>
      </c>
      <c r="E11" s="17">
        <v>0.24876433864332301</v>
      </c>
      <c r="F11" s="17"/>
      <c r="G11" s="17">
        <v>0.247076333584238</v>
      </c>
      <c r="H11" s="17">
        <v>0.25794289445847501</v>
      </c>
      <c r="I11" s="17">
        <v>0.205881556092396</v>
      </c>
      <c r="J11" s="17"/>
      <c r="K11" s="17">
        <v>0.23680329394581001</v>
      </c>
      <c r="L11" s="17">
        <v>0.23953016282233799</v>
      </c>
      <c r="M11" s="17"/>
      <c r="N11" s="17">
        <v>0.20063351655919801</v>
      </c>
      <c r="O11" s="17">
        <v>0.27588747119416002</v>
      </c>
      <c r="P11" s="17">
        <v>0.257274139396374</v>
      </c>
      <c r="Q11" s="17">
        <v>0.24709490631246001</v>
      </c>
      <c r="R11" s="17">
        <v>0.19143806576546599</v>
      </c>
      <c r="S11" s="17"/>
      <c r="T11" s="17">
        <v>0.20185551108747599</v>
      </c>
      <c r="U11" s="17">
        <v>0.25910920036491802</v>
      </c>
      <c r="V11" s="17">
        <v>0.19550219419484999</v>
      </c>
      <c r="W11" s="17">
        <v>0.287323740856121</v>
      </c>
      <c r="X11" s="17">
        <v>0.21433359532146901</v>
      </c>
      <c r="Y11" s="17">
        <v>0.21340313151864199</v>
      </c>
      <c r="Z11" s="17">
        <v>0.30033180576827401</v>
      </c>
      <c r="AA11" s="17">
        <v>0.30156917725946503</v>
      </c>
      <c r="AB11" s="17">
        <v>0.234954610053977</v>
      </c>
      <c r="AC11" s="17">
        <v>0.223160106819355</v>
      </c>
      <c r="AD11" s="17">
        <v>0.238043196487983</v>
      </c>
      <c r="AE11" s="17">
        <v>0.21433747994612401</v>
      </c>
      <c r="AF11" s="17"/>
      <c r="AG11" s="17">
        <v>0.228897712572008</v>
      </c>
      <c r="AH11" s="17">
        <v>0.24566537598924901</v>
      </c>
    </row>
    <row r="12" spans="2:34" x14ac:dyDescent="0.25">
      <c r="B12" s="18" t="s">
        <v>565</v>
      </c>
      <c r="C12" s="17">
        <v>0.10274038237017399</v>
      </c>
      <c r="D12" s="17">
        <v>9.3310451414179194E-2</v>
      </c>
      <c r="E12" s="17">
        <v>0.108667995211123</v>
      </c>
      <c r="F12" s="17"/>
      <c r="G12" s="17">
        <v>8.7293523451010505E-2</v>
      </c>
      <c r="H12" s="17">
        <v>0.12233678250951099</v>
      </c>
      <c r="I12" s="17">
        <v>9.2555407440161094E-2</v>
      </c>
      <c r="J12" s="17"/>
      <c r="K12" s="17">
        <v>0.107278538095905</v>
      </c>
      <c r="L12" s="17">
        <v>9.9813798723759298E-2</v>
      </c>
      <c r="M12" s="17"/>
      <c r="N12" s="17">
        <v>0.10997354293545999</v>
      </c>
      <c r="O12" s="17">
        <v>6.8784019060714297E-2</v>
      </c>
      <c r="P12" s="17">
        <v>0.119997135377057</v>
      </c>
      <c r="Q12" s="17">
        <v>0.14247600935306701</v>
      </c>
      <c r="R12" s="17">
        <v>8.6013829264911204E-2</v>
      </c>
      <c r="S12" s="17"/>
      <c r="T12" s="17">
        <v>6.4147426804443103E-2</v>
      </c>
      <c r="U12" s="17">
        <v>8.9740677866767399E-2</v>
      </c>
      <c r="V12" s="17">
        <v>0.121754037174548</v>
      </c>
      <c r="W12" s="17">
        <v>0.12338059748911601</v>
      </c>
      <c r="X12" s="17">
        <v>0.159259458641067</v>
      </c>
      <c r="Y12" s="17">
        <v>9.6782596170580396E-2</v>
      </c>
      <c r="Z12" s="17">
        <v>6.1731286465352302E-2</v>
      </c>
      <c r="AA12" s="17">
        <v>0.10826495980192601</v>
      </c>
      <c r="AB12" s="17">
        <v>0.10302564371801599</v>
      </c>
      <c r="AC12" s="17">
        <v>0.16381243209774901</v>
      </c>
      <c r="AD12" s="17">
        <v>5.3444792692417697E-2</v>
      </c>
      <c r="AE12" s="17">
        <v>0.126665972750612</v>
      </c>
      <c r="AF12" s="17"/>
      <c r="AG12" s="17">
        <v>9.6687306309339804E-2</v>
      </c>
      <c r="AH12" s="17">
        <v>0.106570252000071</v>
      </c>
    </row>
    <row r="13" spans="2:34" x14ac:dyDescent="0.25">
      <c r="B13" s="18" t="s">
        <v>80</v>
      </c>
      <c r="C13" s="19">
        <v>0.109707122814599</v>
      </c>
      <c r="D13" s="19">
        <v>8.9381273582834306E-2</v>
      </c>
      <c r="E13" s="19">
        <v>0.129195452255327</v>
      </c>
      <c r="F13" s="19"/>
      <c r="G13" s="19">
        <v>0.12907228093893899</v>
      </c>
      <c r="H13" s="19">
        <v>0.105084218883274</v>
      </c>
      <c r="I13" s="19">
        <v>9.7507555098238399E-2</v>
      </c>
      <c r="J13" s="19"/>
      <c r="K13" s="19">
        <v>0.14007771106345701</v>
      </c>
      <c r="L13" s="19">
        <v>9.9595014432914797E-2</v>
      </c>
      <c r="M13" s="19"/>
      <c r="N13" s="19">
        <v>0.16600595717149</v>
      </c>
      <c r="O13" s="19">
        <v>0.102782178899314</v>
      </c>
      <c r="P13" s="19">
        <v>0.121552844340462</v>
      </c>
      <c r="Q13" s="19">
        <v>7.3423416037737194E-2</v>
      </c>
      <c r="R13" s="19">
        <v>6.0906545677066597E-2</v>
      </c>
      <c r="S13" s="19"/>
      <c r="T13" s="19">
        <v>7.8225388423684594E-2</v>
      </c>
      <c r="U13" s="19">
        <v>0.125721757966334</v>
      </c>
      <c r="V13" s="19">
        <v>0.107929306984216</v>
      </c>
      <c r="W13" s="19">
        <v>7.3096258297425901E-2</v>
      </c>
      <c r="X13" s="19">
        <v>0.13534353923862399</v>
      </c>
      <c r="Y13" s="19">
        <v>0.117374699874043</v>
      </c>
      <c r="Z13" s="19">
        <v>0.115305921371002</v>
      </c>
      <c r="AA13" s="19">
        <v>7.4177857827044197E-2</v>
      </c>
      <c r="AB13" s="19">
        <v>0.116287649948897</v>
      </c>
      <c r="AC13" s="19">
        <v>0.105356502636599</v>
      </c>
      <c r="AD13" s="19">
        <v>0.138937526503492</v>
      </c>
      <c r="AE13" s="19">
        <v>0.17707985053151101</v>
      </c>
      <c r="AF13" s="19"/>
      <c r="AG13" s="19">
        <v>0.10597524685290401</v>
      </c>
      <c r="AH13" s="19">
        <v>9.5664340781937696E-2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AH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121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45" x14ac:dyDescent="0.25">
      <c r="B9" s="18" t="s">
        <v>117</v>
      </c>
      <c r="C9" s="17">
        <v>0.33844486638339</v>
      </c>
      <c r="D9" s="17">
        <v>0.38357827671582401</v>
      </c>
      <c r="E9" s="17">
        <v>0.29309139835741899</v>
      </c>
      <c r="F9" s="17"/>
      <c r="G9" s="17">
        <v>0.34193607446756602</v>
      </c>
      <c r="H9" s="17">
        <v>0.319758011343385</v>
      </c>
      <c r="I9" s="17">
        <v>0.35859594765757202</v>
      </c>
      <c r="J9" s="17"/>
      <c r="K9" s="17">
        <v>0.21877757672548501</v>
      </c>
      <c r="L9" s="17">
        <v>0.36763876817987901</v>
      </c>
      <c r="M9" s="17"/>
      <c r="N9" s="17">
        <v>0.21741369917414299</v>
      </c>
      <c r="O9" s="17">
        <v>0.33646394533198998</v>
      </c>
      <c r="P9" s="17">
        <v>0.31897196425367502</v>
      </c>
      <c r="Q9" s="17">
        <v>0.33611864535781799</v>
      </c>
      <c r="R9" s="17">
        <v>0.47909616307623198</v>
      </c>
      <c r="S9" s="17"/>
      <c r="T9" s="17">
        <v>0.48013720558768402</v>
      </c>
      <c r="U9" s="17">
        <v>0.23713491324990699</v>
      </c>
      <c r="V9" s="17">
        <v>0.28063502849539501</v>
      </c>
      <c r="W9" s="17">
        <v>0.355489940379697</v>
      </c>
      <c r="X9" s="17">
        <v>0.30988341312418499</v>
      </c>
      <c r="Y9" s="17">
        <v>0.32058127078301801</v>
      </c>
      <c r="Z9" s="17">
        <v>0.324695359475001</v>
      </c>
      <c r="AA9" s="17">
        <v>0.307026035034971</v>
      </c>
      <c r="AB9" s="17">
        <v>0.36309663753180199</v>
      </c>
      <c r="AC9" s="17">
        <v>0.38296505901980599</v>
      </c>
      <c r="AD9" s="17">
        <v>0.27417310847028098</v>
      </c>
      <c r="AE9" s="17">
        <v>0.35363057798352499</v>
      </c>
      <c r="AF9" s="17"/>
      <c r="AG9" s="17">
        <v>0.33513722188682199</v>
      </c>
      <c r="AH9" s="17">
        <v>0.35591143702732098</v>
      </c>
    </row>
    <row r="10" spans="2:34" ht="45" x14ac:dyDescent="0.25">
      <c r="B10" s="18" t="s">
        <v>118</v>
      </c>
      <c r="C10" s="17">
        <v>0.37428580756937102</v>
      </c>
      <c r="D10" s="17">
        <v>0.35591193142953398</v>
      </c>
      <c r="E10" s="17">
        <v>0.39165626393700598</v>
      </c>
      <c r="F10" s="17"/>
      <c r="G10" s="17">
        <v>0.37630277625076802</v>
      </c>
      <c r="H10" s="17">
        <v>0.37877736931677503</v>
      </c>
      <c r="I10" s="17">
        <v>0.36678946469830098</v>
      </c>
      <c r="J10" s="17"/>
      <c r="K10" s="17">
        <v>0.39056789979379503</v>
      </c>
      <c r="L10" s="17">
        <v>0.37110449879891899</v>
      </c>
      <c r="M10" s="17"/>
      <c r="N10" s="17">
        <v>0.374906060552265</v>
      </c>
      <c r="O10" s="17">
        <v>0.40555057728179</v>
      </c>
      <c r="P10" s="17">
        <v>0.376493857553657</v>
      </c>
      <c r="Q10" s="17">
        <v>0.41335770152524598</v>
      </c>
      <c r="R10" s="17">
        <v>0.32221565299160498</v>
      </c>
      <c r="S10" s="17"/>
      <c r="T10" s="17">
        <v>0.34110181318249899</v>
      </c>
      <c r="U10" s="17">
        <v>0.41837576632742701</v>
      </c>
      <c r="V10" s="17">
        <v>0.42898106235845501</v>
      </c>
      <c r="W10" s="17">
        <v>0.33520654256628102</v>
      </c>
      <c r="X10" s="17">
        <v>0.37525506843297202</v>
      </c>
      <c r="Y10" s="17">
        <v>0.34835615175218498</v>
      </c>
      <c r="Z10" s="17">
        <v>0.43753874978290103</v>
      </c>
      <c r="AA10" s="17">
        <v>0.43313932855125897</v>
      </c>
      <c r="AB10" s="17">
        <v>0.36732486404923897</v>
      </c>
      <c r="AC10" s="17">
        <v>0.27636781159778401</v>
      </c>
      <c r="AD10" s="17">
        <v>0.39644582176026499</v>
      </c>
      <c r="AE10" s="17">
        <v>0.36159345816129301</v>
      </c>
      <c r="AF10" s="17"/>
      <c r="AG10" s="17">
        <v>0.34895249828320102</v>
      </c>
      <c r="AH10" s="17">
        <v>0.38334140182771498</v>
      </c>
    </row>
    <row r="11" spans="2:34" x14ac:dyDescent="0.25">
      <c r="B11" s="18" t="s">
        <v>119</v>
      </c>
      <c r="C11" s="17">
        <v>0.247927287009061</v>
      </c>
      <c r="D11" s="17">
        <v>0.21941608237804999</v>
      </c>
      <c r="E11" s="17">
        <v>0.27690974470726099</v>
      </c>
      <c r="F11" s="17"/>
      <c r="G11" s="17">
        <v>0.238802816707997</v>
      </c>
      <c r="H11" s="17">
        <v>0.26525520426613097</v>
      </c>
      <c r="I11" s="17">
        <v>0.23470977761329301</v>
      </c>
      <c r="J11" s="17"/>
      <c r="K11" s="17">
        <v>0.33952829948003499</v>
      </c>
      <c r="L11" s="17">
        <v>0.22874249888677201</v>
      </c>
      <c r="M11" s="17"/>
      <c r="N11" s="17">
        <v>0.32199965801025399</v>
      </c>
      <c r="O11" s="17">
        <v>0.23116649401164699</v>
      </c>
      <c r="P11" s="17">
        <v>0.27164041122343402</v>
      </c>
      <c r="Q11" s="17">
        <v>0.243281242752176</v>
      </c>
      <c r="R11" s="17">
        <v>0.16099190924330101</v>
      </c>
      <c r="S11" s="17"/>
      <c r="T11" s="17">
        <v>0.15123127880255399</v>
      </c>
      <c r="U11" s="17">
        <v>0.29549424111897199</v>
      </c>
      <c r="V11" s="17">
        <v>0.251947451824936</v>
      </c>
      <c r="W11" s="17">
        <v>0.257899147518726</v>
      </c>
      <c r="X11" s="17">
        <v>0.274294820368221</v>
      </c>
      <c r="Y11" s="17">
        <v>0.28203689912063601</v>
      </c>
      <c r="Z11" s="17">
        <v>0.20295112230166601</v>
      </c>
      <c r="AA11" s="17">
        <v>0.22682715276017101</v>
      </c>
      <c r="AB11" s="17">
        <v>0.245041411263241</v>
      </c>
      <c r="AC11" s="17">
        <v>0.301667923309131</v>
      </c>
      <c r="AD11" s="17">
        <v>0.29744928837178403</v>
      </c>
      <c r="AE11" s="17">
        <v>0.20827748846491401</v>
      </c>
      <c r="AF11" s="17"/>
      <c r="AG11" s="17">
        <v>0.26662179169654798</v>
      </c>
      <c r="AH11" s="17">
        <v>0.23226824878396199</v>
      </c>
    </row>
    <row r="12" spans="2:34" x14ac:dyDescent="0.25">
      <c r="B12" s="18" t="s">
        <v>60</v>
      </c>
      <c r="C12" s="19">
        <v>3.9342039038177498E-2</v>
      </c>
      <c r="D12" s="19">
        <v>4.1093709476592001E-2</v>
      </c>
      <c r="E12" s="19">
        <v>3.83425929983136E-2</v>
      </c>
      <c r="F12" s="19"/>
      <c r="G12" s="19">
        <v>4.29583325736691E-2</v>
      </c>
      <c r="H12" s="19">
        <v>3.6209415073708701E-2</v>
      </c>
      <c r="I12" s="19">
        <v>3.9904810030834598E-2</v>
      </c>
      <c r="J12" s="19"/>
      <c r="K12" s="19">
        <v>5.1126224000684901E-2</v>
      </c>
      <c r="L12" s="19">
        <v>3.2514234134429602E-2</v>
      </c>
      <c r="M12" s="19"/>
      <c r="N12" s="19">
        <v>8.5680582263337204E-2</v>
      </c>
      <c r="O12" s="19">
        <v>2.68189833745726E-2</v>
      </c>
      <c r="P12" s="19">
        <v>3.2893766969233601E-2</v>
      </c>
      <c r="Q12" s="19">
        <v>7.2424103647603004E-3</v>
      </c>
      <c r="R12" s="19">
        <v>3.7696274688862698E-2</v>
      </c>
      <c r="S12" s="19"/>
      <c r="T12" s="19">
        <v>2.7529702427262302E-2</v>
      </c>
      <c r="U12" s="19">
        <v>4.8995079303694303E-2</v>
      </c>
      <c r="V12" s="19">
        <v>3.8436457321213799E-2</v>
      </c>
      <c r="W12" s="19">
        <v>5.1404369535295799E-2</v>
      </c>
      <c r="X12" s="19">
        <v>4.0566698074622203E-2</v>
      </c>
      <c r="Y12" s="19">
        <v>4.9025678344160703E-2</v>
      </c>
      <c r="Z12" s="19">
        <v>3.4814768440431798E-2</v>
      </c>
      <c r="AA12" s="19">
        <v>3.3007483653598298E-2</v>
      </c>
      <c r="AB12" s="19">
        <v>2.4537087155717299E-2</v>
      </c>
      <c r="AC12" s="19">
        <v>3.8999206073279502E-2</v>
      </c>
      <c r="AD12" s="19">
        <v>3.1931781397669702E-2</v>
      </c>
      <c r="AE12" s="19">
        <v>7.6498475390267398E-2</v>
      </c>
      <c r="AF12" s="19"/>
      <c r="AG12" s="19">
        <v>4.92884881334298E-2</v>
      </c>
      <c r="AH12" s="19">
        <v>2.84789123610018E-2</v>
      </c>
    </row>
    <row r="13" spans="2:34" x14ac:dyDescent="0.25">
      <c r="B13" s="16"/>
    </row>
    <row r="14" spans="2:34" x14ac:dyDescent="0.25">
      <c r="B14" t="s">
        <v>63</v>
      </c>
    </row>
    <row r="15" spans="2:34" x14ac:dyDescent="0.25">
      <c r="B15" t="s">
        <v>64</v>
      </c>
    </row>
    <row r="17" spans="2:2" x14ac:dyDescent="0.25">
      <c r="B17"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B2:F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6" width="20.7109375" customWidth="1"/>
  </cols>
  <sheetData>
    <row r="2" spans="2:6" ht="39.950000000000003" customHeight="1" x14ac:dyDescent="0.25">
      <c r="D2" s="29" t="s">
        <v>589</v>
      </c>
      <c r="E2" s="25"/>
      <c r="F2" s="25"/>
    </row>
    <row r="6" spans="2:6" ht="50.1" customHeight="1" x14ac:dyDescent="0.25">
      <c r="B6" s="20" t="s">
        <v>15</v>
      </c>
      <c r="C6" s="20" t="s">
        <v>584</v>
      </c>
      <c r="D6" s="20" t="s">
        <v>585</v>
      </c>
      <c r="E6" s="20" t="s">
        <v>586</v>
      </c>
    </row>
    <row r="7" spans="2:6" x14ac:dyDescent="0.25">
      <c r="B7" s="18" t="s">
        <v>587</v>
      </c>
      <c r="C7" s="17">
        <v>0.23686621863311799</v>
      </c>
      <c r="D7" s="17">
        <v>0.26237289974560501</v>
      </c>
      <c r="E7" s="17">
        <v>0.30937350200717301</v>
      </c>
    </row>
    <row r="8" spans="2:6" x14ac:dyDescent="0.25">
      <c r="B8" s="18" t="s">
        <v>588</v>
      </c>
      <c r="C8" s="17">
        <v>0.64908659175678396</v>
      </c>
      <c r="D8" s="17">
        <v>0.62380901736011296</v>
      </c>
      <c r="E8" s="17">
        <v>0.58001944870960298</v>
      </c>
    </row>
    <row r="9" spans="2:6" x14ac:dyDescent="0.25">
      <c r="B9" s="18" t="s">
        <v>80</v>
      </c>
      <c r="C9" s="17">
        <v>0.11404718961009799</v>
      </c>
      <c r="D9" s="17">
        <v>0.113818082894282</v>
      </c>
      <c r="E9" s="17">
        <v>0.110607049283224</v>
      </c>
    </row>
    <row r="10" spans="2:6" x14ac:dyDescent="0.25">
      <c r="B10" s="16"/>
      <c r="C10" s="16"/>
      <c r="D10" s="16"/>
      <c r="E10" s="16"/>
    </row>
    <row r="11" spans="2:6" x14ac:dyDescent="0.25">
      <c r="B11" t="s">
        <v>63</v>
      </c>
    </row>
    <row r="12" spans="2:6" x14ac:dyDescent="0.25">
      <c r="B12" t="s">
        <v>64</v>
      </c>
    </row>
    <row r="16" spans="2:6" x14ac:dyDescent="0.25">
      <c r="B16"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590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587</v>
      </c>
      <c r="C9" s="17">
        <v>0.23686621863311799</v>
      </c>
      <c r="D9" s="17">
        <v>0.255157987552323</v>
      </c>
      <c r="E9" s="17">
        <v>0.22012928250302399</v>
      </c>
      <c r="F9" s="17"/>
      <c r="G9" s="17">
        <v>0.18243974927638801</v>
      </c>
      <c r="H9" s="17">
        <v>0.22663472661020501</v>
      </c>
      <c r="I9" s="17">
        <v>0.30022775679254599</v>
      </c>
      <c r="J9" s="17"/>
      <c r="K9" s="17">
        <v>0.19969468305575799</v>
      </c>
      <c r="L9" s="17">
        <v>0.24355114461197899</v>
      </c>
      <c r="M9" s="17"/>
      <c r="N9" s="17">
        <v>0.20585406375446899</v>
      </c>
      <c r="O9" s="17">
        <v>0.21223426236918699</v>
      </c>
      <c r="P9" s="17">
        <v>0.23397655512941901</v>
      </c>
      <c r="Q9" s="17">
        <v>0.220473722376968</v>
      </c>
      <c r="R9" s="17">
        <v>0.30034154672986602</v>
      </c>
      <c r="S9" s="17"/>
      <c r="T9" s="17">
        <v>0.324912466605774</v>
      </c>
      <c r="U9" s="17">
        <v>0.23375806663087001</v>
      </c>
      <c r="V9" s="17">
        <v>0.223163393374262</v>
      </c>
      <c r="W9" s="17">
        <v>0.16773209152598501</v>
      </c>
      <c r="X9" s="17">
        <v>0.26321960412036799</v>
      </c>
      <c r="Y9" s="17">
        <v>0.26049634037046199</v>
      </c>
      <c r="Z9" s="17">
        <v>0.21911362915464999</v>
      </c>
      <c r="AA9" s="17">
        <v>0.30598640416767597</v>
      </c>
      <c r="AB9" s="17">
        <v>0.18183403911409399</v>
      </c>
      <c r="AC9" s="17">
        <v>0.218768650990635</v>
      </c>
      <c r="AD9" s="17">
        <v>0.23021061031795101</v>
      </c>
      <c r="AE9" s="17">
        <v>0.16303265619656501</v>
      </c>
      <c r="AF9" s="17"/>
      <c r="AG9" s="17">
        <v>0.27092126323124299</v>
      </c>
      <c r="AH9" s="17">
        <v>0.22157163951525499</v>
      </c>
    </row>
    <row r="10" spans="2:34" x14ac:dyDescent="0.25">
      <c r="B10" s="18" t="s">
        <v>588</v>
      </c>
      <c r="C10" s="17">
        <v>0.64908659175678396</v>
      </c>
      <c r="D10" s="17">
        <v>0.63351762521991595</v>
      </c>
      <c r="E10" s="17">
        <v>0.66147461096368199</v>
      </c>
      <c r="F10" s="17"/>
      <c r="G10" s="17">
        <v>0.68264474026167199</v>
      </c>
      <c r="H10" s="17">
        <v>0.65071839660775199</v>
      </c>
      <c r="I10" s="17">
        <v>0.61587398159886797</v>
      </c>
      <c r="J10" s="17"/>
      <c r="K10" s="17">
        <v>0.66368663798157901</v>
      </c>
      <c r="L10" s="17">
        <v>0.65332515192545304</v>
      </c>
      <c r="M10" s="17"/>
      <c r="N10" s="17">
        <v>0.58827783970773995</v>
      </c>
      <c r="O10" s="17">
        <v>0.68682084740604399</v>
      </c>
      <c r="P10" s="17">
        <v>0.65978976245017695</v>
      </c>
      <c r="Q10" s="17">
        <v>0.72279644482860805</v>
      </c>
      <c r="R10" s="17">
        <v>0.61294184649525996</v>
      </c>
      <c r="S10" s="17"/>
      <c r="T10" s="17">
        <v>0.60123450347586005</v>
      </c>
      <c r="U10" s="17">
        <v>0.64305236566133595</v>
      </c>
      <c r="V10" s="17">
        <v>0.66605968950304795</v>
      </c>
      <c r="W10" s="17">
        <v>0.70939927272056202</v>
      </c>
      <c r="X10" s="17">
        <v>0.62999495133699701</v>
      </c>
      <c r="Y10" s="17">
        <v>0.59420276841709396</v>
      </c>
      <c r="Z10" s="17">
        <v>0.65158911632690397</v>
      </c>
      <c r="AA10" s="17">
        <v>0.60489285341472099</v>
      </c>
      <c r="AB10" s="17">
        <v>0.71360701622520295</v>
      </c>
      <c r="AC10" s="17">
        <v>0.67127032595859504</v>
      </c>
      <c r="AD10" s="17">
        <v>0.63407944009489303</v>
      </c>
      <c r="AE10" s="17">
        <v>0.67347884654768098</v>
      </c>
      <c r="AF10" s="17"/>
      <c r="AG10" s="17">
        <v>0.62023516586397698</v>
      </c>
      <c r="AH10" s="17">
        <v>0.68867999915906297</v>
      </c>
    </row>
    <row r="11" spans="2:34" x14ac:dyDescent="0.25">
      <c r="B11" s="18" t="s">
        <v>80</v>
      </c>
      <c r="C11" s="19">
        <v>0.11404718961009799</v>
      </c>
      <c r="D11" s="19">
        <v>0.111324387227761</v>
      </c>
      <c r="E11" s="19">
        <v>0.11839610653329399</v>
      </c>
      <c r="F11" s="19"/>
      <c r="G11" s="19">
        <v>0.13491551046194</v>
      </c>
      <c r="H11" s="19">
        <v>0.122646876782043</v>
      </c>
      <c r="I11" s="19">
        <v>8.3898261608586003E-2</v>
      </c>
      <c r="J11" s="19"/>
      <c r="K11" s="19">
        <v>0.136618678962664</v>
      </c>
      <c r="L11" s="19">
        <v>0.10312370346256799</v>
      </c>
      <c r="M11" s="19"/>
      <c r="N11" s="19">
        <v>0.20586809653779101</v>
      </c>
      <c r="O11" s="19">
        <v>0.100944890224769</v>
      </c>
      <c r="P11" s="19">
        <v>0.106233682420404</v>
      </c>
      <c r="Q11" s="19">
        <v>5.6729832794424298E-2</v>
      </c>
      <c r="R11" s="19">
        <v>8.6716606774874597E-2</v>
      </c>
      <c r="S11" s="19"/>
      <c r="T11" s="19">
        <v>7.3853029918365898E-2</v>
      </c>
      <c r="U11" s="19">
        <v>0.123189567707794</v>
      </c>
      <c r="V11" s="19">
        <v>0.11077691712269</v>
      </c>
      <c r="W11" s="19">
        <v>0.122868635753453</v>
      </c>
      <c r="X11" s="19">
        <v>0.106785444542635</v>
      </c>
      <c r="Y11" s="19">
        <v>0.14530089121244399</v>
      </c>
      <c r="Z11" s="19">
        <v>0.12929725451844601</v>
      </c>
      <c r="AA11" s="19">
        <v>8.9120742417603704E-2</v>
      </c>
      <c r="AB11" s="19">
        <v>0.10455894466070299</v>
      </c>
      <c r="AC11" s="19">
        <v>0.109961023050771</v>
      </c>
      <c r="AD11" s="19">
        <v>0.13570994958715599</v>
      </c>
      <c r="AE11" s="19">
        <v>0.16348849725575401</v>
      </c>
      <c r="AF11" s="19"/>
      <c r="AG11" s="19">
        <v>0.10884357090478</v>
      </c>
      <c r="AH11" s="19">
        <v>8.9748361325682605E-2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591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587</v>
      </c>
      <c r="C9" s="17">
        <v>0.26237289974560501</v>
      </c>
      <c r="D9" s="17">
        <v>0.28196370013295302</v>
      </c>
      <c r="E9" s="17">
        <v>0.24381994563074799</v>
      </c>
      <c r="F9" s="17"/>
      <c r="G9" s="17">
        <v>0.18739656898078699</v>
      </c>
      <c r="H9" s="17">
        <v>0.25861649556726801</v>
      </c>
      <c r="I9" s="17">
        <v>0.33671566870977099</v>
      </c>
      <c r="J9" s="17"/>
      <c r="K9" s="17">
        <v>0.23889354930601001</v>
      </c>
      <c r="L9" s="17">
        <v>0.26732264123549898</v>
      </c>
      <c r="M9" s="17"/>
      <c r="N9" s="17">
        <v>0.225292809513364</v>
      </c>
      <c r="O9" s="17">
        <v>0.228166087316855</v>
      </c>
      <c r="P9" s="17">
        <v>0.26120665251877601</v>
      </c>
      <c r="Q9" s="17">
        <v>0.27429235099572202</v>
      </c>
      <c r="R9" s="17">
        <v>0.32762319064251599</v>
      </c>
      <c r="S9" s="17"/>
      <c r="T9" s="17">
        <v>0.30964675816974002</v>
      </c>
      <c r="U9" s="17">
        <v>0.24083407012058899</v>
      </c>
      <c r="V9" s="17">
        <v>0.224503268943891</v>
      </c>
      <c r="W9" s="17">
        <v>0.25937021955529699</v>
      </c>
      <c r="X9" s="17">
        <v>0.28914955523032798</v>
      </c>
      <c r="Y9" s="17">
        <v>0.25408676282977199</v>
      </c>
      <c r="Z9" s="17">
        <v>0.26637444553099598</v>
      </c>
      <c r="AA9" s="17">
        <v>0.28889118055048202</v>
      </c>
      <c r="AB9" s="17">
        <v>0.252811195049713</v>
      </c>
      <c r="AC9" s="17">
        <v>0.222151745878095</v>
      </c>
      <c r="AD9" s="17">
        <v>0.27278318170805699</v>
      </c>
      <c r="AE9" s="17">
        <v>0.29298155959710898</v>
      </c>
      <c r="AF9" s="17"/>
      <c r="AG9" s="17">
        <v>0.306363285720331</v>
      </c>
      <c r="AH9" s="17">
        <v>0.238013173044822</v>
      </c>
    </row>
    <row r="10" spans="2:34" x14ac:dyDescent="0.25">
      <c r="B10" s="18" t="s">
        <v>588</v>
      </c>
      <c r="C10" s="17">
        <v>0.62380901736011296</v>
      </c>
      <c r="D10" s="17">
        <v>0.59834342731614298</v>
      </c>
      <c r="E10" s="17">
        <v>0.64737185084786997</v>
      </c>
      <c r="F10" s="17"/>
      <c r="G10" s="17">
        <v>0.67706026976811795</v>
      </c>
      <c r="H10" s="17">
        <v>0.62062845363429897</v>
      </c>
      <c r="I10" s="17">
        <v>0.57832942216418803</v>
      </c>
      <c r="J10" s="17"/>
      <c r="K10" s="17">
        <v>0.622573728743819</v>
      </c>
      <c r="L10" s="17">
        <v>0.62866628882195597</v>
      </c>
      <c r="M10" s="17"/>
      <c r="N10" s="17">
        <v>0.57460010302074305</v>
      </c>
      <c r="O10" s="17">
        <v>0.68051426864881803</v>
      </c>
      <c r="P10" s="17">
        <v>0.62141204587223198</v>
      </c>
      <c r="Q10" s="17">
        <v>0.64508332770933396</v>
      </c>
      <c r="R10" s="17">
        <v>0.60138509665461004</v>
      </c>
      <c r="S10" s="17"/>
      <c r="T10" s="17">
        <v>0.60198097332357603</v>
      </c>
      <c r="U10" s="17">
        <v>0.64602136852407699</v>
      </c>
      <c r="V10" s="17">
        <v>0.64589860959443401</v>
      </c>
      <c r="W10" s="17">
        <v>0.61890630458296203</v>
      </c>
      <c r="X10" s="17">
        <v>0.60541930156340795</v>
      </c>
      <c r="Y10" s="17">
        <v>0.59840949471678995</v>
      </c>
      <c r="Z10" s="17">
        <v>0.65253313006302005</v>
      </c>
      <c r="AA10" s="17">
        <v>0.60993454690308402</v>
      </c>
      <c r="AB10" s="17">
        <v>0.63060825668142795</v>
      </c>
      <c r="AC10" s="17">
        <v>0.65025342245237905</v>
      </c>
      <c r="AD10" s="17">
        <v>0.62210120926006396</v>
      </c>
      <c r="AE10" s="17">
        <v>0.542904965415269</v>
      </c>
      <c r="AF10" s="17"/>
      <c r="AG10" s="17">
        <v>0.57748854081697898</v>
      </c>
      <c r="AH10" s="17">
        <v>0.67403074796896001</v>
      </c>
    </row>
    <row r="11" spans="2:34" x14ac:dyDescent="0.25">
      <c r="B11" s="18" t="s">
        <v>80</v>
      </c>
      <c r="C11" s="19">
        <v>0.113818082894282</v>
      </c>
      <c r="D11" s="19">
        <v>0.11969287255090399</v>
      </c>
      <c r="E11" s="19">
        <v>0.108808203521382</v>
      </c>
      <c r="F11" s="19"/>
      <c r="G11" s="19">
        <v>0.135543161251095</v>
      </c>
      <c r="H11" s="19">
        <v>0.120755050798434</v>
      </c>
      <c r="I11" s="19">
        <v>8.4954909126040895E-2</v>
      </c>
      <c r="J11" s="19"/>
      <c r="K11" s="19">
        <v>0.13853272195017099</v>
      </c>
      <c r="L11" s="19">
        <v>0.104011069942545</v>
      </c>
      <c r="M11" s="19"/>
      <c r="N11" s="19">
        <v>0.20010708746589301</v>
      </c>
      <c r="O11" s="19">
        <v>9.1319644034327005E-2</v>
      </c>
      <c r="P11" s="19">
        <v>0.117381301608993</v>
      </c>
      <c r="Q11" s="19">
        <v>8.0624321294944096E-2</v>
      </c>
      <c r="R11" s="19">
        <v>7.0991712702874202E-2</v>
      </c>
      <c r="S11" s="19"/>
      <c r="T11" s="19">
        <v>8.8372268506684601E-2</v>
      </c>
      <c r="U11" s="19">
        <v>0.113144561355334</v>
      </c>
      <c r="V11" s="19">
        <v>0.12959812146167499</v>
      </c>
      <c r="W11" s="19">
        <v>0.12172347586174</v>
      </c>
      <c r="X11" s="19">
        <v>0.105431143206264</v>
      </c>
      <c r="Y11" s="19">
        <v>0.147503742453438</v>
      </c>
      <c r="Z11" s="19">
        <v>8.1092424405984298E-2</v>
      </c>
      <c r="AA11" s="19">
        <v>0.10117427254643301</v>
      </c>
      <c r="AB11" s="19">
        <v>0.116580548268859</v>
      </c>
      <c r="AC11" s="19">
        <v>0.12759483166952601</v>
      </c>
      <c r="AD11" s="19">
        <v>0.105115609031879</v>
      </c>
      <c r="AE11" s="19">
        <v>0.16411347498762199</v>
      </c>
      <c r="AF11" s="19"/>
      <c r="AG11" s="19">
        <v>0.11614817346269</v>
      </c>
      <c r="AH11" s="19">
        <v>8.7956078986217906E-2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592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587</v>
      </c>
      <c r="C9" s="17">
        <v>0.30937350200717301</v>
      </c>
      <c r="D9" s="17">
        <v>0.35416321377411297</v>
      </c>
      <c r="E9" s="17">
        <v>0.26887011415112499</v>
      </c>
      <c r="F9" s="17"/>
      <c r="G9" s="17">
        <v>0.26281907846369601</v>
      </c>
      <c r="H9" s="17">
        <v>0.29493295207767001</v>
      </c>
      <c r="I9" s="17">
        <v>0.37069251850653701</v>
      </c>
      <c r="J9" s="17"/>
      <c r="K9" s="17">
        <v>0.24391202411825499</v>
      </c>
      <c r="L9" s="17">
        <v>0.32587683391371902</v>
      </c>
      <c r="M9" s="17"/>
      <c r="N9" s="17">
        <v>0.26197317325612202</v>
      </c>
      <c r="O9" s="17">
        <v>0.262063747527913</v>
      </c>
      <c r="P9" s="17">
        <v>0.27015567615458003</v>
      </c>
      <c r="Q9" s="17">
        <v>0.30915805768261301</v>
      </c>
      <c r="R9" s="17">
        <v>0.47311164518813398</v>
      </c>
      <c r="S9" s="17"/>
      <c r="T9" s="17">
        <v>0.39173627278922302</v>
      </c>
      <c r="U9" s="17">
        <v>0.250871182227412</v>
      </c>
      <c r="V9" s="17">
        <v>0.26256970720877199</v>
      </c>
      <c r="W9" s="17">
        <v>0.241912154644843</v>
      </c>
      <c r="X9" s="17">
        <v>0.27003493233551401</v>
      </c>
      <c r="Y9" s="17">
        <v>0.32875617234417698</v>
      </c>
      <c r="Z9" s="17">
        <v>0.28522100006367102</v>
      </c>
      <c r="AA9" s="17">
        <v>0.33769091931012302</v>
      </c>
      <c r="AB9" s="17">
        <v>0.361710727715092</v>
      </c>
      <c r="AC9" s="17">
        <v>0.34129798638163</v>
      </c>
      <c r="AD9" s="17">
        <v>0.29252456471016097</v>
      </c>
      <c r="AE9" s="17">
        <v>0.32801388957267402</v>
      </c>
      <c r="AF9" s="17"/>
      <c r="AG9" s="17">
        <v>0.37363546268214198</v>
      </c>
      <c r="AH9" s="17">
        <v>0.27762563115931699</v>
      </c>
    </row>
    <row r="10" spans="2:34" x14ac:dyDescent="0.25">
      <c r="B10" s="18" t="s">
        <v>588</v>
      </c>
      <c r="C10" s="17">
        <v>0.58001944870960298</v>
      </c>
      <c r="D10" s="17">
        <v>0.537932581537372</v>
      </c>
      <c r="E10" s="17">
        <v>0.61570453444343798</v>
      </c>
      <c r="F10" s="17"/>
      <c r="G10" s="17">
        <v>0.60038216126350996</v>
      </c>
      <c r="H10" s="17">
        <v>0.60890312413572301</v>
      </c>
      <c r="I10" s="17">
        <v>0.52494689920751503</v>
      </c>
      <c r="J10" s="17"/>
      <c r="K10" s="17">
        <v>0.609993134216118</v>
      </c>
      <c r="L10" s="17">
        <v>0.57898856967339896</v>
      </c>
      <c r="M10" s="17"/>
      <c r="N10" s="17">
        <v>0.56060426315573997</v>
      </c>
      <c r="O10" s="17">
        <v>0.60812427826248106</v>
      </c>
      <c r="P10" s="17">
        <v>0.63914112942863899</v>
      </c>
      <c r="Q10" s="17">
        <v>0.588409349482094</v>
      </c>
      <c r="R10" s="17">
        <v>0.45214946410262102</v>
      </c>
      <c r="S10" s="17"/>
      <c r="T10" s="17">
        <v>0.51115383852136598</v>
      </c>
      <c r="U10" s="17">
        <v>0.62032341667038404</v>
      </c>
      <c r="V10" s="17">
        <v>0.61101376638329097</v>
      </c>
      <c r="W10" s="17">
        <v>0.65541525734027495</v>
      </c>
      <c r="X10" s="17">
        <v>0.61406821495667196</v>
      </c>
      <c r="Y10" s="17">
        <v>0.55361269677434299</v>
      </c>
      <c r="Z10" s="17">
        <v>0.62602322769153596</v>
      </c>
      <c r="AA10" s="17">
        <v>0.55871811213643396</v>
      </c>
      <c r="AB10" s="17">
        <v>0.53186508567697699</v>
      </c>
      <c r="AC10" s="17">
        <v>0.55768753948528504</v>
      </c>
      <c r="AD10" s="17">
        <v>0.584636707833877</v>
      </c>
      <c r="AE10" s="17">
        <v>0.539764067718281</v>
      </c>
      <c r="AF10" s="17"/>
      <c r="AG10" s="17">
        <v>0.536372429525937</v>
      </c>
      <c r="AH10" s="17">
        <v>0.62536710797110295</v>
      </c>
    </row>
    <row r="11" spans="2:34" x14ac:dyDescent="0.25">
      <c r="B11" s="18" t="s">
        <v>80</v>
      </c>
      <c r="C11" s="19">
        <v>0.110607049283224</v>
      </c>
      <c r="D11" s="19">
        <v>0.107904204688515</v>
      </c>
      <c r="E11" s="19">
        <v>0.115425351405437</v>
      </c>
      <c r="F11" s="19"/>
      <c r="G11" s="19">
        <v>0.136798760272794</v>
      </c>
      <c r="H11" s="19">
        <v>9.6163923786606501E-2</v>
      </c>
      <c r="I11" s="19">
        <v>0.10436058228594799</v>
      </c>
      <c r="J11" s="19"/>
      <c r="K11" s="19">
        <v>0.146094841665627</v>
      </c>
      <c r="L11" s="19">
        <v>9.5134596412882105E-2</v>
      </c>
      <c r="M11" s="19"/>
      <c r="N11" s="19">
        <v>0.17742256358813699</v>
      </c>
      <c r="O11" s="19">
        <v>0.129811974209607</v>
      </c>
      <c r="P11" s="19">
        <v>9.0703194416781693E-2</v>
      </c>
      <c r="Q11" s="19">
        <v>0.102432592835293</v>
      </c>
      <c r="R11" s="19">
        <v>7.4738890709245207E-2</v>
      </c>
      <c r="S11" s="19"/>
      <c r="T11" s="19">
        <v>9.7109888689410798E-2</v>
      </c>
      <c r="U11" s="19">
        <v>0.12880540110220301</v>
      </c>
      <c r="V11" s="19">
        <v>0.12641652640793699</v>
      </c>
      <c r="W11" s="19">
        <v>0.10267258801488199</v>
      </c>
      <c r="X11" s="19">
        <v>0.115896852707814</v>
      </c>
      <c r="Y11" s="19">
        <v>0.11763113088148</v>
      </c>
      <c r="Z11" s="19">
        <v>8.8755772244793502E-2</v>
      </c>
      <c r="AA11" s="19">
        <v>0.10359096855344301</v>
      </c>
      <c r="AB11" s="19">
        <v>0.106424186607931</v>
      </c>
      <c r="AC11" s="19">
        <v>0.10101447413308599</v>
      </c>
      <c r="AD11" s="19">
        <v>0.122838727455962</v>
      </c>
      <c r="AE11" s="19">
        <v>0.132222042709045</v>
      </c>
      <c r="AF11" s="19"/>
      <c r="AG11" s="19">
        <v>8.9992107791921905E-2</v>
      </c>
      <c r="AH11" s="19">
        <v>9.7007260869579504E-2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B2:J21"/>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10" width="20.7109375" customWidth="1"/>
  </cols>
  <sheetData>
    <row r="2" spans="2:10" ht="39.950000000000003" customHeight="1" x14ac:dyDescent="0.25">
      <c r="D2" s="29" t="s">
        <v>451</v>
      </c>
      <c r="E2" s="25"/>
      <c r="F2" s="25"/>
      <c r="G2" s="25"/>
      <c r="H2" s="25"/>
      <c r="I2" s="25"/>
      <c r="J2" s="25"/>
    </row>
    <row r="6" spans="2:10" ht="50.1" customHeight="1" x14ac:dyDescent="0.25">
      <c r="B6" s="20" t="s">
        <v>15</v>
      </c>
      <c r="C6" s="20" t="s">
        <v>593</v>
      </c>
      <c r="D6" s="20" t="s">
        <v>594</v>
      </c>
      <c r="E6" s="20" t="s">
        <v>595</v>
      </c>
      <c r="F6" s="20" t="s">
        <v>596</v>
      </c>
      <c r="G6" s="20" t="s">
        <v>597</v>
      </c>
      <c r="H6" s="20" t="s">
        <v>598</v>
      </c>
      <c r="I6" s="20" t="s">
        <v>599</v>
      </c>
    </row>
    <row r="7" spans="2:10" x14ac:dyDescent="0.25">
      <c r="B7" s="18" t="s">
        <v>444</v>
      </c>
      <c r="C7" s="17">
        <v>0.26023494197895902</v>
      </c>
      <c r="D7" s="17">
        <v>0.219393998090856</v>
      </c>
      <c r="E7" s="17">
        <v>0.15075625088088301</v>
      </c>
      <c r="F7" s="17">
        <v>0.15313028148110699</v>
      </c>
      <c r="G7" s="17">
        <v>0.118262373922409</v>
      </c>
      <c r="H7" s="17">
        <v>0.1067687871043</v>
      </c>
      <c r="I7" s="17">
        <v>0.120904718432711</v>
      </c>
    </row>
    <row r="8" spans="2:10" x14ac:dyDescent="0.25">
      <c r="B8" s="18" t="s">
        <v>445</v>
      </c>
      <c r="C8" s="17">
        <v>0.42591460340582998</v>
      </c>
      <c r="D8" s="17">
        <v>0.37923468174577102</v>
      </c>
      <c r="E8" s="17">
        <v>0.37433079082880499</v>
      </c>
      <c r="F8" s="17">
        <v>0.33013619955809798</v>
      </c>
      <c r="G8" s="17">
        <v>0.29720896777891698</v>
      </c>
      <c r="H8" s="17">
        <v>0.25880673730151399</v>
      </c>
      <c r="I8" s="17">
        <v>0.27313399695339402</v>
      </c>
    </row>
    <row r="9" spans="2:10" x14ac:dyDescent="0.25">
      <c r="B9" s="18" t="s">
        <v>446</v>
      </c>
      <c r="C9" s="17">
        <v>0.18305088802004801</v>
      </c>
      <c r="D9" s="17">
        <v>0.21622791578423001</v>
      </c>
      <c r="E9" s="17">
        <v>0.27274422952175997</v>
      </c>
      <c r="F9" s="17">
        <v>0.26319856780393303</v>
      </c>
      <c r="G9" s="17">
        <v>0.27302022352402799</v>
      </c>
      <c r="H9" s="17">
        <v>0.30798779779449498</v>
      </c>
      <c r="I9" s="17">
        <v>0.263335872506125</v>
      </c>
    </row>
    <row r="10" spans="2:10" x14ac:dyDescent="0.25">
      <c r="B10" s="18" t="s">
        <v>447</v>
      </c>
      <c r="C10" s="17">
        <v>5.0808182570946603E-2</v>
      </c>
      <c r="D10" s="17">
        <v>0.10353981718999899</v>
      </c>
      <c r="E10" s="17">
        <v>0.121081647095811</v>
      </c>
      <c r="F10" s="17">
        <v>0.14068803085783199</v>
      </c>
      <c r="G10" s="17">
        <v>0.19130687849140501</v>
      </c>
      <c r="H10" s="17">
        <v>0.18600771472792399</v>
      </c>
      <c r="I10" s="17">
        <v>0.19402953306026599</v>
      </c>
    </row>
    <row r="11" spans="2:10" x14ac:dyDescent="0.25">
      <c r="B11" s="18" t="s">
        <v>448</v>
      </c>
      <c r="C11" s="17">
        <v>2.6731871416032501E-2</v>
      </c>
      <c r="D11" s="17">
        <v>3.5382712883602903E-2</v>
      </c>
      <c r="E11" s="17">
        <v>3.5383564373497003E-2</v>
      </c>
      <c r="F11" s="17">
        <v>6.8242521549579396E-2</v>
      </c>
      <c r="G11" s="17">
        <v>6.2920841239364006E-2</v>
      </c>
      <c r="H11" s="17">
        <v>8.9981015803391906E-2</v>
      </c>
      <c r="I11" s="17">
        <v>9.47191122387184E-2</v>
      </c>
    </row>
    <row r="12" spans="2:10" x14ac:dyDescent="0.25">
      <c r="B12" s="18" t="s">
        <v>80</v>
      </c>
      <c r="C12" s="17">
        <v>5.3259512608183901E-2</v>
      </c>
      <c r="D12" s="17">
        <v>4.6220874305541303E-2</v>
      </c>
      <c r="E12" s="17">
        <v>4.5703517299243802E-2</v>
      </c>
      <c r="F12" s="17">
        <v>4.4604398749450103E-2</v>
      </c>
      <c r="G12" s="17">
        <v>5.7280715043876697E-2</v>
      </c>
      <c r="H12" s="17">
        <v>5.0447947268375003E-2</v>
      </c>
      <c r="I12" s="17">
        <v>5.3876766808786399E-2</v>
      </c>
    </row>
    <row r="13" spans="2:10" x14ac:dyDescent="0.25">
      <c r="B13" s="22" t="s">
        <v>449</v>
      </c>
      <c r="C13" s="21">
        <v>0.68614954538478901</v>
      </c>
      <c r="D13" s="21">
        <v>0.59862867983662704</v>
      </c>
      <c r="E13" s="21">
        <v>0.52508704170968801</v>
      </c>
      <c r="F13" s="21">
        <v>0.483266481039206</v>
      </c>
      <c r="G13" s="21">
        <v>0.41547134170132599</v>
      </c>
      <c r="H13" s="21">
        <v>0.36557552440581398</v>
      </c>
      <c r="I13" s="21">
        <v>0.39403871538610502</v>
      </c>
    </row>
    <row r="14" spans="2:10" x14ac:dyDescent="0.25">
      <c r="B14" s="22" t="s">
        <v>450</v>
      </c>
      <c r="C14" s="21">
        <v>7.7540053986979093E-2</v>
      </c>
      <c r="D14" s="21">
        <v>0.138922530073602</v>
      </c>
      <c r="E14" s="21">
        <v>0.156465211469308</v>
      </c>
      <c r="F14" s="21">
        <v>0.20893055240741101</v>
      </c>
      <c r="G14" s="21">
        <v>0.25422771973076902</v>
      </c>
      <c r="H14" s="21">
        <v>0.27598873053131601</v>
      </c>
      <c r="I14" s="21">
        <v>0.28874864529898397</v>
      </c>
    </row>
    <row r="15" spans="2:10" x14ac:dyDescent="0.25">
      <c r="B15" s="16"/>
      <c r="C15" s="16"/>
      <c r="D15" s="16"/>
      <c r="E15" s="16"/>
      <c r="F15" s="16"/>
      <c r="G15" s="16"/>
      <c r="H15" s="16"/>
      <c r="I15" s="16"/>
    </row>
    <row r="16" spans="2:10" x14ac:dyDescent="0.25">
      <c r="B16" t="s">
        <v>63</v>
      </c>
    </row>
    <row r="17" spans="2:2" x14ac:dyDescent="0.25">
      <c r="B17" t="s">
        <v>64</v>
      </c>
    </row>
    <row r="21" spans="2:2" x14ac:dyDescent="0.25">
      <c r="B21"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600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0.15313028148110699</v>
      </c>
      <c r="D9" s="17">
        <v>0.17173006526693499</v>
      </c>
      <c r="E9" s="17">
        <v>0.13670127752417199</v>
      </c>
      <c r="F9" s="17"/>
      <c r="G9" s="17">
        <v>0.12727584588542801</v>
      </c>
      <c r="H9" s="17">
        <v>0.14571382147968001</v>
      </c>
      <c r="I9" s="17">
        <v>0.18642919088871801</v>
      </c>
      <c r="J9" s="17"/>
      <c r="K9" s="17">
        <v>0.14114300603845101</v>
      </c>
      <c r="L9" s="17">
        <v>0.157511850991497</v>
      </c>
      <c r="M9" s="17"/>
      <c r="N9" s="17">
        <v>0.12495445124733599</v>
      </c>
      <c r="O9" s="17">
        <v>0.13356895663155599</v>
      </c>
      <c r="P9" s="17">
        <v>0.136795926136591</v>
      </c>
      <c r="Q9" s="17">
        <v>0.18589161274026</v>
      </c>
      <c r="R9" s="17">
        <v>0.216335926386893</v>
      </c>
      <c r="S9" s="17"/>
      <c r="T9" s="17">
        <v>0.21917193829459899</v>
      </c>
      <c r="U9" s="17">
        <v>0.10611390237431401</v>
      </c>
      <c r="V9" s="17">
        <v>8.8496453926782501E-2</v>
      </c>
      <c r="W9" s="17">
        <v>0.19071006816250699</v>
      </c>
      <c r="X9" s="17">
        <v>0.141588049674609</v>
      </c>
      <c r="Y9" s="17">
        <v>0.15750767489345599</v>
      </c>
      <c r="Z9" s="17">
        <v>0.114566483807613</v>
      </c>
      <c r="AA9" s="17">
        <v>0.158929861416372</v>
      </c>
      <c r="AB9" s="17">
        <v>0.16305444002792499</v>
      </c>
      <c r="AC9" s="17">
        <v>0.14959938422530999</v>
      </c>
      <c r="AD9" s="17">
        <v>0.17997907821534201</v>
      </c>
      <c r="AE9" s="17">
        <v>0.17913807446150101</v>
      </c>
      <c r="AF9" s="17"/>
      <c r="AG9" s="17">
        <v>0.160270017897369</v>
      </c>
      <c r="AH9" s="17">
        <v>0.15254104664654999</v>
      </c>
    </row>
    <row r="10" spans="2:34" x14ac:dyDescent="0.25">
      <c r="B10" s="18" t="s">
        <v>445</v>
      </c>
      <c r="C10" s="17">
        <v>0.33013619955809798</v>
      </c>
      <c r="D10" s="17">
        <v>0.36411186520043598</v>
      </c>
      <c r="E10" s="17">
        <v>0.30191603158187702</v>
      </c>
      <c r="F10" s="17"/>
      <c r="G10" s="17">
        <v>0.35827057419009101</v>
      </c>
      <c r="H10" s="17">
        <v>0.31891289415784901</v>
      </c>
      <c r="I10" s="17">
        <v>0.31805448218173099</v>
      </c>
      <c r="J10" s="17"/>
      <c r="K10" s="17">
        <v>0.30551509682581501</v>
      </c>
      <c r="L10" s="17">
        <v>0.33873911271894502</v>
      </c>
      <c r="M10" s="17"/>
      <c r="N10" s="17">
        <v>0.26541104774969798</v>
      </c>
      <c r="O10" s="17">
        <v>0.36899693771284597</v>
      </c>
      <c r="P10" s="17">
        <v>0.326932260039622</v>
      </c>
      <c r="Q10" s="17">
        <v>0.27291995015980502</v>
      </c>
      <c r="R10" s="17">
        <v>0.36957004531732501</v>
      </c>
      <c r="S10" s="17"/>
      <c r="T10" s="17">
        <v>0.32703609951491303</v>
      </c>
      <c r="U10" s="17">
        <v>0.35698089694875901</v>
      </c>
      <c r="V10" s="17">
        <v>0.36071117998730201</v>
      </c>
      <c r="W10" s="17">
        <v>0.25115262125419902</v>
      </c>
      <c r="X10" s="17">
        <v>0.344065740171277</v>
      </c>
      <c r="Y10" s="17">
        <v>0.304465207563201</v>
      </c>
      <c r="Z10" s="17">
        <v>0.43199053657764303</v>
      </c>
      <c r="AA10" s="17">
        <v>0.257601974731413</v>
      </c>
      <c r="AB10" s="17">
        <v>0.38190550811685697</v>
      </c>
      <c r="AC10" s="17">
        <v>0.28552221308755399</v>
      </c>
      <c r="AD10" s="17">
        <v>0.228946837017386</v>
      </c>
      <c r="AE10" s="17">
        <v>0.30706640738660801</v>
      </c>
      <c r="AF10" s="17"/>
      <c r="AG10" s="17">
        <v>0.34169073374585601</v>
      </c>
      <c r="AH10" s="17">
        <v>0.33402025403746199</v>
      </c>
    </row>
    <row r="11" spans="2:34" x14ac:dyDescent="0.25">
      <c r="B11" s="18" t="s">
        <v>446</v>
      </c>
      <c r="C11" s="17">
        <v>0.26319856780393303</v>
      </c>
      <c r="D11" s="17">
        <v>0.250550090333714</v>
      </c>
      <c r="E11" s="17">
        <v>0.277002189713842</v>
      </c>
      <c r="F11" s="17"/>
      <c r="G11" s="17">
        <v>0.248998458224956</v>
      </c>
      <c r="H11" s="17">
        <v>0.27625124669561502</v>
      </c>
      <c r="I11" s="17">
        <v>0.26004757048621402</v>
      </c>
      <c r="J11" s="17"/>
      <c r="K11" s="17">
        <v>0.26895160149479702</v>
      </c>
      <c r="L11" s="17">
        <v>0.25884312153894001</v>
      </c>
      <c r="M11" s="17"/>
      <c r="N11" s="17">
        <v>0.31873137925098</v>
      </c>
      <c r="O11" s="17">
        <v>0.26295040066359099</v>
      </c>
      <c r="P11" s="17">
        <v>0.26003020128488402</v>
      </c>
      <c r="Q11" s="17">
        <v>0.229597846665935</v>
      </c>
      <c r="R11" s="17">
        <v>0.23518893172546701</v>
      </c>
      <c r="S11" s="17"/>
      <c r="T11" s="17">
        <v>0.280270736030519</v>
      </c>
      <c r="U11" s="17">
        <v>0.27522673679252602</v>
      </c>
      <c r="V11" s="17">
        <v>0.26978857253708699</v>
      </c>
      <c r="W11" s="17">
        <v>0.30680919963403103</v>
      </c>
      <c r="X11" s="17">
        <v>0.24112561316286399</v>
      </c>
      <c r="Y11" s="17">
        <v>0.29008618612203801</v>
      </c>
      <c r="Z11" s="17">
        <v>0.240021963865412</v>
      </c>
      <c r="AA11" s="17">
        <v>0.31354569287890199</v>
      </c>
      <c r="AB11" s="17">
        <v>0.20994441514869999</v>
      </c>
      <c r="AC11" s="17">
        <v>0.207938620857479</v>
      </c>
      <c r="AD11" s="17">
        <v>0.304320212892774</v>
      </c>
      <c r="AE11" s="17">
        <v>0.24216664403128299</v>
      </c>
      <c r="AF11" s="17"/>
      <c r="AG11" s="17">
        <v>0.259419897447282</v>
      </c>
      <c r="AH11" s="17">
        <v>0.25769874627932898</v>
      </c>
    </row>
    <row r="12" spans="2:34" x14ac:dyDescent="0.25">
      <c r="B12" s="18" t="s">
        <v>447</v>
      </c>
      <c r="C12" s="17">
        <v>0.14068803085783199</v>
      </c>
      <c r="D12" s="17">
        <v>0.111207026342204</v>
      </c>
      <c r="E12" s="17">
        <v>0.16966524858940901</v>
      </c>
      <c r="F12" s="17"/>
      <c r="G12" s="17">
        <v>0.14307021016782401</v>
      </c>
      <c r="H12" s="17">
        <v>0.154828749292587</v>
      </c>
      <c r="I12" s="17">
        <v>0.120772823678931</v>
      </c>
      <c r="J12" s="17"/>
      <c r="K12" s="17">
        <v>0.164231659515608</v>
      </c>
      <c r="L12" s="17">
        <v>0.138106264431579</v>
      </c>
      <c r="M12" s="17"/>
      <c r="N12" s="17">
        <v>0.13262268678748501</v>
      </c>
      <c r="O12" s="17">
        <v>0.12357190716486301</v>
      </c>
      <c r="P12" s="17">
        <v>0.15825942207438701</v>
      </c>
      <c r="Q12" s="17">
        <v>0.16748823691541001</v>
      </c>
      <c r="R12" s="17">
        <v>0.122908751814769</v>
      </c>
      <c r="S12" s="17"/>
      <c r="T12" s="17">
        <v>9.8890260436410596E-2</v>
      </c>
      <c r="U12" s="17">
        <v>0.15323573073223101</v>
      </c>
      <c r="V12" s="17">
        <v>0.145211136366728</v>
      </c>
      <c r="W12" s="17">
        <v>0.17191593356141899</v>
      </c>
      <c r="X12" s="17">
        <v>0.108725003930549</v>
      </c>
      <c r="Y12" s="17">
        <v>0.12647288695530301</v>
      </c>
      <c r="Z12" s="17">
        <v>0.10661361659091401</v>
      </c>
      <c r="AA12" s="17">
        <v>0.157700439941654</v>
      </c>
      <c r="AB12" s="17">
        <v>0.13597164443222501</v>
      </c>
      <c r="AC12" s="17">
        <v>0.24669717003307101</v>
      </c>
      <c r="AD12" s="17">
        <v>0.110730912731831</v>
      </c>
      <c r="AE12" s="17">
        <v>0.153006537995555</v>
      </c>
      <c r="AF12" s="17"/>
      <c r="AG12" s="17">
        <v>0.122867996112735</v>
      </c>
      <c r="AH12" s="17">
        <v>0.15311657214964899</v>
      </c>
    </row>
    <row r="13" spans="2:34" x14ac:dyDescent="0.25">
      <c r="B13" s="18" t="s">
        <v>448</v>
      </c>
      <c r="C13" s="17">
        <v>6.8242521549579396E-2</v>
      </c>
      <c r="D13" s="17">
        <v>6.7715403238510399E-2</v>
      </c>
      <c r="E13" s="17">
        <v>6.1700584291811397E-2</v>
      </c>
      <c r="F13" s="17"/>
      <c r="G13" s="17">
        <v>6.1270010601806701E-2</v>
      </c>
      <c r="H13" s="17">
        <v>6.8939427464872693E-2</v>
      </c>
      <c r="I13" s="17">
        <v>7.3846343909643994E-2</v>
      </c>
      <c r="J13" s="17"/>
      <c r="K13" s="17">
        <v>6.3203723130250494E-2</v>
      </c>
      <c r="L13" s="17">
        <v>7.0393784009845695E-2</v>
      </c>
      <c r="M13" s="17"/>
      <c r="N13" s="17">
        <v>5.34606953122123E-2</v>
      </c>
      <c r="O13" s="17">
        <v>7.18579940321699E-2</v>
      </c>
      <c r="P13" s="17">
        <v>7.7002502611973195E-2</v>
      </c>
      <c r="Q13" s="17">
        <v>0.12995938323172701</v>
      </c>
      <c r="R13" s="17">
        <v>3.7948405422919301E-2</v>
      </c>
      <c r="S13" s="17"/>
      <c r="T13" s="17">
        <v>4.0846608873510902E-2</v>
      </c>
      <c r="U13" s="17">
        <v>6.1570215849811497E-2</v>
      </c>
      <c r="V13" s="17">
        <v>7.0016463186094599E-2</v>
      </c>
      <c r="W13" s="17">
        <v>4.5851287326615302E-2</v>
      </c>
      <c r="X13" s="17">
        <v>9.7557601830779397E-2</v>
      </c>
      <c r="Y13" s="17">
        <v>5.2810511268854901E-2</v>
      </c>
      <c r="Z13" s="17">
        <v>7.3695791212362194E-2</v>
      </c>
      <c r="AA13" s="17">
        <v>8.84365439012606E-2</v>
      </c>
      <c r="AB13" s="17">
        <v>8.3591121508725399E-2</v>
      </c>
      <c r="AC13" s="17">
        <v>6.9800062158951903E-2</v>
      </c>
      <c r="AD13" s="17">
        <v>0.102577766310186</v>
      </c>
      <c r="AE13" s="17">
        <v>9.4871839111465794E-2</v>
      </c>
      <c r="AF13" s="17"/>
      <c r="AG13" s="17">
        <v>7.3874185562973205E-2</v>
      </c>
      <c r="AH13" s="17">
        <v>6.6110777916191299E-2</v>
      </c>
    </row>
    <row r="14" spans="2:34" x14ac:dyDescent="0.25">
      <c r="B14" s="18" t="s">
        <v>80</v>
      </c>
      <c r="C14" s="17">
        <v>4.4604398749450103E-2</v>
      </c>
      <c r="D14" s="17">
        <v>3.4685549618201202E-2</v>
      </c>
      <c r="E14" s="17">
        <v>5.3014668298888498E-2</v>
      </c>
      <c r="F14" s="17"/>
      <c r="G14" s="17">
        <v>6.1114900929894002E-2</v>
      </c>
      <c r="H14" s="17">
        <v>3.5353860909396503E-2</v>
      </c>
      <c r="I14" s="17">
        <v>4.0849588854761601E-2</v>
      </c>
      <c r="J14" s="17"/>
      <c r="K14" s="17">
        <v>5.6954912995078502E-2</v>
      </c>
      <c r="L14" s="17">
        <v>3.6405866309192902E-2</v>
      </c>
      <c r="M14" s="17"/>
      <c r="N14" s="17">
        <v>0.104819739652289</v>
      </c>
      <c r="O14" s="17">
        <v>3.9053803794973301E-2</v>
      </c>
      <c r="P14" s="17">
        <v>4.0979687852542503E-2</v>
      </c>
      <c r="Q14" s="17">
        <v>1.41429702868627E-2</v>
      </c>
      <c r="R14" s="17">
        <v>1.80479393326273E-2</v>
      </c>
      <c r="S14" s="17"/>
      <c r="T14" s="17">
        <v>3.3784356850047499E-2</v>
      </c>
      <c r="U14" s="17">
        <v>4.6872517302358002E-2</v>
      </c>
      <c r="V14" s="17">
        <v>6.5776193996006399E-2</v>
      </c>
      <c r="W14" s="17">
        <v>3.3560890061228699E-2</v>
      </c>
      <c r="X14" s="17">
        <v>6.6937991229922195E-2</v>
      </c>
      <c r="Y14" s="17">
        <v>6.8657533197146597E-2</v>
      </c>
      <c r="Z14" s="17">
        <v>3.3111607946056103E-2</v>
      </c>
      <c r="AA14" s="17">
        <v>2.3785487130398401E-2</v>
      </c>
      <c r="AB14" s="17">
        <v>2.5532870765567199E-2</v>
      </c>
      <c r="AC14" s="17">
        <v>4.0442549637633197E-2</v>
      </c>
      <c r="AD14" s="17">
        <v>7.3445192832480397E-2</v>
      </c>
      <c r="AE14" s="17">
        <v>2.3750497013587502E-2</v>
      </c>
      <c r="AF14" s="17"/>
      <c r="AG14" s="17">
        <v>4.1877169233783797E-2</v>
      </c>
      <c r="AH14" s="17">
        <v>3.6512602970818403E-2</v>
      </c>
    </row>
    <row r="15" spans="2:34" x14ac:dyDescent="0.25">
      <c r="B15" s="18" t="s">
        <v>449</v>
      </c>
      <c r="C15" s="21">
        <v>0.483266481039206</v>
      </c>
      <c r="D15" s="21">
        <v>0.53584193046737005</v>
      </c>
      <c r="E15" s="21">
        <v>0.43861730910604901</v>
      </c>
      <c r="F15" s="21"/>
      <c r="G15" s="21">
        <v>0.48554642007552001</v>
      </c>
      <c r="H15" s="21">
        <v>0.464626715637529</v>
      </c>
      <c r="I15" s="21">
        <v>0.50448367307044995</v>
      </c>
      <c r="J15" s="21"/>
      <c r="K15" s="21">
        <v>0.44665810286426499</v>
      </c>
      <c r="L15" s="21">
        <v>0.49625096371044303</v>
      </c>
      <c r="M15" s="21"/>
      <c r="N15" s="21">
        <v>0.39036549899703399</v>
      </c>
      <c r="O15" s="21">
        <v>0.50256589434440302</v>
      </c>
      <c r="P15" s="21">
        <v>0.46372818617621298</v>
      </c>
      <c r="Q15" s="21">
        <v>0.45881156290006497</v>
      </c>
      <c r="R15" s="21">
        <v>0.58590597170421699</v>
      </c>
      <c r="S15" s="21"/>
      <c r="T15" s="21">
        <v>0.54620803780951199</v>
      </c>
      <c r="U15" s="21">
        <v>0.46309479932307301</v>
      </c>
      <c r="V15" s="21">
        <v>0.44920763391408403</v>
      </c>
      <c r="W15" s="21">
        <v>0.44186268941670598</v>
      </c>
      <c r="X15" s="21">
        <v>0.48565378984588597</v>
      </c>
      <c r="Y15" s="21">
        <v>0.46197288245665702</v>
      </c>
      <c r="Z15" s="21">
        <v>0.546557020385256</v>
      </c>
      <c r="AA15" s="21">
        <v>0.416531836147785</v>
      </c>
      <c r="AB15" s="21">
        <v>0.54495994814478199</v>
      </c>
      <c r="AC15" s="21">
        <v>0.43512159731286398</v>
      </c>
      <c r="AD15" s="21">
        <v>0.40892591523272798</v>
      </c>
      <c r="AE15" s="21">
        <v>0.48620448184810899</v>
      </c>
      <c r="AF15" s="21"/>
      <c r="AG15" s="21">
        <v>0.50196075164322596</v>
      </c>
      <c r="AH15" s="21">
        <v>0.48656130068401099</v>
      </c>
    </row>
    <row r="16" spans="2:34" x14ac:dyDescent="0.25">
      <c r="B16" s="18" t="s">
        <v>450</v>
      </c>
      <c r="C16" s="21">
        <v>0.20893055240741101</v>
      </c>
      <c r="D16" s="21">
        <v>0.178922429580715</v>
      </c>
      <c r="E16" s="21">
        <v>0.23136583288122001</v>
      </c>
      <c r="F16" s="21"/>
      <c r="G16" s="21">
        <v>0.20434022076962999</v>
      </c>
      <c r="H16" s="21">
        <v>0.22376817675746</v>
      </c>
      <c r="I16" s="21">
        <v>0.194619167588575</v>
      </c>
      <c r="J16" s="21"/>
      <c r="K16" s="21">
        <v>0.227435382645859</v>
      </c>
      <c r="L16" s="21">
        <v>0.208500048441425</v>
      </c>
      <c r="M16" s="21"/>
      <c r="N16" s="21">
        <v>0.18608338209969699</v>
      </c>
      <c r="O16" s="21">
        <v>0.19542990119703299</v>
      </c>
      <c r="P16" s="21">
        <v>0.23526192468636001</v>
      </c>
      <c r="Q16" s="21">
        <v>0.29744762014713799</v>
      </c>
      <c r="R16" s="21">
        <v>0.16085715723768801</v>
      </c>
      <c r="S16" s="21"/>
      <c r="T16" s="21">
        <v>0.13973686930992199</v>
      </c>
      <c r="U16" s="21">
        <v>0.21480594658204299</v>
      </c>
      <c r="V16" s="21">
        <v>0.215227599552822</v>
      </c>
      <c r="W16" s="21">
        <v>0.21776722088803499</v>
      </c>
      <c r="X16" s="21">
        <v>0.20628260576132901</v>
      </c>
      <c r="Y16" s="21">
        <v>0.17928339822415801</v>
      </c>
      <c r="Z16" s="21">
        <v>0.18030940780327601</v>
      </c>
      <c r="AA16" s="21">
        <v>0.24613698384291499</v>
      </c>
      <c r="AB16" s="21">
        <v>0.219562765940951</v>
      </c>
      <c r="AC16" s="21">
        <v>0.31649723219202303</v>
      </c>
      <c r="AD16" s="21">
        <v>0.213308679042018</v>
      </c>
      <c r="AE16" s="21">
        <v>0.24787837710701999</v>
      </c>
      <c r="AF16" s="21"/>
      <c r="AG16" s="21">
        <v>0.19674218167570801</v>
      </c>
      <c r="AH16" s="21">
        <v>0.21922735006584099</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601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0.120904718432711</v>
      </c>
      <c r="D9" s="17">
        <v>0.14008709022839899</v>
      </c>
      <c r="E9" s="17">
        <v>0.103032784309371</v>
      </c>
      <c r="F9" s="17"/>
      <c r="G9" s="17">
        <v>0.106064763430974</v>
      </c>
      <c r="H9" s="17">
        <v>0.10162823762181</v>
      </c>
      <c r="I9" s="17">
        <v>0.15882045703561001</v>
      </c>
      <c r="J9" s="17"/>
      <c r="K9" s="17">
        <v>0.109134993189182</v>
      </c>
      <c r="L9" s="17">
        <v>0.12587234540900799</v>
      </c>
      <c r="M9" s="17"/>
      <c r="N9" s="17">
        <v>0.10981989916066499</v>
      </c>
      <c r="O9" s="17">
        <v>0.10710924053276499</v>
      </c>
      <c r="P9" s="17">
        <v>0.11695704011335201</v>
      </c>
      <c r="Q9" s="17">
        <v>0.102528825177882</v>
      </c>
      <c r="R9" s="17">
        <v>0.15891135148469801</v>
      </c>
      <c r="S9" s="17"/>
      <c r="T9" s="17">
        <v>0.16700358858735601</v>
      </c>
      <c r="U9" s="17">
        <v>9.0510514162613007E-2</v>
      </c>
      <c r="V9" s="17">
        <v>6.8094779011177803E-2</v>
      </c>
      <c r="W9" s="17">
        <v>0.15709619007335901</v>
      </c>
      <c r="X9" s="17">
        <v>0.125772620178072</v>
      </c>
      <c r="Y9" s="17">
        <v>0.134469955004754</v>
      </c>
      <c r="Z9" s="17">
        <v>0.109283140074889</v>
      </c>
      <c r="AA9" s="17">
        <v>0.14744289644106101</v>
      </c>
      <c r="AB9" s="17">
        <v>0.13876928826290799</v>
      </c>
      <c r="AC9" s="17">
        <v>8.5516500680800994E-2</v>
      </c>
      <c r="AD9" s="17">
        <v>8.5750861443483997E-2</v>
      </c>
      <c r="AE9" s="17">
        <v>0.114999711565132</v>
      </c>
      <c r="AF9" s="17"/>
      <c r="AG9" s="17">
        <v>0.12654079321987899</v>
      </c>
      <c r="AH9" s="17">
        <v>0.11755101727318799</v>
      </c>
    </row>
    <row r="10" spans="2:34" x14ac:dyDescent="0.25">
      <c r="B10" s="18" t="s">
        <v>445</v>
      </c>
      <c r="C10" s="17">
        <v>0.27313399695339402</v>
      </c>
      <c r="D10" s="17">
        <v>0.318157854756486</v>
      </c>
      <c r="E10" s="17">
        <v>0.23161554370287701</v>
      </c>
      <c r="F10" s="17"/>
      <c r="G10" s="17">
        <v>0.231749382993064</v>
      </c>
      <c r="H10" s="17">
        <v>0.28970104766376897</v>
      </c>
      <c r="I10" s="17">
        <v>0.290833157731198</v>
      </c>
      <c r="J10" s="17"/>
      <c r="K10" s="17">
        <v>0.26828463640356098</v>
      </c>
      <c r="L10" s="17">
        <v>0.27577471798550202</v>
      </c>
      <c r="M10" s="17"/>
      <c r="N10" s="17">
        <v>0.196714271736881</v>
      </c>
      <c r="O10" s="17">
        <v>0.283420837534335</v>
      </c>
      <c r="P10" s="17">
        <v>0.27363766689062402</v>
      </c>
      <c r="Q10" s="17">
        <v>0.29766306522068298</v>
      </c>
      <c r="R10" s="17">
        <v>0.31619930845154898</v>
      </c>
      <c r="S10" s="17"/>
      <c r="T10" s="17">
        <v>0.324566382481352</v>
      </c>
      <c r="U10" s="17">
        <v>0.20377901124540099</v>
      </c>
      <c r="V10" s="17">
        <v>0.28057461080565999</v>
      </c>
      <c r="W10" s="17">
        <v>0.20302758083366901</v>
      </c>
      <c r="X10" s="17">
        <v>0.267782182872213</v>
      </c>
      <c r="Y10" s="17">
        <v>0.307845006263266</v>
      </c>
      <c r="Z10" s="17">
        <v>0.27047189621947998</v>
      </c>
      <c r="AA10" s="17">
        <v>0.314872526766804</v>
      </c>
      <c r="AB10" s="17">
        <v>0.28659986401136001</v>
      </c>
      <c r="AC10" s="17">
        <v>0.25684308432038999</v>
      </c>
      <c r="AD10" s="17">
        <v>0.323521978982372</v>
      </c>
      <c r="AE10" s="17">
        <v>0.29281839761190798</v>
      </c>
      <c r="AF10" s="17"/>
      <c r="AG10" s="17">
        <v>0.288297603792251</v>
      </c>
      <c r="AH10" s="17">
        <v>0.26545251475071202</v>
      </c>
    </row>
    <row r="11" spans="2:34" x14ac:dyDescent="0.25">
      <c r="B11" s="18" t="s">
        <v>446</v>
      </c>
      <c r="C11" s="17">
        <v>0.263335872506125</v>
      </c>
      <c r="D11" s="17">
        <v>0.24611623630763099</v>
      </c>
      <c r="E11" s="17">
        <v>0.28376950553276797</v>
      </c>
      <c r="F11" s="17"/>
      <c r="G11" s="17">
        <v>0.26509249435608301</v>
      </c>
      <c r="H11" s="17">
        <v>0.26553025718999401</v>
      </c>
      <c r="I11" s="17">
        <v>0.258957151556098</v>
      </c>
      <c r="J11" s="17"/>
      <c r="K11" s="17">
        <v>0.25713547088627597</v>
      </c>
      <c r="L11" s="17">
        <v>0.26057321507548598</v>
      </c>
      <c r="M11" s="17"/>
      <c r="N11" s="17">
        <v>0.29965883726399001</v>
      </c>
      <c r="O11" s="17">
        <v>0.26722720069772499</v>
      </c>
      <c r="P11" s="17">
        <v>0.261342484737975</v>
      </c>
      <c r="Q11" s="17">
        <v>0.26199070335333102</v>
      </c>
      <c r="R11" s="17">
        <v>0.23308999650072901</v>
      </c>
      <c r="S11" s="17"/>
      <c r="T11" s="17">
        <v>0.22764758485834999</v>
      </c>
      <c r="U11" s="17">
        <v>0.31820602570289203</v>
      </c>
      <c r="V11" s="17">
        <v>0.24320949886187301</v>
      </c>
      <c r="W11" s="17">
        <v>0.34871979785574703</v>
      </c>
      <c r="X11" s="17">
        <v>0.23056963805123201</v>
      </c>
      <c r="Y11" s="17">
        <v>0.28516869186978899</v>
      </c>
      <c r="Z11" s="17">
        <v>0.27622785743484002</v>
      </c>
      <c r="AA11" s="17">
        <v>0.27488700973722802</v>
      </c>
      <c r="AB11" s="17">
        <v>0.251237070542634</v>
      </c>
      <c r="AC11" s="17">
        <v>0.187507323556521</v>
      </c>
      <c r="AD11" s="17">
        <v>0.25415993179576402</v>
      </c>
      <c r="AE11" s="17">
        <v>0.22097404494207401</v>
      </c>
      <c r="AF11" s="17"/>
      <c r="AG11" s="17">
        <v>0.24829678497899299</v>
      </c>
      <c r="AH11" s="17">
        <v>0.27303430697356901</v>
      </c>
    </row>
    <row r="12" spans="2:34" x14ac:dyDescent="0.25">
      <c r="B12" s="18" t="s">
        <v>447</v>
      </c>
      <c r="C12" s="17">
        <v>0.19402953306026599</v>
      </c>
      <c r="D12" s="17">
        <v>0.16996032969431199</v>
      </c>
      <c r="E12" s="17">
        <v>0.21827379796886701</v>
      </c>
      <c r="F12" s="17"/>
      <c r="G12" s="17">
        <v>0.231354657862264</v>
      </c>
      <c r="H12" s="17">
        <v>0.207314246470958</v>
      </c>
      <c r="I12" s="17">
        <v>0.14272993120535599</v>
      </c>
      <c r="J12" s="17"/>
      <c r="K12" s="17">
        <v>0.20637608229350199</v>
      </c>
      <c r="L12" s="17">
        <v>0.1955496802218</v>
      </c>
      <c r="M12" s="17"/>
      <c r="N12" s="17">
        <v>0.172714435837487</v>
      </c>
      <c r="O12" s="17">
        <v>0.23156326795661</v>
      </c>
      <c r="P12" s="17">
        <v>0.18687651331274099</v>
      </c>
      <c r="Q12" s="17">
        <v>0.17239063264716001</v>
      </c>
      <c r="R12" s="17">
        <v>0.19317078170572599</v>
      </c>
      <c r="S12" s="17"/>
      <c r="T12" s="17">
        <v>0.182831904438084</v>
      </c>
      <c r="U12" s="17">
        <v>0.22973166845370499</v>
      </c>
      <c r="V12" s="17">
        <v>0.23686271046809901</v>
      </c>
      <c r="W12" s="17">
        <v>0.180864140770677</v>
      </c>
      <c r="X12" s="17">
        <v>0.18829848082284001</v>
      </c>
      <c r="Y12" s="17">
        <v>0.14359678855851701</v>
      </c>
      <c r="Z12" s="17">
        <v>0.22302812957859899</v>
      </c>
      <c r="AA12" s="17">
        <v>0.106956757904283</v>
      </c>
      <c r="AB12" s="17">
        <v>0.192598813555212</v>
      </c>
      <c r="AC12" s="17">
        <v>0.221524187027522</v>
      </c>
      <c r="AD12" s="17">
        <v>0.12995334399761199</v>
      </c>
      <c r="AE12" s="17">
        <v>0.25296692870701898</v>
      </c>
      <c r="AF12" s="17"/>
      <c r="AG12" s="17">
        <v>0.18887168650848499</v>
      </c>
      <c r="AH12" s="17">
        <v>0.208620891693196</v>
      </c>
    </row>
    <row r="13" spans="2:34" x14ac:dyDescent="0.25">
      <c r="B13" s="18" t="s">
        <v>448</v>
      </c>
      <c r="C13" s="17">
        <v>9.47191122387184E-2</v>
      </c>
      <c r="D13" s="17">
        <v>8.9044181530387206E-2</v>
      </c>
      <c r="E13" s="17">
        <v>9.4970686580603203E-2</v>
      </c>
      <c r="F13" s="17"/>
      <c r="G13" s="17">
        <v>8.9059268719246298E-2</v>
      </c>
      <c r="H13" s="17">
        <v>9.5858009300137298E-2</v>
      </c>
      <c r="I13" s="17">
        <v>9.8550368614558001E-2</v>
      </c>
      <c r="J13" s="17"/>
      <c r="K13" s="17">
        <v>7.90329023363434E-2</v>
      </c>
      <c r="L13" s="17">
        <v>9.7715190145580305E-2</v>
      </c>
      <c r="M13" s="17"/>
      <c r="N13" s="17">
        <v>9.8792309025791503E-2</v>
      </c>
      <c r="O13" s="17">
        <v>6.4439254470808893E-2</v>
      </c>
      <c r="P13" s="17">
        <v>0.111465482534366</v>
      </c>
      <c r="Q13" s="17">
        <v>0.142738990386274</v>
      </c>
      <c r="R13" s="17">
        <v>7.4682773352491905E-2</v>
      </c>
      <c r="S13" s="17"/>
      <c r="T13" s="17">
        <v>5.4628804826085002E-2</v>
      </c>
      <c r="U13" s="17">
        <v>9.2741380877083196E-2</v>
      </c>
      <c r="V13" s="17">
        <v>9.9925259143088696E-2</v>
      </c>
      <c r="W13" s="17">
        <v>7.2651555317079605E-2</v>
      </c>
      <c r="X13" s="17">
        <v>0.14510779169410401</v>
      </c>
      <c r="Y13" s="17">
        <v>6.3642181873325099E-2</v>
      </c>
      <c r="Z13" s="17">
        <v>7.8598468339239197E-2</v>
      </c>
      <c r="AA13" s="17">
        <v>0.12541590738757</v>
      </c>
      <c r="AB13" s="17">
        <v>8.1016038377676694E-2</v>
      </c>
      <c r="AC13" s="17">
        <v>0.184111774395462</v>
      </c>
      <c r="AD13" s="17">
        <v>0.11761907298349</v>
      </c>
      <c r="AE13" s="17">
        <v>7.8526983527455504E-2</v>
      </c>
      <c r="AF13" s="17"/>
      <c r="AG13" s="17">
        <v>9.4252530742109805E-2</v>
      </c>
      <c r="AH13" s="17">
        <v>9.4288443678609807E-2</v>
      </c>
    </row>
    <row r="14" spans="2:34" x14ac:dyDescent="0.25">
      <c r="B14" s="18" t="s">
        <v>80</v>
      </c>
      <c r="C14" s="17">
        <v>5.3876766808786399E-2</v>
      </c>
      <c r="D14" s="17">
        <v>3.6634307482784602E-2</v>
      </c>
      <c r="E14" s="17">
        <v>6.8337681905514203E-2</v>
      </c>
      <c r="F14" s="17"/>
      <c r="G14" s="17">
        <v>7.6679432638368794E-2</v>
      </c>
      <c r="H14" s="17">
        <v>3.9968201753330899E-2</v>
      </c>
      <c r="I14" s="17">
        <v>5.0108933857180099E-2</v>
      </c>
      <c r="J14" s="17"/>
      <c r="K14" s="17">
        <v>8.0035914891135401E-2</v>
      </c>
      <c r="L14" s="17">
        <v>4.4514851162624401E-2</v>
      </c>
      <c r="M14" s="17"/>
      <c r="N14" s="17">
        <v>0.122300246975185</v>
      </c>
      <c r="O14" s="17">
        <v>4.6240198807756899E-2</v>
      </c>
      <c r="P14" s="17">
        <v>4.9720812410942103E-2</v>
      </c>
      <c r="Q14" s="17">
        <v>2.2687783214670298E-2</v>
      </c>
      <c r="R14" s="17">
        <v>2.3945788504806501E-2</v>
      </c>
      <c r="S14" s="17"/>
      <c r="T14" s="17">
        <v>4.3321734808772799E-2</v>
      </c>
      <c r="U14" s="17">
        <v>6.5031399558305794E-2</v>
      </c>
      <c r="V14" s="17">
        <v>7.1333141710101897E-2</v>
      </c>
      <c r="W14" s="17">
        <v>3.7640735149468203E-2</v>
      </c>
      <c r="X14" s="17">
        <v>4.2469286381538303E-2</v>
      </c>
      <c r="Y14" s="17">
        <v>6.5277376430349907E-2</v>
      </c>
      <c r="Z14" s="17">
        <v>4.2390508352952501E-2</v>
      </c>
      <c r="AA14" s="17">
        <v>3.0424901763054599E-2</v>
      </c>
      <c r="AB14" s="17">
        <v>4.977892525021E-2</v>
      </c>
      <c r="AC14" s="17">
        <v>6.44971300193041E-2</v>
      </c>
      <c r="AD14" s="17">
        <v>8.8994810797279195E-2</v>
      </c>
      <c r="AE14" s="17">
        <v>3.9713933646411202E-2</v>
      </c>
      <c r="AF14" s="17"/>
      <c r="AG14" s="17">
        <v>5.3740600758282499E-2</v>
      </c>
      <c r="AH14" s="17">
        <v>4.1052825630725397E-2</v>
      </c>
    </row>
    <row r="15" spans="2:34" x14ac:dyDescent="0.25">
      <c r="B15" s="18" t="s">
        <v>449</v>
      </c>
      <c r="C15" s="21">
        <v>0.39403871538610502</v>
      </c>
      <c r="D15" s="21">
        <v>0.45824494498488499</v>
      </c>
      <c r="E15" s="21">
        <v>0.33464832801224798</v>
      </c>
      <c r="F15" s="21"/>
      <c r="G15" s="21">
        <v>0.33781414642403801</v>
      </c>
      <c r="H15" s="21">
        <v>0.39132928528557998</v>
      </c>
      <c r="I15" s="21">
        <v>0.44965361476680699</v>
      </c>
      <c r="J15" s="21"/>
      <c r="K15" s="21">
        <v>0.377419629592743</v>
      </c>
      <c r="L15" s="21">
        <v>0.40164706339450901</v>
      </c>
      <c r="M15" s="21"/>
      <c r="N15" s="21">
        <v>0.30653417089754698</v>
      </c>
      <c r="O15" s="21">
        <v>0.39053007806709999</v>
      </c>
      <c r="P15" s="21">
        <v>0.39059470700397497</v>
      </c>
      <c r="Q15" s="21">
        <v>0.40019189039856501</v>
      </c>
      <c r="R15" s="21">
        <v>0.47511065993624702</v>
      </c>
      <c r="S15" s="21"/>
      <c r="T15" s="21">
        <v>0.49156997106870798</v>
      </c>
      <c r="U15" s="21">
        <v>0.29428952540801401</v>
      </c>
      <c r="V15" s="21">
        <v>0.34866938981683798</v>
      </c>
      <c r="W15" s="21">
        <v>0.36012377090702902</v>
      </c>
      <c r="X15" s="21">
        <v>0.39355480305028601</v>
      </c>
      <c r="Y15" s="21">
        <v>0.442314961268019</v>
      </c>
      <c r="Z15" s="21">
        <v>0.37975503629437002</v>
      </c>
      <c r="AA15" s="21">
        <v>0.46231542320786401</v>
      </c>
      <c r="AB15" s="21">
        <v>0.42536915227426803</v>
      </c>
      <c r="AC15" s="21">
        <v>0.34235958500119101</v>
      </c>
      <c r="AD15" s="21">
        <v>0.40927284042585599</v>
      </c>
      <c r="AE15" s="21">
        <v>0.40781810917704098</v>
      </c>
      <c r="AF15" s="21"/>
      <c r="AG15" s="21">
        <v>0.41483839701212999</v>
      </c>
      <c r="AH15" s="21">
        <v>0.38300353202389997</v>
      </c>
    </row>
    <row r="16" spans="2:34" x14ac:dyDescent="0.25">
      <c r="B16" s="18" t="s">
        <v>450</v>
      </c>
      <c r="C16" s="21">
        <v>0.28874864529898397</v>
      </c>
      <c r="D16" s="21">
        <v>0.25900451122469997</v>
      </c>
      <c r="E16" s="21">
        <v>0.31324448454947001</v>
      </c>
      <c r="F16" s="21"/>
      <c r="G16" s="21">
        <v>0.32041392658151002</v>
      </c>
      <c r="H16" s="21">
        <v>0.30317225577109502</v>
      </c>
      <c r="I16" s="21">
        <v>0.241280299819914</v>
      </c>
      <c r="J16" s="21"/>
      <c r="K16" s="21">
        <v>0.28540898462984599</v>
      </c>
      <c r="L16" s="21">
        <v>0.29326487036738003</v>
      </c>
      <c r="M16" s="21"/>
      <c r="N16" s="21">
        <v>0.27150674486327903</v>
      </c>
      <c r="O16" s="21">
        <v>0.29600252242741898</v>
      </c>
      <c r="P16" s="21">
        <v>0.29834199584710702</v>
      </c>
      <c r="Q16" s="21">
        <v>0.315129623033434</v>
      </c>
      <c r="R16" s="21">
        <v>0.26785355505821801</v>
      </c>
      <c r="S16" s="21"/>
      <c r="T16" s="21">
        <v>0.23746070926416901</v>
      </c>
      <c r="U16" s="21">
        <v>0.32247304933078802</v>
      </c>
      <c r="V16" s="21">
        <v>0.33678796961118701</v>
      </c>
      <c r="W16" s="21">
        <v>0.25351569608775698</v>
      </c>
      <c r="X16" s="21">
        <v>0.33340627251694399</v>
      </c>
      <c r="Y16" s="21">
        <v>0.207238970431842</v>
      </c>
      <c r="Z16" s="21">
        <v>0.30162659791783802</v>
      </c>
      <c r="AA16" s="21">
        <v>0.23237266529185299</v>
      </c>
      <c r="AB16" s="21">
        <v>0.27361485193288798</v>
      </c>
      <c r="AC16" s="21">
        <v>0.40563596142298403</v>
      </c>
      <c r="AD16" s="21">
        <v>0.247572416981101</v>
      </c>
      <c r="AE16" s="21">
        <v>0.331493912234474</v>
      </c>
      <c r="AF16" s="21"/>
      <c r="AG16" s="21">
        <v>0.283124217250595</v>
      </c>
      <c r="AH16" s="21">
        <v>0.30290933537180498</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602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0.26023494197895902</v>
      </c>
      <c r="D9" s="17">
        <v>0.27139174478501299</v>
      </c>
      <c r="E9" s="17">
        <v>0.24952044555283501</v>
      </c>
      <c r="F9" s="17"/>
      <c r="G9" s="17">
        <v>0.26582642218846197</v>
      </c>
      <c r="H9" s="17">
        <v>0.24224276474259901</v>
      </c>
      <c r="I9" s="17">
        <v>0.277565572370501</v>
      </c>
      <c r="J9" s="17"/>
      <c r="K9" s="17">
        <v>0.29524444227930702</v>
      </c>
      <c r="L9" s="17">
        <v>0.25600362843816998</v>
      </c>
      <c r="M9" s="17"/>
      <c r="N9" s="17">
        <v>0.228699839121801</v>
      </c>
      <c r="O9" s="17">
        <v>0.25261558318738397</v>
      </c>
      <c r="P9" s="17">
        <v>0.25006651296905302</v>
      </c>
      <c r="Q9" s="17">
        <v>0.299160378489779</v>
      </c>
      <c r="R9" s="17">
        <v>0.29971810507993202</v>
      </c>
      <c r="S9" s="17"/>
      <c r="T9" s="17">
        <v>0.349270746632934</v>
      </c>
      <c r="U9" s="17">
        <v>0.22965287357713801</v>
      </c>
      <c r="V9" s="17">
        <v>0.20688034641799899</v>
      </c>
      <c r="W9" s="17">
        <v>0.19033248283503501</v>
      </c>
      <c r="X9" s="17">
        <v>0.24115474118223201</v>
      </c>
      <c r="Y9" s="17">
        <v>0.25717213982412501</v>
      </c>
      <c r="Z9" s="17">
        <v>0.260516519571317</v>
      </c>
      <c r="AA9" s="17">
        <v>0.22981776635429799</v>
      </c>
      <c r="AB9" s="17">
        <v>0.25854290188219298</v>
      </c>
      <c r="AC9" s="17">
        <v>0.316822620545957</v>
      </c>
      <c r="AD9" s="17">
        <v>0.25771262822141999</v>
      </c>
      <c r="AE9" s="17">
        <v>0.29042323876301201</v>
      </c>
      <c r="AF9" s="17"/>
      <c r="AG9" s="17">
        <v>0.27814260106987099</v>
      </c>
      <c r="AH9" s="17">
        <v>0.25848357839511799</v>
      </c>
    </row>
    <row r="10" spans="2:34" x14ac:dyDescent="0.25">
      <c r="B10" s="18" t="s">
        <v>445</v>
      </c>
      <c r="C10" s="17">
        <v>0.42591460340582998</v>
      </c>
      <c r="D10" s="17">
        <v>0.422685636987366</v>
      </c>
      <c r="E10" s="17">
        <v>0.42719881348517202</v>
      </c>
      <c r="F10" s="17"/>
      <c r="G10" s="17">
        <v>0.44474657598687101</v>
      </c>
      <c r="H10" s="17">
        <v>0.42387041265313902</v>
      </c>
      <c r="I10" s="17">
        <v>0.41098201834562498</v>
      </c>
      <c r="J10" s="17"/>
      <c r="K10" s="17">
        <v>0.37003715032014001</v>
      </c>
      <c r="L10" s="17">
        <v>0.440329264150775</v>
      </c>
      <c r="M10" s="17"/>
      <c r="N10" s="17">
        <v>0.353857029149514</v>
      </c>
      <c r="O10" s="17">
        <v>0.44468509735224498</v>
      </c>
      <c r="P10" s="17">
        <v>0.438024177192742</v>
      </c>
      <c r="Q10" s="17">
        <v>0.43027904683434898</v>
      </c>
      <c r="R10" s="17">
        <v>0.44178489389118603</v>
      </c>
      <c r="S10" s="17"/>
      <c r="T10" s="17">
        <v>0.37028995964880002</v>
      </c>
      <c r="U10" s="17">
        <v>0.46176277249126002</v>
      </c>
      <c r="V10" s="17">
        <v>0.50274935069383098</v>
      </c>
      <c r="W10" s="17">
        <v>0.45610002845982001</v>
      </c>
      <c r="X10" s="17">
        <v>0.45693793740732203</v>
      </c>
      <c r="Y10" s="17">
        <v>0.41127528911160199</v>
      </c>
      <c r="Z10" s="17">
        <v>0.43401579271358698</v>
      </c>
      <c r="AA10" s="17">
        <v>0.40456556918977499</v>
      </c>
      <c r="AB10" s="17">
        <v>0.46802419620751401</v>
      </c>
      <c r="AC10" s="17">
        <v>0.37319859978049502</v>
      </c>
      <c r="AD10" s="17">
        <v>0.30817868920172198</v>
      </c>
      <c r="AE10" s="17">
        <v>0.37571742928417801</v>
      </c>
      <c r="AF10" s="17"/>
      <c r="AG10" s="17">
        <v>0.40850136017468103</v>
      </c>
      <c r="AH10" s="17">
        <v>0.45058559541552601</v>
      </c>
    </row>
    <row r="11" spans="2:34" x14ac:dyDescent="0.25">
      <c r="B11" s="18" t="s">
        <v>446</v>
      </c>
      <c r="C11" s="17">
        <v>0.18305088802004801</v>
      </c>
      <c r="D11" s="17">
        <v>0.177022868251766</v>
      </c>
      <c r="E11" s="17">
        <v>0.19058016123096699</v>
      </c>
      <c r="F11" s="17"/>
      <c r="G11" s="17">
        <v>0.155283358100644</v>
      </c>
      <c r="H11" s="17">
        <v>0.20572496001278601</v>
      </c>
      <c r="I11" s="17">
        <v>0.180456812717915</v>
      </c>
      <c r="J11" s="17"/>
      <c r="K11" s="17">
        <v>0.178935212292991</v>
      </c>
      <c r="L11" s="17">
        <v>0.18294256741661699</v>
      </c>
      <c r="M11" s="17"/>
      <c r="N11" s="17">
        <v>0.212899922054889</v>
      </c>
      <c r="O11" s="17">
        <v>0.198991122483963</v>
      </c>
      <c r="P11" s="17">
        <v>0.18776480424303901</v>
      </c>
      <c r="Q11" s="17">
        <v>0.16102640404013399</v>
      </c>
      <c r="R11" s="17">
        <v>0.14026284036996001</v>
      </c>
      <c r="S11" s="17"/>
      <c r="T11" s="17">
        <v>0.19667706888743</v>
      </c>
      <c r="U11" s="17">
        <v>0.18818495593528201</v>
      </c>
      <c r="V11" s="17">
        <v>0.147033377897728</v>
      </c>
      <c r="W11" s="17">
        <v>0.25168309283123902</v>
      </c>
      <c r="X11" s="17">
        <v>0.16961638206646701</v>
      </c>
      <c r="Y11" s="17">
        <v>0.193577382271924</v>
      </c>
      <c r="Z11" s="17">
        <v>0.16610744548001999</v>
      </c>
      <c r="AA11" s="17">
        <v>0.17795846737037899</v>
      </c>
      <c r="AB11" s="17">
        <v>0.16055429015959299</v>
      </c>
      <c r="AC11" s="17">
        <v>0.16496195389867599</v>
      </c>
      <c r="AD11" s="17">
        <v>0.22510285501128399</v>
      </c>
      <c r="AE11" s="17">
        <v>0.12169714691875599</v>
      </c>
      <c r="AF11" s="17"/>
      <c r="AG11" s="17">
        <v>0.187931079383091</v>
      </c>
      <c r="AH11" s="17">
        <v>0.177919996263804</v>
      </c>
    </row>
    <row r="12" spans="2:34" x14ac:dyDescent="0.25">
      <c r="B12" s="18" t="s">
        <v>447</v>
      </c>
      <c r="C12" s="17">
        <v>5.0808182570946603E-2</v>
      </c>
      <c r="D12" s="17">
        <v>5.57028725058102E-2</v>
      </c>
      <c r="E12" s="17">
        <v>4.5931531209546302E-2</v>
      </c>
      <c r="F12" s="17"/>
      <c r="G12" s="17">
        <v>4.5461447900825402E-2</v>
      </c>
      <c r="H12" s="17">
        <v>5.2877961146169203E-2</v>
      </c>
      <c r="I12" s="17">
        <v>5.31832566919316E-2</v>
      </c>
      <c r="J12" s="17"/>
      <c r="K12" s="17">
        <v>6.09114538404774E-2</v>
      </c>
      <c r="L12" s="17">
        <v>4.8924362815544201E-2</v>
      </c>
      <c r="M12" s="17"/>
      <c r="N12" s="17">
        <v>4.2047472071161898E-2</v>
      </c>
      <c r="O12" s="17">
        <v>5.7999864667310497E-2</v>
      </c>
      <c r="P12" s="17">
        <v>4.47532684085927E-2</v>
      </c>
      <c r="Q12" s="17">
        <v>5.7546723498366897E-2</v>
      </c>
      <c r="R12" s="17">
        <v>5.9418911749315899E-2</v>
      </c>
      <c r="S12" s="17"/>
      <c r="T12" s="17">
        <v>2.84972608366586E-2</v>
      </c>
      <c r="U12" s="17">
        <v>3.9770130119135903E-2</v>
      </c>
      <c r="V12" s="17">
        <v>4.2353912606991201E-2</v>
      </c>
      <c r="W12" s="17">
        <v>3.6485479704044498E-2</v>
      </c>
      <c r="X12" s="17">
        <v>5.6549487827050701E-2</v>
      </c>
      <c r="Y12" s="17">
        <v>5.0341070831654899E-2</v>
      </c>
      <c r="Z12" s="17">
        <v>6.6105501445444498E-2</v>
      </c>
      <c r="AA12" s="17">
        <v>0.13646819333670701</v>
      </c>
      <c r="AB12" s="17">
        <v>3.3768227447287601E-2</v>
      </c>
      <c r="AC12" s="17">
        <v>4.2439516603305798E-2</v>
      </c>
      <c r="AD12" s="17">
        <v>0.107339059241036</v>
      </c>
      <c r="AE12" s="17">
        <v>8.3459937706133497E-2</v>
      </c>
      <c r="AF12" s="17"/>
      <c r="AG12" s="17">
        <v>5.0964081000781397E-2</v>
      </c>
      <c r="AH12" s="17">
        <v>4.6921124418212203E-2</v>
      </c>
    </row>
    <row r="13" spans="2:34" x14ac:dyDescent="0.25">
      <c r="B13" s="18" t="s">
        <v>448</v>
      </c>
      <c r="C13" s="17">
        <v>2.6731871416032501E-2</v>
      </c>
      <c r="D13" s="17">
        <v>2.8440727486544401E-2</v>
      </c>
      <c r="E13" s="17">
        <v>2.55340884943423E-2</v>
      </c>
      <c r="F13" s="17"/>
      <c r="G13" s="17">
        <v>2.1683733437781499E-2</v>
      </c>
      <c r="H13" s="17">
        <v>2.4921638023289901E-2</v>
      </c>
      <c r="I13" s="17">
        <v>3.36869337742461E-2</v>
      </c>
      <c r="J13" s="17"/>
      <c r="K13" s="17">
        <v>2.5512927871682502E-2</v>
      </c>
      <c r="L13" s="17">
        <v>2.7414543704399399E-2</v>
      </c>
      <c r="M13" s="17"/>
      <c r="N13" s="17">
        <v>3.5418823995417403E-2</v>
      </c>
      <c r="O13" s="17">
        <v>1.20445976469803E-2</v>
      </c>
      <c r="P13" s="17">
        <v>2.49984343904417E-2</v>
      </c>
      <c r="Q13" s="17">
        <v>3.4917092003589001E-2</v>
      </c>
      <c r="R13" s="17">
        <v>3.54017919987702E-2</v>
      </c>
      <c r="S13" s="17"/>
      <c r="T13" s="17">
        <v>1.7533170007024899E-2</v>
      </c>
      <c r="U13" s="17">
        <v>3.2760500410222701E-2</v>
      </c>
      <c r="V13" s="17">
        <v>2.01440066038144E-2</v>
      </c>
      <c r="W13" s="17">
        <v>8.8867567020890405E-3</v>
      </c>
      <c r="X13" s="17">
        <v>2.4135148256900801E-2</v>
      </c>
      <c r="Y13" s="17">
        <v>2.4838167715312699E-2</v>
      </c>
      <c r="Z13" s="17">
        <v>1.27852859365479E-2</v>
      </c>
      <c r="AA13" s="17">
        <v>3.5268552502625998E-2</v>
      </c>
      <c r="AB13" s="17">
        <v>3.9596833677822303E-2</v>
      </c>
      <c r="AC13" s="17">
        <v>3.0782841520507101E-2</v>
      </c>
      <c r="AD13" s="17">
        <v>2.0780626495282201E-2</v>
      </c>
      <c r="AE13" s="17">
        <v>0.104951750314333</v>
      </c>
      <c r="AF13" s="17"/>
      <c r="AG13" s="17">
        <v>2.8086122905088998E-2</v>
      </c>
      <c r="AH13" s="17">
        <v>2.3576864799459901E-2</v>
      </c>
    </row>
    <row r="14" spans="2:34" x14ac:dyDescent="0.25">
      <c r="B14" s="18" t="s">
        <v>80</v>
      </c>
      <c r="C14" s="17">
        <v>5.3259512608183901E-2</v>
      </c>
      <c r="D14" s="17">
        <v>4.4756149983501303E-2</v>
      </c>
      <c r="E14" s="17">
        <v>6.1234960027136902E-2</v>
      </c>
      <c r="F14" s="17"/>
      <c r="G14" s="17">
        <v>6.6998462385415999E-2</v>
      </c>
      <c r="H14" s="17">
        <v>5.0362263422017099E-2</v>
      </c>
      <c r="I14" s="17">
        <v>4.4125406099781599E-2</v>
      </c>
      <c r="J14" s="17"/>
      <c r="K14" s="17">
        <v>6.9358813395402202E-2</v>
      </c>
      <c r="L14" s="17">
        <v>4.4385633474495E-2</v>
      </c>
      <c r="M14" s="17"/>
      <c r="N14" s="17">
        <v>0.12707691360721801</v>
      </c>
      <c r="O14" s="17">
        <v>3.3663734662116397E-2</v>
      </c>
      <c r="P14" s="17">
        <v>5.43928027961324E-2</v>
      </c>
      <c r="Q14" s="17">
        <v>1.7070355133782501E-2</v>
      </c>
      <c r="R14" s="17">
        <v>2.3413456910836E-2</v>
      </c>
      <c r="S14" s="17"/>
      <c r="T14" s="17">
        <v>3.7731793987151201E-2</v>
      </c>
      <c r="U14" s="17">
        <v>4.7868767466961899E-2</v>
      </c>
      <c r="V14" s="17">
        <v>8.0839005779635695E-2</v>
      </c>
      <c r="W14" s="17">
        <v>5.65121594677713E-2</v>
      </c>
      <c r="X14" s="17">
        <v>5.16063032600265E-2</v>
      </c>
      <c r="Y14" s="17">
        <v>6.2795950245381399E-2</v>
      </c>
      <c r="Z14" s="17">
        <v>6.04694548530832E-2</v>
      </c>
      <c r="AA14" s="17">
        <v>1.5921451246215201E-2</v>
      </c>
      <c r="AB14" s="17">
        <v>3.9513550625590102E-2</v>
      </c>
      <c r="AC14" s="17">
        <v>7.1794467651059707E-2</v>
      </c>
      <c r="AD14" s="17">
        <v>8.0886141829255701E-2</v>
      </c>
      <c r="AE14" s="17">
        <v>2.3750497013587502E-2</v>
      </c>
      <c r="AF14" s="17"/>
      <c r="AG14" s="17">
        <v>4.6374755466487103E-2</v>
      </c>
      <c r="AH14" s="17">
        <v>4.25128407078793E-2</v>
      </c>
    </row>
    <row r="15" spans="2:34" x14ac:dyDescent="0.25">
      <c r="B15" s="18" t="s">
        <v>449</v>
      </c>
      <c r="C15" s="21">
        <v>0.68614954538478901</v>
      </c>
      <c r="D15" s="21">
        <v>0.69407738177237899</v>
      </c>
      <c r="E15" s="21">
        <v>0.676719259038007</v>
      </c>
      <c r="F15" s="21"/>
      <c r="G15" s="21">
        <v>0.71057299817533304</v>
      </c>
      <c r="H15" s="21">
        <v>0.66611317739573805</v>
      </c>
      <c r="I15" s="21">
        <v>0.68854759071612504</v>
      </c>
      <c r="J15" s="21"/>
      <c r="K15" s="21">
        <v>0.66528159259944697</v>
      </c>
      <c r="L15" s="21">
        <v>0.69633289258894504</v>
      </c>
      <c r="M15" s="21"/>
      <c r="N15" s="21">
        <v>0.58255686827131403</v>
      </c>
      <c r="O15" s="21">
        <v>0.69730068053962901</v>
      </c>
      <c r="P15" s="21">
        <v>0.68809069016179403</v>
      </c>
      <c r="Q15" s="21">
        <v>0.72943942532412798</v>
      </c>
      <c r="R15" s="21">
        <v>0.74150299897111804</v>
      </c>
      <c r="S15" s="21"/>
      <c r="T15" s="21">
        <v>0.71956070628173496</v>
      </c>
      <c r="U15" s="21">
        <v>0.691415646068398</v>
      </c>
      <c r="V15" s="21">
        <v>0.70962969711183099</v>
      </c>
      <c r="W15" s="21">
        <v>0.64643251129485602</v>
      </c>
      <c r="X15" s="21">
        <v>0.69809267858955504</v>
      </c>
      <c r="Y15" s="21">
        <v>0.66844742893572695</v>
      </c>
      <c r="Z15" s="21">
        <v>0.69453231228490397</v>
      </c>
      <c r="AA15" s="21">
        <v>0.634383335544073</v>
      </c>
      <c r="AB15" s="21">
        <v>0.72656709808970699</v>
      </c>
      <c r="AC15" s="21">
        <v>0.69002122032645197</v>
      </c>
      <c r="AD15" s="21">
        <v>0.56589131742314203</v>
      </c>
      <c r="AE15" s="21">
        <v>0.66614066804718997</v>
      </c>
      <c r="AF15" s="21"/>
      <c r="AG15" s="21">
        <v>0.68664396124455196</v>
      </c>
      <c r="AH15" s="21">
        <v>0.70906917381064405</v>
      </c>
    </row>
    <row r="16" spans="2:34" x14ac:dyDescent="0.25">
      <c r="B16" s="18" t="s">
        <v>450</v>
      </c>
      <c r="C16" s="21">
        <v>7.7540053986979093E-2</v>
      </c>
      <c r="D16" s="21">
        <v>8.4143599992354601E-2</v>
      </c>
      <c r="E16" s="21">
        <v>7.1465619703888594E-2</v>
      </c>
      <c r="F16" s="21"/>
      <c r="G16" s="21">
        <v>6.7145181338606794E-2</v>
      </c>
      <c r="H16" s="21">
        <v>7.7799599169459097E-2</v>
      </c>
      <c r="I16" s="21">
        <v>8.6870190466177694E-2</v>
      </c>
      <c r="J16" s="21"/>
      <c r="K16" s="21">
        <v>8.6424381712160006E-2</v>
      </c>
      <c r="L16" s="21">
        <v>7.63389065199436E-2</v>
      </c>
      <c r="M16" s="21"/>
      <c r="N16" s="21">
        <v>7.7466296066579302E-2</v>
      </c>
      <c r="O16" s="21">
        <v>7.0044462314290803E-2</v>
      </c>
      <c r="P16" s="21">
        <v>6.9751702799034296E-2</v>
      </c>
      <c r="Q16" s="21">
        <v>9.2463815501955801E-2</v>
      </c>
      <c r="R16" s="21">
        <v>9.4820703748086099E-2</v>
      </c>
      <c r="S16" s="21"/>
      <c r="T16" s="21">
        <v>4.6030430843683599E-2</v>
      </c>
      <c r="U16" s="21">
        <v>7.2530630529358597E-2</v>
      </c>
      <c r="V16" s="21">
        <v>6.2497919210805601E-2</v>
      </c>
      <c r="W16" s="21">
        <v>4.5372236406133498E-2</v>
      </c>
      <c r="X16" s="21">
        <v>8.0684636083951503E-2</v>
      </c>
      <c r="Y16" s="21">
        <v>7.5179238546967606E-2</v>
      </c>
      <c r="Z16" s="21">
        <v>7.8890787381992497E-2</v>
      </c>
      <c r="AA16" s="21">
        <v>0.17173674583933299</v>
      </c>
      <c r="AB16" s="21">
        <v>7.3365061125109904E-2</v>
      </c>
      <c r="AC16" s="21">
        <v>7.3222358123812906E-2</v>
      </c>
      <c r="AD16" s="21">
        <v>0.12811968573631799</v>
      </c>
      <c r="AE16" s="21">
        <v>0.18841168802046601</v>
      </c>
      <c r="AF16" s="21"/>
      <c r="AG16" s="21">
        <v>7.9050203905870406E-2</v>
      </c>
      <c r="AH16" s="21">
        <v>7.04979892176721E-2</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603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0.1067687871043</v>
      </c>
      <c r="D9" s="17">
        <v>0.116710033140866</v>
      </c>
      <c r="E9" s="17">
        <v>9.8868539042722497E-2</v>
      </c>
      <c r="F9" s="17"/>
      <c r="G9" s="17">
        <v>8.4105351369211601E-2</v>
      </c>
      <c r="H9" s="17">
        <v>8.8500797319705699E-2</v>
      </c>
      <c r="I9" s="17">
        <v>0.15068868424474899</v>
      </c>
      <c r="J9" s="17"/>
      <c r="K9" s="17">
        <v>0.10953484887416801</v>
      </c>
      <c r="L9" s="17">
        <v>0.107710135112251</v>
      </c>
      <c r="M9" s="17"/>
      <c r="N9" s="17">
        <v>0.129515064203754</v>
      </c>
      <c r="O9" s="17">
        <v>8.7082255176738496E-2</v>
      </c>
      <c r="P9" s="17">
        <v>9.21102789257114E-2</v>
      </c>
      <c r="Q9" s="17">
        <v>0.101592154081917</v>
      </c>
      <c r="R9" s="17">
        <v>0.13814710228221</v>
      </c>
      <c r="S9" s="17"/>
      <c r="T9" s="17">
        <v>0.16446484065299199</v>
      </c>
      <c r="U9" s="17">
        <v>8.9988301681247704E-2</v>
      </c>
      <c r="V9" s="17">
        <v>0.100349851930447</v>
      </c>
      <c r="W9" s="17">
        <v>0.1037738533856</v>
      </c>
      <c r="X9" s="17">
        <v>9.7110900097532996E-2</v>
      </c>
      <c r="Y9" s="17">
        <v>7.8270577059345606E-2</v>
      </c>
      <c r="Z9" s="17">
        <v>6.6249866725406795E-2</v>
      </c>
      <c r="AA9" s="17">
        <v>0.12629704203534201</v>
      </c>
      <c r="AB9" s="17">
        <v>0.122967082723641</v>
      </c>
      <c r="AC9" s="17">
        <v>0.115866686886213</v>
      </c>
      <c r="AD9" s="17">
        <v>7.8400377694288897E-2</v>
      </c>
      <c r="AE9" s="17">
        <v>0.110621586670465</v>
      </c>
      <c r="AF9" s="17"/>
      <c r="AG9" s="17">
        <v>0.128947600328254</v>
      </c>
      <c r="AH9" s="17">
        <v>9.2317890826798796E-2</v>
      </c>
    </row>
    <row r="10" spans="2:34" x14ac:dyDescent="0.25">
      <c r="B10" s="18" t="s">
        <v>445</v>
      </c>
      <c r="C10" s="17">
        <v>0.25880673730151399</v>
      </c>
      <c r="D10" s="17">
        <v>0.27547490071068698</v>
      </c>
      <c r="E10" s="17">
        <v>0.24525238534298599</v>
      </c>
      <c r="F10" s="17"/>
      <c r="G10" s="17">
        <v>0.212719276665608</v>
      </c>
      <c r="H10" s="17">
        <v>0.26666133988667001</v>
      </c>
      <c r="I10" s="17">
        <v>0.29178103132195699</v>
      </c>
      <c r="J10" s="17"/>
      <c r="K10" s="17">
        <v>0.19701951660987199</v>
      </c>
      <c r="L10" s="17">
        <v>0.27305396462364401</v>
      </c>
      <c r="M10" s="17"/>
      <c r="N10" s="17">
        <v>0.17121798610883401</v>
      </c>
      <c r="O10" s="17">
        <v>0.20422331107608899</v>
      </c>
      <c r="P10" s="17">
        <v>0.26596501029787001</v>
      </c>
      <c r="Q10" s="17">
        <v>0.25307134530771902</v>
      </c>
      <c r="R10" s="17">
        <v>0.37866358514266701</v>
      </c>
      <c r="S10" s="17"/>
      <c r="T10" s="17">
        <v>0.33501558907485202</v>
      </c>
      <c r="U10" s="17">
        <v>0.23049089297973399</v>
      </c>
      <c r="V10" s="17">
        <v>0.26952632039534202</v>
      </c>
      <c r="W10" s="17">
        <v>0.21186723741230301</v>
      </c>
      <c r="X10" s="17">
        <v>0.25568075109432398</v>
      </c>
      <c r="Y10" s="17">
        <v>0.28259569121727501</v>
      </c>
      <c r="Z10" s="17">
        <v>0.28641112735906099</v>
      </c>
      <c r="AA10" s="17">
        <v>0.29639839239674698</v>
      </c>
      <c r="AB10" s="17">
        <v>0.2089433416133</v>
      </c>
      <c r="AC10" s="17">
        <v>0.24850481652057299</v>
      </c>
      <c r="AD10" s="17">
        <v>0.24020423118669201</v>
      </c>
      <c r="AE10" s="17">
        <v>0.18459000131809999</v>
      </c>
      <c r="AF10" s="17"/>
      <c r="AG10" s="17">
        <v>0.27763506581404501</v>
      </c>
      <c r="AH10" s="17">
        <v>0.25256720328087201</v>
      </c>
    </row>
    <row r="11" spans="2:34" x14ac:dyDescent="0.25">
      <c r="B11" s="18" t="s">
        <v>446</v>
      </c>
      <c r="C11" s="17">
        <v>0.30798779779449498</v>
      </c>
      <c r="D11" s="17">
        <v>0.30565844217458399</v>
      </c>
      <c r="E11" s="17">
        <v>0.31034075946004602</v>
      </c>
      <c r="F11" s="17"/>
      <c r="G11" s="17">
        <v>0.30457645826047502</v>
      </c>
      <c r="H11" s="17">
        <v>0.33867154325010101</v>
      </c>
      <c r="I11" s="17">
        <v>0.27274379069795202</v>
      </c>
      <c r="J11" s="17"/>
      <c r="K11" s="17">
        <v>0.29068263189220001</v>
      </c>
      <c r="L11" s="17">
        <v>0.31222467735723602</v>
      </c>
      <c r="M11" s="17"/>
      <c r="N11" s="17">
        <v>0.35905053570847201</v>
      </c>
      <c r="O11" s="17">
        <v>0.32878002174718601</v>
      </c>
      <c r="P11" s="17">
        <v>0.30853822230941302</v>
      </c>
      <c r="Q11" s="17">
        <v>0.28699653384439799</v>
      </c>
      <c r="R11" s="17">
        <v>0.24977135290411501</v>
      </c>
      <c r="S11" s="17"/>
      <c r="T11" s="17">
        <v>0.30390964553011302</v>
      </c>
      <c r="U11" s="17">
        <v>0.33976925804618902</v>
      </c>
      <c r="V11" s="17">
        <v>0.301913937930262</v>
      </c>
      <c r="W11" s="17">
        <v>0.36595040566365999</v>
      </c>
      <c r="X11" s="17">
        <v>0.30090092132625801</v>
      </c>
      <c r="Y11" s="17">
        <v>0.29749197441327502</v>
      </c>
      <c r="Z11" s="17">
        <v>0.29883800486447598</v>
      </c>
      <c r="AA11" s="17">
        <v>0.25975054145508703</v>
      </c>
      <c r="AB11" s="17">
        <v>0.31671212424433598</v>
      </c>
      <c r="AC11" s="17">
        <v>0.27639967876938698</v>
      </c>
      <c r="AD11" s="17">
        <v>0.31468271812668303</v>
      </c>
      <c r="AE11" s="17">
        <v>0.22235840031694201</v>
      </c>
      <c r="AF11" s="17"/>
      <c r="AG11" s="17">
        <v>0.28530057803653602</v>
      </c>
      <c r="AH11" s="17">
        <v>0.32531560527468301</v>
      </c>
    </row>
    <row r="12" spans="2:34" x14ac:dyDescent="0.25">
      <c r="B12" s="18" t="s">
        <v>447</v>
      </c>
      <c r="C12" s="17">
        <v>0.18600771472792399</v>
      </c>
      <c r="D12" s="17">
        <v>0.172612214041203</v>
      </c>
      <c r="E12" s="17">
        <v>0.199114941369639</v>
      </c>
      <c r="F12" s="17"/>
      <c r="G12" s="17">
        <v>0.21530514390493799</v>
      </c>
      <c r="H12" s="17">
        <v>0.18407617939012</v>
      </c>
      <c r="I12" s="17">
        <v>0.16121347998909499</v>
      </c>
      <c r="J12" s="17"/>
      <c r="K12" s="17">
        <v>0.231520109030322</v>
      </c>
      <c r="L12" s="17">
        <v>0.17882413211081499</v>
      </c>
      <c r="M12" s="17"/>
      <c r="N12" s="17">
        <v>0.15619151032498599</v>
      </c>
      <c r="O12" s="17">
        <v>0.21949570567313501</v>
      </c>
      <c r="P12" s="17">
        <v>0.18967223025827101</v>
      </c>
      <c r="Q12" s="17">
        <v>0.213535276450638</v>
      </c>
      <c r="R12" s="17">
        <v>0.15843247809029901</v>
      </c>
      <c r="S12" s="17"/>
      <c r="T12" s="17">
        <v>0.125624384059626</v>
      </c>
      <c r="U12" s="17">
        <v>0.208349580414634</v>
      </c>
      <c r="V12" s="17">
        <v>0.16027367131421699</v>
      </c>
      <c r="W12" s="17">
        <v>0.183792387409873</v>
      </c>
      <c r="X12" s="17">
        <v>0.147860231137069</v>
      </c>
      <c r="Y12" s="17">
        <v>0.18442242074394999</v>
      </c>
      <c r="Z12" s="17">
        <v>0.20483912158610401</v>
      </c>
      <c r="AA12" s="17">
        <v>0.220652668301213</v>
      </c>
      <c r="AB12" s="17">
        <v>0.229870985527069</v>
      </c>
      <c r="AC12" s="17">
        <v>0.201376826217394</v>
      </c>
      <c r="AD12" s="17">
        <v>0.161923227365878</v>
      </c>
      <c r="AE12" s="17">
        <v>0.27193882529310098</v>
      </c>
      <c r="AF12" s="17"/>
      <c r="AG12" s="17">
        <v>0.17433782158342301</v>
      </c>
      <c r="AH12" s="17">
        <v>0.19846493022007</v>
      </c>
    </row>
    <row r="13" spans="2:34" x14ac:dyDescent="0.25">
      <c r="B13" s="18" t="s">
        <v>448</v>
      </c>
      <c r="C13" s="17">
        <v>8.9981015803391906E-2</v>
      </c>
      <c r="D13" s="17">
        <v>8.6690138825172E-2</v>
      </c>
      <c r="E13" s="17">
        <v>9.1168862469976394E-2</v>
      </c>
      <c r="F13" s="17"/>
      <c r="G13" s="17">
        <v>0.106855990375119</v>
      </c>
      <c r="H13" s="17">
        <v>7.6898191807725197E-2</v>
      </c>
      <c r="I13" s="17">
        <v>9.0685259610319605E-2</v>
      </c>
      <c r="J13" s="17"/>
      <c r="K13" s="17">
        <v>0.10558090508642</v>
      </c>
      <c r="L13" s="17">
        <v>8.8253616054441403E-2</v>
      </c>
      <c r="M13" s="17"/>
      <c r="N13" s="17">
        <v>7.79242366784475E-2</v>
      </c>
      <c r="O13" s="17">
        <v>0.10831800530468499</v>
      </c>
      <c r="P13" s="17">
        <v>9.4420392794782801E-2</v>
      </c>
      <c r="Q13" s="17">
        <v>0.13899263958696501</v>
      </c>
      <c r="R13" s="17">
        <v>5.4464945492859802E-2</v>
      </c>
      <c r="S13" s="17"/>
      <c r="T13" s="17">
        <v>2.21355995164552E-2</v>
      </c>
      <c r="U13" s="17">
        <v>7.5025447224191494E-2</v>
      </c>
      <c r="V13" s="17">
        <v>8.0766044837512402E-2</v>
      </c>
      <c r="W13" s="17">
        <v>0.107300303391183</v>
      </c>
      <c r="X13" s="17">
        <v>0.121075571787185</v>
      </c>
      <c r="Y13" s="17">
        <v>9.08072069422E-2</v>
      </c>
      <c r="Z13" s="17">
        <v>0.11609839025931699</v>
      </c>
      <c r="AA13" s="17">
        <v>8.3799590868065099E-2</v>
      </c>
      <c r="AB13" s="17">
        <v>9.2539910995294794E-2</v>
      </c>
      <c r="AC13" s="17">
        <v>0.109981849095837</v>
      </c>
      <c r="AD13" s="17">
        <v>0.108264754348988</v>
      </c>
      <c r="AE13" s="17">
        <v>0.20060143487336801</v>
      </c>
      <c r="AF13" s="17"/>
      <c r="AG13" s="17">
        <v>9.3764665056555396E-2</v>
      </c>
      <c r="AH13" s="17">
        <v>8.6435219670769906E-2</v>
      </c>
    </row>
    <row r="14" spans="2:34" x14ac:dyDescent="0.25">
      <c r="B14" s="18" t="s">
        <v>80</v>
      </c>
      <c r="C14" s="17">
        <v>5.0447947268375003E-2</v>
      </c>
      <c r="D14" s="17">
        <v>4.2854271107487803E-2</v>
      </c>
      <c r="E14" s="17">
        <v>5.5254512314630903E-2</v>
      </c>
      <c r="F14" s="17"/>
      <c r="G14" s="17">
        <v>7.64377794246488E-2</v>
      </c>
      <c r="H14" s="17">
        <v>4.5191948345677802E-2</v>
      </c>
      <c r="I14" s="17">
        <v>3.2887754135926602E-2</v>
      </c>
      <c r="J14" s="17"/>
      <c r="K14" s="17">
        <v>6.5661988507017294E-2</v>
      </c>
      <c r="L14" s="17">
        <v>3.9933474741612303E-2</v>
      </c>
      <c r="M14" s="17"/>
      <c r="N14" s="17">
        <v>0.10610066697550601</v>
      </c>
      <c r="O14" s="17">
        <v>5.2100701022166997E-2</v>
      </c>
      <c r="P14" s="17">
        <v>4.9293865413952399E-2</v>
      </c>
      <c r="Q14" s="17">
        <v>5.8120507283627599E-3</v>
      </c>
      <c r="R14" s="17">
        <v>2.05205360878505E-2</v>
      </c>
      <c r="S14" s="17"/>
      <c r="T14" s="17">
        <v>4.88499411659616E-2</v>
      </c>
      <c r="U14" s="17">
        <v>5.63765196540039E-2</v>
      </c>
      <c r="V14" s="17">
        <v>8.7170173592219402E-2</v>
      </c>
      <c r="W14" s="17">
        <v>2.7315812737382299E-2</v>
      </c>
      <c r="X14" s="17">
        <v>7.7371624557631496E-2</v>
      </c>
      <c r="Y14" s="17">
        <v>6.6412129623954499E-2</v>
      </c>
      <c r="Z14" s="17">
        <v>2.75634892056358E-2</v>
      </c>
      <c r="AA14" s="17">
        <v>1.31017649435457E-2</v>
      </c>
      <c r="AB14" s="17">
        <v>2.89665548963591E-2</v>
      </c>
      <c r="AC14" s="17">
        <v>4.7870142510595903E-2</v>
      </c>
      <c r="AD14" s="17">
        <v>9.6524691277471097E-2</v>
      </c>
      <c r="AE14" s="17">
        <v>9.8897515280232193E-3</v>
      </c>
      <c r="AF14" s="17"/>
      <c r="AG14" s="17">
        <v>4.0014269181187098E-2</v>
      </c>
      <c r="AH14" s="17">
        <v>4.4899150726806301E-2</v>
      </c>
    </row>
    <row r="15" spans="2:34" x14ac:dyDescent="0.25">
      <c r="B15" s="18" t="s">
        <v>449</v>
      </c>
      <c r="C15" s="21">
        <v>0.36557552440581398</v>
      </c>
      <c r="D15" s="21">
        <v>0.39218493385155301</v>
      </c>
      <c r="E15" s="21">
        <v>0.34412092438570802</v>
      </c>
      <c r="F15" s="21"/>
      <c r="G15" s="21">
        <v>0.29682462803482002</v>
      </c>
      <c r="H15" s="21">
        <v>0.35516213720637602</v>
      </c>
      <c r="I15" s="21">
        <v>0.442469715566706</v>
      </c>
      <c r="J15" s="21"/>
      <c r="K15" s="21">
        <v>0.30655436548404003</v>
      </c>
      <c r="L15" s="21">
        <v>0.38076409973589498</v>
      </c>
      <c r="M15" s="21"/>
      <c r="N15" s="21">
        <v>0.30073305031258801</v>
      </c>
      <c r="O15" s="21">
        <v>0.291305566252828</v>
      </c>
      <c r="P15" s="21">
        <v>0.35807528922358101</v>
      </c>
      <c r="Q15" s="21">
        <v>0.35466349938963598</v>
      </c>
      <c r="R15" s="21">
        <v>0.51681068742487601</v>
      </c>
      <c r="S15" s="21"/>
      <c r="T15" s="21">
        <v>0.49948042972784401</v>
      </c>
      <c r="U15" s="21">
        <v>0.32047919466098201</v>
      </c>
      <c r="V15" s="21">
        <v>0.36987617232578801</v>
      </c>
      <c r="W15" s="21">
        <v>0.31564109079790298</v>
      </c>
      <c r="X15" s="21">
        <v>0.35279165119185701</v>
      </c>
      <c r="Y15" s="21">
        <v>0.36086626827661999</v>
      </c>
      <c r="Z15" s="21">
        <v>0.35266099408446799</v>
      </c>
      <c r="AA15" s="21">
        <v>0.42269543443208901</v>
      </c>
      <c r="AB15" s="21">
        <v>0.33191042433694101</v>
      </c>
      <c r="AC15" s="21">
        <v>0.36437150340678598</v>
      </c>
      <c r="AD15" s="21">
        <v>0.31860460888098102</v>
      </c>
      <c r="AE15" s="21">
        <v>0.29521158798856501</v>
      </c>
      <c r="AF15" s="21"/>
      <c r="AG15" s="21">
        <v>0.40658266614229899</v>
      </c>
      <c r="AH15" s="21">
        <v>0.34488509410767099</v>
      </c>
    </row>
    <row r="16" spans="2:34" x14ac:dyDescent="0.25">
      <c r="B16" s="18" t="s">
        <v>450</v>
      </c>
      <c r="C16" s="21">
        <v>0.27598873053131601</v>
      </c>
      <c r="D16" s="21">
        <v>0.25930235286637499</v>
      </c>
      <c r="E16" s="21">
        <v>0.290283803839615</v>
      </c>
      <c r="F16" s="21"/>
      <c r="G16" s="21">
        <v>0.32216113428005699</v>
      </c>
      <c r="H16" s="21">
        <v>0.260974371197846</v>
      </c>
      <c r="I16" s="21">
        <v>0.251898739599415</v>
      </c>
      <c r="J16" s="21"/>
      <c r="K16" s="21">
        <v>0.33710101411674298</v>
      </c>
      <c r="L16" s="21">
        <v>0.26707774816525598</v>
      </c>
      <c r="M16" s="21"/>
      <c r="N16" s="21">
        <v>0.23411574700343399</v>
      </c>
      <c r="O16" s="21">
        <v>0.32781371097781897</v>
      </c>
      <c r="P16" s="21">
        <v>0.28409262305305399</v>
      </c>
      <c r="Q16" s="21">
        <v>0.35252791603760297</v>
      </c>
      <c r="R16" s="21">
        <v>0.212897423583159</v>
      </c>
      <c r="S16" s="21"/>
      <c r="T16" s="21">
        <v>0.147759983576081</v>
      </c>
      <c r="U16" s="21">
        <v>0.28337502763882499</v>
      </c>
      <c r="V16" s="21">
        <v>0.24103971615173</v>
      </c>
      <c r="W16" s="21">
        <v>0.29109269080105499</v>
      </c>
      <c r="X16" s="21">
        <v>0.26893580292425401</v>
      </c>
      <c r="Y16" s="21">
        <v>0.27522962768615</v>
      </c>
      <c r="Z16" s="21">
        <v>0.32093751184542102</v>
      </c>
      <c r="AA16" s="21">
        <v>0.30445225916927898</v>
      </c>
      <c r="AB16" s="21">
        <v>0.32241089652236399</v>
      </c>
      <c r="AC16" s="21">
        <v>0.31135867531323103</v>
      </c>
      <c r="AD16" s="21">
        <v>0.27018798171486602</v>
      </c>
      <c r="AE16" s="21">
        <v>0.47254026016646899</v>
      </c>
      <c r="AF16" s="21"/>
      <c r="AG16" s="21">
        <v>0.26810248663997899</v>
      </c>
      <c r="AH16" s="21">
        <v>0.28490014989084</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604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0.15075625088088301</v>
      </c>
      <c r="D9" s="17">
        <v>0.15664009066913001</v>
      </c>
      <c r="E9" s="17">
        <v>0.14379662666887699</v>
      </c>
      <c r="F9" s="17"/>
      <c r="G9" s="17">
        <v>0.146890667488972</v>
      </c>
      <c r="H9" s="17">
        <v>0.15360175037094201</v>
      </c>
      <c r="I9" s="17">
        <v>0.15078447466511499</v>
      </c>
      <c r="J9" s="17"/>
      <c r="K9" s="17">
        <v>0.17118534746310299</v>
      </c>
      <c r="L9" s="17">
        <v>0.14656816201522599</v>
      </c>
      <c r="M9" s="17"/>
      <c r="N9" s="17">
        <v>0.16033772771344301</v>
      </c>
      <c r="O9" s="17">
        <v>0.14845634357166301</v>
      </c>
      <c r="P9" s="17">
        <v>0.142449055515905</v>
      </c>
      <c r="Q9" s="17">
        <v>0.19438802481335499</v>
      </c>
      <c r="R9" s="17">
        <v>0.145034351381681</v>
      </c>
      <c r="S9" s="17"/>
      <c r="T9" s="17">
        <v>0.181460585495403</v>
      </c>
      <c r="U9" s="17">
        <v>0.151406990744065</v>
      </c>
      <c r="V9" s="17">
        <v>0.128904457100085</v>
      </c>
      <c r="W9" s="17">
        <v>0.118041095885319</v>
      </c>
      <c r="X9" s="17">
        <v>0.16879099969962999</v>
      </c>
      <c r="Y9" s="17">
        <v>0.122622886100358</v>
      </c>
      <c r="Z9" s="17">
        <v>0.14222554569920201</v>
      </c>
      <c r="AA9" s="17">
        <v>0.17197037804064699</v>
      </c>
      <c r="AB9" s="17">
        <v>0.174321667433046</v>
      </c>
      <c r="AC9" s="17">
        <v>0.15391368661921601</v>
      </c>
      <c r="AD9" s="17">
        <v>0.15626066403571801</v>
      </c>
      <c r="AE9" s="17">
        <v>9.1356297026108493E-2</v>
      </c>
      <c r="AF9" s="17"/>
      <c r="AG9" s="17">
        <v>0.15826813136067799</v>
      </c>
      <c r="AH9" s="17">
        <v>0.150267119789292</v>
      </c>
    </row>
    <row r="10" spans="2:34" x14ac:dyDescent="0.25">
      <c r="B10" s="18" t="s">
        <v>445</v>
      </c>
      <c r="C10" s="17">
        <v>0.37433079082880499</v>
      </c>
      <c r="D10" s="17">
        <v>0.377103366914322</v>
      </c>
      <c r="E10" s="17">
        <v>0.37062133772432299</v>
      </c>
      <c r="F10" s="17"/>
      <c r="G10" s="17">
        <v>0.35881525555983501</v>
      </c>
      <c r="H10" s="17">
        <v>0.36283367032246899</v>
      </c>
      <c r="I10" s="17">
        <v>0.40313515402223699</v>
      </c>
      <c r="J10" s="17"/>
      <c r="K10" s="17">
        <v>0.36620788394268899</v>
      </c>
      <c r="L10" s="17">
        <v>0.37937094188313197</v>
      </c>
      <c r="M10" s="17"/>
      <c r="N10" s="17">
        <v>0.27387310554028599</v>
      </c>
      <c r="O10" s="17">
        <v>0.40618527706398</v>
      </c>
      <c r="P10" s="17">
        <v>0.38968961056775803</v>
      </c>
      <c r="Q10" s="17">
        <v>0.31532408260592198</v>
      </c>
      <c r="R10" s="17">
        <v>0.41681610713218398</v>
      </c>
      <c r="S10" s="17"/>
      <c r="T10" s="17">
        <v>0.348391052532043</v>
      </c>
      <c r="U10" s="17">
        <v>0.36900801537605799</v>
      </c>
      <c r="V10" s="17">
        <v>0.41794331800487</v>
      </c>
      <c r="W10" s="17">
        <v>0.42319825446667397</v>
      </c>
      <c r="X10" s="17">
        <v>0.33108056408789099</v>
      </c>
      <c r="Y10" s="17">
        <v>0.39769153883054698</v>
      </c>
      <c r="Z10" s="17">
        <v>0.39576664695781399</v>
      </c>
      <c r="AA10" s="17">
        <v>0.26657748305094398</v>
      </c>
      <c r="AB10" s="17">
        <v>0.36360744811562601</v>
      </c>
      <c r="AC10" s="17">
        <v>0.45069780982040902</v>
      </c>
      <c r="AD10" s="17">
        <v>0.211541190371273</v>
      </c>
      <c r="AE10" s="17">
        <v>0.48072234722308299</v>
      </c>
      <c r="AF10" s="17"/>
      <c r="AG10" s="17">
        <v>0.37522788186350903</v>
      </c>
      <c r="AH10" s="17">
        <v>0.38837420875950002</v>
      </c>
    </row>
    <row r="11" spans="2:34" x14ac:dyDescent="0.25">
      <c r="B11" s="18" t="s">
        <v>446</v>
      </c>
      <c r="C11" s="17">
        <v>0.27274422952175997</v>
      </c>
      <c r="D11" s="17">
        <v>0.266633979111351</v>
      </c>
      <c r="E11" s="17">
        <v>0.28165799185892898</v>
      </c>
      <c r="F11" s="17"/>
      <c r="G11" s="17">
        <v>0.27699389148263898</v>
      </c>
      <c r="H11" s="17">
        <v>0.28021462466408298</v>
      </c>
      <c r="I11" s="17">
        <v>0.25944493630704002</v>
      </c>
      <c r="J11" s="17"/>
      <c r="K11" s="17">
        <v>0.241784323634926</v>
      </c>
      <c r="L11" s="17">
        <v>0.27753863294836001</v>
      </c>
      <c r="M11" s="17"/>
      <c r="N11" s="17">
        <v>0.34024910987353502</v>
      </c>
      <c r="O11" s="17">
        <v>0.262836780331346</v>
      </c>
      <c r="P11" s="17">
        <v>0.265354017304337</v>
      </c>
      <c r="Q11" s="17">
        <v>0.24148275715673201</v>
      </c>
      <c r="R11" s="17">
        <v>0.25210338753380401</v>
      </c>
      <c r="S11" s="17"/>
      <c r="T11" s="17">
        <v>0.26876224225197598</v>
      </c>
      <c r="U11" s="17">
        <v>0.29624646309233899</v>
      </c>
      <c r="V11" s="17">
        <v>0.25651304107658701</v>
      </c>
      <c r="W11" s="17">
        <v>0.30688913199850298</v>
      </c>
      <c r="X11" s="17">
        <v>0.28348178211281</v>
      </c>
      <c r="Y11" s="17">
        <v>0.27098326539029299</v>
      </c>
      <c r="Z11" s="17">
        <v>0.27206360877091901</v>
      </c>
      <c r="AA11" s="17">
        <v>0.30561288846657397</v>
      </c>
      <c r="AB11" s="17">
        <v>0.22495512056908701</v>
      </c>
      <c r="AC11" s="17">
        <v>0.24683229072152599</v>
      </c>
      <c r="AD11" s="17">
        <v>0.37102439059404602</v>
      </c>
      <c r="AE11" s="17">
        <v>0.15452228134489601</v>
      </c>
      <c r="AF11" s="17"/>
      <c r="AG11" s="17">
        <v>0.280931612265308</v>
      </c>
      <c r="AH11" s="17">
        <v>0.25591996716645898</v>
      </c>
    </row>
    <row r="12" spans="2:34" x14ac:dyDescent="0.25">
      <c r="B12" s="18" t="s">
        <v>447</v>
      </c>
      <c r="C12" s="17">
        <v>0.121081647095811</v>
      </c>
      <c r="D12" s="17">
        <v>0.115989453149397</v>
      </c>
      <c r="E12" s="17">
        <v>0.12593479302971999</v>
      </c>
      <c r="F12" s="17"/>
      <c r="G12" s="17">
        <v>0.12606719538335801</v>
      </c>
      <c r="H12" s="17">
        <v>0.130736676159559</v>
      </c>
      <c r="I12" s="17">
        <v>0.104363928368949</v>
      </c>
      <c r="J12" s="17"/>
      <c r="K12" s="17">
        <v>0.11911506043844999</v>
      </c>
      <c r="L12" s="17">
        <v>0.123385509341505</v>
      </c>
      <c r="M12" s="17"/>
      <c r="N12" s="17">
        <v>9.6922374801495598E-2</v>
      </c>
      <c r="O12" s="17">
        <v>0.11271670416662399</v>
      </c>
      <c r="P12" s="17">
        <v>0.125113064524114</v>
      </c>
      <c r="Q12" s="17">
        <v>0.14241252057089299</v>
      </c>
      <c r="R12" s="17">
        <v>0.13486667660201601</v>
      </c>
      <c r="S12" s="17"/>
      <c r="T12" s="17">
        <v>0.109417072082067</v>
      </c>
      <c r="U12" s="17">
        <v>0.107176809949611</v>
      </c>
      <c r="V12" s="17">
        <v>0.118597700536213</v>
      </c>
      <c r="W12" s="17">
        <v>0.11512013020534199</v>
      </c>
      <c r="X12" s="17">
        <v>0.111083340997225</v>
      </c>
      <c r="Y12" s="17">
        <v>0.124385288408286</v>
      </c>
      <c r="Z12" s="17">
        <v>0.12214883500557901</v>
      </c>
      <c r="AA12" s="17">
        <v>0.161183880781503</v>
      </c>
      <c r="AB12" s="17">
        <v>0.14290369019445401</v>
      </c>
      <c r="AC12" s="17">
        <v>8.7491553019384702E-2</v>
      </c>
      <c r="AD12" s="17">
        <v>0.155282258611773</v>
      </c>
      <c r="AE12" s="17">
        <v>0.17149872109883099</v>
      </c>
      <c r="AF12" s="17"/>
      <c r="AG12" s="17">
        <v>0.11956767538780801</v>
      </c>
      <c r="AH12" s="17">
        <v>0.126679406695623</v>
      </c>
    </row>
    <row r="13" spans="2:34" x14ac:dyDescent="0.25">
      <c r="B13" s="18" t="s">
        <v>448</v>
      </c>
      <c r="C13" s="17">
        <v>3.5383564373497003E-2</v>
      </c>
      <c r="D13" s="17">
        <v>4.3369019542893697E-2</v>
      </c>
      <c r="E13" s="17">
        <v>2.8074111125823299E-2</v>
      </c>
      <c r="F13" s="17"/>
      <c r="G13" s="17">
        <v>2.7016520173617001E-2</v>
      </c>
      <c r="H13" s="17">
        <v>3.2611885250048399E-2</v>
      </c>
      <c r="I13" s="17">
        <v>4.6624943197138898E-2</v>
      </c>
      <c r="J13" s="17"/>
      <c r="K13" s="17">
        <v>4.1776383088691499E-2</v>
      </c>
      <c r="L13" s="17">
        <v>3.5404214241279902E-2</v>
      </c>
      <c r="M13" s="17"/>
      <c r="N13" s="17">
        <v>2.7090686421571399E-2</v>
      </c>
      <c r="O13" s="17">
        <v>2.7418506193978402E-2</v>
      </c>
      <c r="P13" s="17">
        <v>3.4549215094577902E-2</v>
      </c>
      <c r="Q13" s="17">
        <v>7.8389217273005907E-2</v>
      </c>
      <c r="R13" s="17">
        <v>3.6797297013855597E-2</v>
      </c>
      <c r="S13" s="17"/>
      <c r="T13" s="17">
        <v>4.6709557535462902E-2</v>
      </c>
      <c r="U13" s="17">
        <v>3.62186072414847E-2</v>
      </c>
      <c r="V13" s="17">
        <v>2.3439540951467101E-2</v>
      </c>
      <c r="W13" s="17">
        <v>1.03212792232456E-2</v>
      </c>
      <c r="X13" s="17">
        <v>1.42043987694253E-2</v>
      </c>
      <c r="Y13" s="17">
        <v>3.3911917282128098E-2</v>
      </c>
      <c r="Z13" s="17">
        <v>3.1215311160703099E-2</v>
      </c>
      <c r="AA13" s="17">
        <v>5.8880109725246502E-2</v>
      </c>
      <c r="AB13" s="17">
        <v>5.6648651444626198E-2</v>
      </c>
      <c r="AC13" s="17">
        <v>2.8342589861529599E-2</v>
      </c>
      <c r="AD13" s="17">
        <v>4.3757313124434302E-2</v>
      </c>
      <c r="AE13" s="17">
        <v>4.8233716931749299E-2</v>
      </c>
      <c r="AF13" s="17"/>
      <c r="AG13" s="17">
        <v>2.5109967715872299E-2</v>
      </c>
      <c r="AH13" s="17">
        <v>4.0865862178771598E-2</v>
      </c>
    </row>
    <row r="14" spans="2:34" x14ac:dyDescent="0.25">
      <c r="B14" s="18" t="s">
        <v>80</v>
      </c>
      <c r="C14" s="17">
        <v>4.5703517299243802E-2</v>
      </c>
      <c r="D14" s="17">
        <v>4.0264090612906298E-2</v>
      </c>
      <c r="E14" s="17">
        <v>4.9915139592327101E-2</v>
      </c>
      <c r="F14" s="17"/>
      <c r="G14" s="17">
        <v>6.4216469911578894E-2</v>
      </c>
      <c r="H14" s="17">
        <v>4.0001393232898003E-2</v>
      </c>
      <c r="I14" s="17">
        <v>3.5646563439520502E-2</v>
      </c>
      <c r="J14" s="17"/>
      <c r="K14" s="17">
        <v>5.99310014321408E-2</v>
      </c>
      <c r="L14" s="17">
        <v>3.7732539570497298E-2</v>
      </c>
      <c r="M14" s="17"/>
      <c r="N14" s="17">
        <v>0.10152699564966899</v>
      </c>
      <c r="O14" s="17">
        <v>4.2386388672407599E-2</v>
      </c>
      <c r="P14" s="17">
        <v>4.28450369933078E-2</v>
      </c>
      <c r="Q14" s="17">
        <v>2.8003397580092598E-2</v>
      </c>
      <c r="R14" s="17">
        <v>1.43821803364585E-2</v>
      </c>
      <c r="S14" s="17"/>
      <c r="T14" s="17">
        <v>4.5259490103048201E-2</v>
      </c>
      <c r="U14" s="17">
        <v>3.9943113596441697E-2</v>
      </c>
      <c r="V14" s="17">
        <v>5.4601942330778898E-2</v>
      </c>
      <c r="W14" s="17">
        <v>2.6430108220916002E-2</v>
      </c>
      <c r="X14" s="17">
        <v>9.1358914333019098E-2</v>
      </c>
      <c r="Y14" s="17">
        <v>5.0405103988387101E-2</v>
      </c>
      <c r="Z14" s="17">
        <v>3.65800524057837E-2</v>
      </c>
      <c r="AA14" s="17">
        <v>3.5775259935085402E-2</v>
      </c>
      <c r="AB14" s="17">
        <v>3.7563422243161101E-2</v>
      </c>
      <c r="AC14" s="17">
        <v>3.2722069957934502E-2</v>
      </c>
      <c r="AD14" s="17">
        <v>6.2134183262755098E-2</v>
      </c>
      <c r="AE14" s="17">
        <v>5.3666636375332102E-2</v>
      </c>
      <c r="AF14" s="17"/>
      <c r="AG14" s="17">
        <v>4.0894731406825001E-2</v>
      </c>
      <c r="AH14" s="17">
        <v>3.7893435410354399E-2</v>
      </c>
    </row>
    <row r="15" spans="2:34" x14ac:dyDescent="0.25">
      <c r="B15" s="18" t="s">
        <v>449</v>
      </c>
      <c r="C15" s="21">
        <v>0.52508704170968801</v>
      </c>
      <c r="D15" s="21">
        <v>0.53374345758345199</v>
      </c>
      <c r="E15" s="21">
        <v>0.51441796439320098</v>
      </c>
      <c r="F15" s="21"/>
      <c r="G15" s="21">
        <v>0.50570592304880702</v>
      </c>
      <c r="H15" s="21">
        <v>0.51643542069341097</v>
      </c>
      <c r="I15" s="21">
        <v>0.55391962868735201</v>
      </c>
      <c r="J15" s="21"/>
      <c r="K15" s="21">
        <v>0.53739323140579198</v>
      </c>
      <c r="L15" s="21">
        <v>0.52593910389835696</v>
      </c>
      <c r="M15" s="21"/>
      <c r="N15" s="21">
        <v>0.434210833253729</v>
      </c>
      <c r="O15" s="21">
        <v>0.55464162063564304</v>
      </c>
      <c r="P15" s="21">
        <v>0.532138666083663</v>
      </c>
      <c r="Q15" s="21">
        <v>0.50971210741927697</v>
      </c>
      <c r="R15" s="21">
        <v>0.56185045851386595</v>
      </c>
      <c r="S15" s="21"/>
      <c r="T15" s="21">
        <v>0.52985163802744495</v>
      </c>
      <c r="U15" s="21">
        <v>0.52041500612012304</v>
      </c>
      <c r="V15" s="21">
        <v>0.54684777510495497</v>
      </c>
      <c r="W15" s="21">
        <v>0.541239350351993</v>
      </c>
      <c r="X15" s="21">
        <v>0.49987156378752101</v>
      </c>
      <c r="Y15" s="21">
        <v>0.52031442493090496</v>
      </c>
      <c r="Z15" s="21">
        <v>0.53799219265701503</v>
      </c>
      <c r="AA15" s="21">
        <v>0.438547861091591</v>
      </c>
      <c r="AB15" s="21">
        <v>0.53792911554867195</v>
      </c>
      <c r="AC15" s="21">
        <v>0.60461149643962497</v>
      </c>
      <c r="AD15" s="21">
        <v>0.36780185440699098</v>
      </c>
      <c r="AE15" s="21">
        <v>0.57207864424919097</v>
      </c>
      <c r="AF15" s="21"/>
      <c r="AG15" s="21">
        <v>0.53349601322418705</v>
      </c>
      <c r="AH15" s="21">
        <v>0.53864132854879199</v>
      </c>
    </row>
    <row r="16" spans="2:34" x14ac:dyDescent="0.25">
      <c r="B16" s="18" t="s">
        <v>450</v>
      </c>
      <c r="C16" s="21">
        <v>0.156465211469308</v>
      </c>
      <c r="D16" s="21">
        <v>0.159358472692291</v>
      </c>
      <c r="E16" s="21">
        <v>0.154008904155543</v>
      </c>
      <c r="F16" s="21"/>
      <c r="G16" s="21">
        <v>0.153083715556975</v>
      </c>
      <c r="H16" s="21">
        <v>0.16334856140960799</v>
      </c>
      <c r="I16" s="21">
        <v>0.15098887156608801</v>
      </c>
      <c r="J16" s="21"/>
      <c r="K16" s="21">
        <v>0.16089144352714099</v>
      </c>
      <c r="L16" s="21">
        <v>0.15878972358278501</v>
      </c>
      <c r="M16" s="21"/>
      <c r="N16" s="21">
        <v>0.124013061223067</v>
      </c>
      <c r="O16" s="21">
        <v>0.140135210360603</v>
      </c>
      <c r="P16" s="21">
        <v>0.159662279618692</v>
      </c>
      <c r="Q16" s="21">
        <v>0.220801737843899</v>
      </c>
      <c r="R16" s="21">
        <v>0.17166397361587199</v>
      </c>
      <c r="S16" s="21"/>
      <c r="T16" s="21">
        <v>0.15612662961752999</v>
      </c>
      <c r="U16" s="21">
        <v>0.143395417191096</v>
      </c>
      <c r="V16" s="21">
        <v>0.14203724148767999</v>
      </c>
      <c r="W16" s="21">
        <v>0.125441409428588</v>
      </c>
      <c r="X16" s="21">
        <v>0.125287739766651</v>
      </c>
      <c r="Y16" s="21">
        <v>0.158297205690415</v>
      </c>
      <c r="Z16" s="21">
        <v>0.15336414616628199</v>
      </c>
      <c r="AA16" s="21">
        <v>0.22006399050674899</v>
      </c>
      <c r="AB16" s="21">
        <v>0.19955234163908001</v>
      </c>
      <c r="AC16" s="21">
        <v>0.115834142880914</v>
      </c>
      <c r="AD16" s="21">
        <v>0.19903957173620801</v>
      </c>
      <c r="AE16" s="21">
        <v>0.21973243803058101</v>
      </c>
      <c r="AF16" s="21"/>
      <c r="AG16" s="21">
        <v>0.14467764310368</v>
      </c>
      <c r="AH16" s="21">
        <v>0.167545268874394</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AH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122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45" x14ac:dyDescent="0.25">
      <c r="B9" s="18" t="s">
        <v>117</v>
      </c>
      <c r="C9" s="17">
        <v>0.152552081415748</v>
      </c>
      <c r="D9" s="17">
        <v>0.21625073143405399</v>
      </c>
      <c r="E9" s="17">
        <v>9.1024618517473593E-2</v>
      </c>
      <c r="F9" s="17"/>
      <c r="G9" s="17">
        <v>0.11615287094118799</v>
      </c>
      <c r="H9" s="17">
        <v>0.13508571029807501</v>
      </c>
      <c r="I9" s="17">
        <v>0.208226626934959</v>
      </c>
      <c r="J9" s="17"/>
      <c r="K9" s="17">
        <v>8.9179214334193999E-2</v>
      </c>
      <c r="L9" s="17">
        <v>0.16612157053138499</v>
      </c>
      <c r="M9" s="17"/>
      <c r="N9" s="17">
        <v>0.10424771676148099</v>
      </c>
      <c r="O9" s="17">
        <v>0.107002971411225</v>
      </c>
      <c r="P9" s="17">
        <v>0.118344489700447</v>
      </c>
      <c r="Q9" s="17">
        <v>0.18903126245101401</v>
      </c>
      <c r="R9" s="17">
        <v>0.292478974072368</v>
      </c>
      <c r="S9" s="17"/>
      <c r="T9" s="17">
        <v>0.25976967433119302</v>
      </c>
      <c r="U9" s="17">
        <v>0.10650802059895299</v>
      </c>
      <c r="V9" s="17">
        <v>8.8196605018812393E-2</v>
      </c>
      <c r="W9" s="17">
        <v>0.113202484339388</v>
      </c>
      <c r="X9" s="17">
        <v>0.13255342538158699</v>
      </c>
      <c r="Y9" s="17">
        <v>0.13257496338708</v>
      </c>
      <c r="Z9" s="17">
        <v>0.113029211996877</v>
      </c>
      <c r="AA9" s="17">
        <v>0.22068077000865599</v>
      </c>
      <c r="AB9" s="17">
        <v>0.17425513436948101</v>
      </c>
      <c r="AC9" s="17">
        <v>0.167847625626908</v>
      </c>
      <c r="AD9" s="17">
        <v>0.111498713607925</v>
      </c>
      <c r="AE9" s="17">
        <v>0.23567210938760599</v>
      </c>
      <c r="AF9" s="17"/>
      <c r="AG9" s="17">
        <v>0.156717961883139</v>
      </c>
      <c r="AH9" s="17">
        <v>0.152399568311987</v>
      </c>
    </row>
    <row r="10" spans="2:34" ht="45" x14ac:dyDescent="0.25">
      <c r="B10" s="18" t="s">
        <v>118</v>
      </c>
      <c r="C10" s="17">
        <v>0.28652190478352801</v>
      </c>
      <c r="D10" s="17">
        <v>0.31147796460232902</v>
      </c>
      <c r="E10" s="17">
        <v>0.262079885783702</v>
      </c>
      <c r="F10" s="17"/>
      <c r="G10" s="17">
        <v>0.28120597104738798</v>
      </c>
      <c r="H10" s="17">
        <v>0.261552662485387</v>
      </c>
      <c r="I10" s="17">
        <v>0.32271814732622101</v>
      </c>
      <c r="J10" s="17"/>
      <c r="K10" s="17">
        <v>0.234490416376057</v>
      </c>
      <c r="L10" s="17">
        <v>0.29938790161540002</v>
      </c>
      <c r="M10" s="17"/>
      <c r="N10" s="17">
        <v>0.219780451341482</v>
      </c>
      <c r="O10" s="17">
        <v>0.30592770961601901</v>
      </c>
      <c r="P10" s="17">
        <v>0.26205995213164701</v>
      </c>
      <c r="Q10" s="17">
        <v>0.39289917290321003</v>
      </c>
      <c r="R10" s="17">
        <v>0.32912725671911403</v>
      </c>
      <c r="S10" s="17"/>
      <c r="T10" s="17">
        <v>0.306479437513407</v>
      </c>
      <c r="U10" s="17">
        <v>0.26561648385495801</v>
      </c>
      <c r="V10" s="17">
        <v>0.28123988968187602</v>
      </c>
      <c r="W10" s="17">
        <v>0.32882487370305502</v>
      </c>
      <c r="X10" s="17">
        <v>0.28579381790952002</v>
      </c>
      <c r="Y10" s="17">
        <v>0.272051025123343</v>
      </c>
      <c r="Z10" s="17">
        <v>0.27508265470816501</v>
      </c>
      <c r="AA10" s="17">
        <v>0.251351296759803</v>
      </c>
      <c r="AB10" s="17">
        <v>0.30630163764118001</v>
      </c>
      <c r="AC10" s="17">
        <v>0.30615094276296401</v>
      </c>
      <c r="AD10" s="17">
        <v>0.261731419592722</v>
      </c>
      <c r="AE10" s="17">
        <v>0.22259074202843601</v>
      </c>
      <c r="AF10" s="17"/>
      <c r="AG10" s="17">
        <v>0.298159697846762</v>
      </c>
      <c r="AH10" s="17">
        <v>0.28373961987745</v>
      </c>
    </row>
    <row r="11" spans="2:34" x14ac:dyDescent="0.25">
      <c r="B11" s="18" t="s">
        <v>119</v>
      </c>
      <c r="C11" s="17">
        <v>0.51678896486699599</v>
      </c>
      <c r="D11" s="17">
        <v>0.42735598186498402</v>
      </c>
      <c r="E11" s="17">
        <v>0.60269271513780398</v>
      </c>
      <c r="F11" s="17"/>
      <c r="G11" s="17">
        <v>0.55609056968995896</v>
      </c>
      <c r="H11" s="17">
        <v>0.55945706588462996</v>
      </c>
      <c r="I11" s="17">
        <v>0.42686889377545301</v>
      </c>
      <c r="J11" s="17"/>
      <c r="K11" s="17">
        <v>0.603851594269461</v>
      </c>
      <c r="L11" s="17">
        <v>0.50024883001398002</v>
      </c>
      <c r="M11" s="17"/>
      <c r="N11" s="17">
        <v>0.60841769442955695</v>
      </c>
      <c r="O11" s="17">
        <v>0.54236728674413903</v>
      </c>
      <c r="P11" s="17">
        <v>0.57600247566960305</v>
      </c>
      <c r="Q11" s="17">
        <v>0.41082715428101602</v>
      </c>
      <c r="R11" s="17">
        <v>0.34004859435485602</v>
      </c>
      <c r="S11" s="17"/>
      <c r="T11" s="17">
        <v>0.397070711801284</v>
      </c>
      <c r="U11" s="17">
        <v>0.57341238380195003</v>
      </c>
      <c r="V11" s="17">
        <v>0.58094331070530403</v>
      </c>
      <c r="W11" s="17">
        <v>0.53663086325711395</v>
      </c>
      <c r="X11" s="17">
        <v>0.55547357856510304</v>
      </c>
      <c r="Y11" s="17">
        <v>0.53857323151400505</v>
      </c>
      <c r="Z11" s="17">
        <v>0.54408072482244996</v>
      </c>
      <c r="AA11" s="17">
        <v>0.45363728838725698</v>
      </c>
      <c r="AB11" s="17">
        <v>0.48784884994775402</v>
      </c>
      <c r="AC11" s="17">
        <v>0.49314426879950701</v>
      </c>
      <c r="AD11" s="17">
        <v>0.601526503945923</v>
      </c>
      <c r="AE11" s="17">
        <v>0.45534892166566798</v>
      </c>
      <c r="AF11" s="17"/>
      <c r="AG11" s="17">
        <v>0.49854506366996698</v>
      </c>
      <c r="AH11" s="17">
        <v>0.52709757819160796</v>
      </c>
    </row>
    <row r="12" spans="2:34" x14ac:dyDescent="0.25">
      <c r="B12" s="18" t="s">
        <v>60</v>
      </c>
      <c r="C12" s="19">
        <v>4.41370489337276E-2</v>
      </c>
      <c r="D12" s="19">
        <v>4.4915322098633401E-2</v>
      </c>
      <c r="E12" s="19">
        <v>4.4202780561020498E-2</v>
      </c>
      <c r="F12" s="19"/>
      <c r="G12" s="19">
        <v>4.6550588321464997E-2</v>
      </c>
      <c r="H12" s="19">
        <v>4.3904561331907503E-2</v>
      </c>
      <c r="I12" s="19">
        <v>4.2186331963366602E-2</v>
      </c>
      <c r="J12" s="19"/>
      <c r="K12" s="19">
        <v>7.2478775020288294E-2</v>
      </c>
      <c r="L12" s="19">
        <v>3.4241697839235502E-2</v>
      </c>
      <c r="M12" s="19"/>
      <c r="N12" s="19">
        <v>6.7554137467481304E-2</v>
      </c>
      <c r="O12" s="19">
        <v>4.4702032228617801E-2</v>
      </c>
      <c r="P12" s="19">
        <v>4.3593082498303098E-2</v>
      </c>
      <c r="Q12" s="19">
        <v>7.2424103647603004E-3</v>
      </c>
      <c r="R12" s="19">
        <v>3.8345174853662699E-2</v>
      </c>
      <c r="S12" s="19"/>
      <c r="T12" s="19">
        <v>3.6680176354116002E-2</v>
      </c>
      <c r="U12" s="19">
        <v>5.4463111744138697E-2</v>
      </c>
      <c r="V12" s="19">
        <v>4.9620194594007898E-2</v>
      </c>
      <c r="W12" s="19">
        <v>2.1341778700443501E-2</v>
      </c>
      <c r="X12" s="19">
        <v>2.6179178143790199E-2</v>
      </c>
      <c r="Y12" s="19">
        <v>5.6800779975572598E-2</v>
      </c>
      <c r="Z12" s="19">
        <v>6.7807408472508199E-2</v>
      </c>
      <c r="AA12" s="19">
        <v>7.4330644844284602E-2</v>
      </c>
      <c r="AB12" s="19">
        <v>3.1594378041585498E-2</v>
      </c>
      <c r="AC12" s="19">
        <v>3.28571628106211E-2</v>
      </c>
      <c r="AD12" s="19">
        <v>2.5243362853429901E-2</v>
      </c>
      <c r="AE12" s="19">
        <v>8.6388226918290706E-2</v>
      </c>
      <c r="AF12" s="19"/>
      <c r="AG12" s="19">
        <v>4.6577276600131598E-2</v>
      </c>
      <c r="AH12" s="19">
        <v>3.6763233618954602E-2</v>
      </c>
    </row>
    <row r="13" spans="2:34" x14ac:dyDescent="0.25">
      <c r="B13" s="16"/>
    </row>
    <row r="14" spans="2:34" x14ac:dyDescent="0.25">
      <c r="B14" t="s">
        <v>63</v>
      </c>
    </row>
    <row r="15" spans="2:34" x14ac:dyDescent="0.25">
      <c r="B15" t="s">
        <v>64</v>
      </c>
    </row>
    <row r="17" spans="2:2" x14ac:dyDescent="0.25">
      <c r="B17"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605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0.118262373922409</v>
      </c>
      <c r="D9" s="17">
        <v>0.13174574913519299</v>
      </c>
      <c r="E9" s="17">
        <v>0.107039502025077</v>
      </c>
      <c r="F9" s="17"/>
      <c r="G9" s="17">
        <v>9.7637118499214706E-2</v>
      </c>
      <c r="H9" s="17">
        <v>0.112291531043787</v>
      </c>
      <c r="I9" s="17">
        <v>0.14489452183870499</v>
      </c>
      <c r="J9" s="17"/>
      <c r="K9" s="17">
        <v>9.5401474252999302E-2</v>
      </c>
      <c r="L9" s="17">
        <v>0.12529283387315701</v>
      </c>
      <c r="M9" s="17"/>
      <c r="N9" s="17">
        <v>9.1276802228201698E-2</v>
      </c>
      <c r="O9" s="17">
        <v>0.11192746442085499</v>
      </c>
      <c r="P9" s="17">
        <v>9.4444535684329797E-2</v>
      </c>
      <c r="Q9" s="17">
        <v>0.16407198926838501</v>
      </c>
      <c r="R9" s="17">
        <v>0.175748965321434</v>
      </c>
      <c r="S9" s="17"/>
      <c r="T9" s="17">
        <v>0.208269667794688</v>
      </c>
      <c r="U9" s="17">
        <v>9.9372248608354793E-2</v>
      </c>
      <c r="V9" s="17">
        <v>7.4767274714586995E-2</v>
      </c>
      <c r="W9" s="17">
        <v>7.4656322514773402E-2</v>
      </c>
      <c r="X9" s="17">
        <v>7.2652417038210695E-2</v>
      </c>
      <c r="Y9" s="17">
        <v>9.4604585454210896E-2</v>
      </c>
      <c r="Z9" s="17">
        <v>0.121837182583572</v>
      </c>
      <c r="AA9" s="17">
        <v>8.2280510536057699E-2</v>
      </c>
      <c r="AB9" s="17">
        <v>0.13702179246225901</v>
      </c>
      <c r="AC9" s="17">
        <v>0.143626413462726</v>
      </c>
      <c r="AD9" s="17">
        <v>0.12319539098734</v>
      </c>
      <c r="AE9" s="17">
        <v>0.116165996229946</v>
      </c>
      <c r="AF9" s="17"/>
      <c r="AG9" s="17">
        <v>0.13793970514173701</v>
      </c>
      <c r="AH9" s="17">
        <v>0.10834549345651601</v>
      </c>
    </row>
    <row r="10" spans="2:34" x14ac:dyDescent="0.25">
      <c r="B10" s="18" t="s">
        <v>445</v>
      </c>
      <c r="C10" s="17">
        <v>0.29720896777891698</v>
      </c>
      <c r="D10" s="17">
        <v>0.319372946343146</v>
      </c>
      <c r="E10" s="17">
        <v>0.277339107508842</v>
      </c>
      <c r="F10" s="17"/>
      <c r="G10" s="17">
        <v>0.26876759025868902</v>
      </c>
      <c r="H10" s="17">
        <v>0.28745518921479501</v>
      </c>
      <c r="I10" s="17">
        <v>0.33583676032003001</v>
      </c>
      <c r="J10" s="17"/>
      <c r="K10" s="17">
        <v>0.25911758156513998</v>
      </c>
      <c r="L10" s="17">
        <v>0.30651872945091702</v>
      </c>
      <c r="M10" s="17"/>
      <c r="N10" s="17">
        <v>0.18259702189503699</v>
      </c>
      <c r="O10" s="17">
        <v>0.28546132122873502</v>
      </c>
      <c r="P10" s="17">
        <v>0.32278404265037203</v>
      </c>
      <c r="Q10" s="17">
        <v>0.27547233799625598</v>
      </c>
      <c r="R10" s="17">
        <v>0.36522334400488898</v>
      </c>
      <c r="S10" s="17"/>
      <c r="T10" s="17">
        <v>0.341067576557124</v>
      </c>
      <c r="U10" s="17">
        <v>0.27544148909192001</v>
      </c>
      <c r="V10" s="17">
        <v>0.29403034600336497</v>
      </c>
      <c r="W10" s="17">
        <v>0.252415041508599</v>
      </c>
      <c r="X10" s="17">
        <v>0.31216495807974298</v>
      </c>
      <c r="Y10" s="17">
        <v>0.31117388095284798</v>
      </c>
      <c r="Z10" s="17">
        <v>0.27167656517434502</v>
      </c>
      <c r="AA10" s="17">
        <v>0.40434740325978802</v>
      </c>
      <c r="AB10" s="17">
        <v>0.26359133796734602</v>
      </c>
      <c r="AC10" s="17">
        <v>0.30160222642319401</v>
      </c>
      <c r="AD10" s="17">
        <v>0.31129548089636699</v>
      </c>
      <c r="AE10" s="17">
        <v>0.26419773044283501</v>
      </c>
      <c r="AF10" s="17"/>
      <c r="AG10" s="17">
        <v>0.31228035368410401</v>
      </c>
      <c r="AH10" s="17">
        <v>0.295686694788867</v>
      </c>
    </row>
    <row r="11" spans="2:34" x14ac:dyDescent="0.25">
      <c r="B11" s="18" t="s">
        <v>446</v>
      </c>
      <c r="C11" s="17">
        <v>0.27302022352402799</v>
      </c>
      <c r="D11" s="17">
        <v>0.26548060880816199</v>
      </c>
      <c r="E11" s="17">
        <v>0.28348352945748401</v>
      </c>
      <c r="F11" s="17"/>
      <c r="G11" s="17">
        <v>0.28048485764028602</v>
      </c>
      <c r="H11" s="17">
        <v>0.290590151746491</v>
      </c>
      <c r="I11" s="17">
        <v>0.24409130531288301</v>
      </c>
      <c r="J11" s="17"/>
      <c r="K11" s="17">
        <v>0.27005237034246798</v>
      </c>
      <c r="L11" s="17">
        <v>0.26928905832440703</v>
      </c>
      <c r="M11" s="17"/>
      <c r="N11" s="17">
        <v>0.325030728658322</v>
      </c>
      <c r="O11" s="17">
        <v>0.27538875927697698</v>
      </c>
      <c r="P11" s="17">
        <v>0.275176755387393</v>
      </c>
      <c r="Q11" s="17">
        <v>0.290870355593074</v>
      </c>
      <c r="R11" s="17">
        <v>0.21654595376468699</v>
      </c>
      <c r="S11" s="17"/>
      <c r="T11" s="17">
        <v>0.228977475445929</v>
      </c>
      <c r="U11" s="17">
        <v>0.29329273990586502</v>
      </c>
      <c r="V11" s="17">
        <v>0.25563754948629203</v>
      </c>
      <c r="W11" s="17">
        <v>0.34179752387939299</v>
      </c>
      <c r="X11" s="17">
        <v>0.29186627115102598</v>
      </c>
      <c r="Y11" s="17">
        <v>0.27903350321481202</v>
      </c>
      <c r="Z11" s="17">
        <v>0.304655405767081</v>
      </c>
      <c r="AA11" s="17">
        <v>0.27379684789970798</v>
      </c>
      <c r="AB11" s="17">
        <v>0.26432243112676501</v>
      </c>
      <c r="AC11" s="17">
        <v>0.22464803211702999</v>
      </c>
      <c r="AD11" s="17">
        <v>0.27242154930415302</v>
      </c>
      <c r="AE11" s="17">
        <v>0.239226412747053</v>
      </c>
      <c r="AF11" s="17"/>
      <c r="AG11" s="17">
        <v>0.247979696360725</v>
      </c>
      <c r="AH11" s="17">
        <v>0.27925299791965402</v>
      </c>
    </row>
    <row r="12" spans="2:34" x14ac:dyDescent="0.25">
      <c r="B12" s="18" t="s">
        <v>447</v>
      </c>
      <c r="C12" s="17">
        <v>0.19130687849140501</v>
      </c>
      <c r="D12" s="17">
        <v>0.17605651397321401</v>
      </c>
      <c r="E12" s="17">
        <v>0.20305224438678901</v>
      </c>
      <c r="F12" s="17"/>
      <c r="G12" s="17">
        <v>0.22751134805092499</v>
      </c>
      <c r="H12" s="17">
        <v>0.18721076308909201</v>
      </c>
      <c r="I12" s="17">
        <v>0.162806993362025</v>
      </c>
      <c r="J12" s="17"/>
      <c r="K12" s="17">
        <v>0.197967208449118</v>
      </c>
      <c r="L12" s="17">
        <v>0.19314364724639499</v>
      </c>
      <c r="M12" s="17"/>
      <c r="N12" s="17">
        <v>0.210330622108092</v>
      </c>
      <c r="O12" s="17">
        <v>0.21101073288698999</v>
      </c>
      <c r="P12" s="17">
        <v>0.193703211838332</v>
      </c>
      <c r="Q12" s="17">
        <v>0.18242257873134499</v>
      </c>
      <c r="R12" s="17">
        <v>0.15315986362424699</v>
      </c>
      <c r="S12" s="17"/>
      <c r="T12" s="17">
        <v>0.147366869112454</v>
      </c>
      <c r="U12" s="17">
        <v>0.231545413332473</v>
      </c>
      <c r="V12" s="17">
        <v>0.191538880353264</v>
      </c>
      <c r="W12" s="17">
        <v>0.23053858675570299</v>
      </c>
      <c r="X12" s="17">
        <v>0.19207267767515601</v>
      </c>
      <c r="Y12" s="17">
        <v>0.151744183014555</v>
      </c>
      <c r="Z12" s="17">
        <v>0.20631495642428499</v>
      </c>
      <c r="AA12" s="17">
        <v>0.171116350603749</v>
      </c>
      <c r="AB12" s="17">
        <v>0.22334924466806499</v>
      </c>
      <c r="AC12" s="17">
        <v>0.17615234953405501</v>
      </c>
      <c r="AD12" s="17">
        <v>0.16041253355237001</v>
      </c>
      <c r="AE12" s="17">
        <v>0.178439166349835</v>
      </c>
      <c r="AF12" s="17"/>
      <c r="AG12" s="17">
        <v>0.162671397677802</v>
      </c>
      <c r="AH12" s="17">
        <v>0.21543232461071099</v>
      </c>
    </row>
    <row r="13" spans="2:34" x14ac:dyDescent="0.25">
      <c r="B13" s="18" t="s">
        <v>448</v>
      </c>
      <c r="C13" s="17">
        <v>6.2920841239364006E-2</v>
      </c>
      <c r="D13" s="17">
        <v>6.3093999035150297E-2</v>
      </c>
      <c r="E13" s="17">
        <v>6.0615093271790599E-2</v>
      </c>
      <c r="F13" s="17"/>
      <c r="G13" s="17">
        <v>5.0388966433612202E-2</v>
      </c>
      <c r="H13" s="17">
        <v>7.2630854724372695E-2</v>
      </c>
      <c r="I13" s="17">
        <v>6.2404976060228302E-2</v>
      </c>
      <c r="J13" s="17"/>
      <c r="K13" s="17">
        <v>0.104304336410634</v>
      </c>
      <c r="L13" s="17">
        <v>5.6953861411957497E-2</v>
      </c>
      <c r="M13" s="17"/>
      <c r="N13" s="17">
        <v>7.8189548757698304E-2</v>
      </c>
      <c r="O13" s="17">
        <v>6.4355111503814205E-2</v>
      </c>
      <c r="P13" s="17">
        <v>5.5418497395727802E-2</v>
      </c>
      <c r="Q13" s="17">
        <v>6.6305865778029605E-2</v>
      </c>
      <c r="R13" s="17">
        <v>6.1520935348595797E-2</v>
      </c>
      <c r="S13" s="17"/>
      <c r="T13" s="17">
        <v>1.4634169729635001E-2</v>
      </c>
      <c r="U13" s="17">
        <v>5.1222844325064701E-2</v>
      </c>
      <c r="V13" s="17">
        <v>9.1901124686949998E-2</v>
      </c>
      <c r="W13" s="17">
        <v>3.25415615194522E-2</v>
      </c>
      <c r="X13" s="17">
        <v>7.1414522765362601E-2</v>
      </c>
      <c r="Y13" s="17">
        <v>0.10532637642979301</v>
      </c>
      <c r="Z13" s="17">
        <v>7.1457734199692605E-2</v>
      </c>
      <c r="AA13" s="17">
        <v>4.03316637420413E-2</v>
      </c>
      <c r="AB13" s="17">
        <v>6.9526916094397706E-2</v>
      </c>
      <c r="AC13" s="17">
        <v>6.4708854657214807E-2</v>
      </c>
      <c r="AD13" s="17">
        <v>7.0540861997014398E-2</v>
      </c>
      <c r="AE13" s="17">
        <v>0.15502545891772301</v>
      </c>
      <c r="AF13" s="17"/>
      <c r="AG13" s="17">
        <v>7.5010002571450296E-2</v>
      </c>
      <c r="AH13" s="17">
        <v>5.5929287245864899E-2</v>
      </c>
    </row>
    <row r="14" spans="2:34" x14ac:dyDescent="0.25">
      <c r="B14" s="18" t="s">
        <v>80</v>
      </c>
      <c r="C14" s="17">
        <v>5.7280715043876697E-2</v>
      </c>
      <c r="D14" s="17">
        <v>4.4250182705133603E-2</v>
      </c>
      <c r="E14" s="17">
        <v>6.8470523350018006E-2</v>
      </c>
      <c r="F14" s="17"/>
      <c r="G14" s="17">
        <v>7.5210119117273405E-2</v>
      </c>
      <c r="H14" s="17">
        <v>4.9821510181462601E-2</v>
      </c>
      <c r="I14" s="17">
        <v>4.9965443106129E-2</v>
      </c>
      <c r="J14" s="17"/>
      <c r="K14" s="17">
        <v>7.3157028979640507E-2</v>
      </c>
      <c r="L14" s="17">
        <v>4.8801869693167403E-2</v>
      </c>
      <c r="M14" s="17"/>
      <c r="N14" s="17">
        <v>0.112575276352648</v>
      </c>
      <c r="O14" s="17">
        <v>5.1856610682628E-2</v>
      </c>
      <c r="P14" s="17">
        <v>5.8472957043845503E-2</v>
      </c>
      <c r="Q14" s="17">
        <v>2.0856872632910101E-2</v>
      </c>
      <c r="R14" s="17">
        <v>2.7800937936147099E-2</v>
      </c>
      <c r="S14" s="17"/>
      <c r="T14" s="17">
        <v>5.9684241360169699E-2</v>
      </c>
      <c r="U14" s="17">
        <v>4.9125264736321603E-2</v>
      </c>
      <c r="V14" s="17">
        <v>9.2124824755541998E-2</v>
      </c>
      <c r="W14" s="17">
        <v>6.8050963822080104E-2</v>
      </c>
      <c r="X14" s="17">
        <v>5.9829153290501598E-2</v>
      </c>
      <c r="Y14" s="17">
        <v>5.8117470933782001E-2</v>
      </c>
      <c r="Z14" s="17">
        <v>2.40581558510248E-2</v>
      </c>
      <c r="AA14" s="17">
        <v>2.81272239586551E-2</v>
      </c>
      <c r="AB14" s="17">
        <v>4.2188277681167001E-2</v>
      </c>
      <c r="AC14" s="17">
        <v>8.9262123805781093E-2</v>
      </c>
      <c r="AD14" s="17">
        <v>6.2134183262755098E-2</v>
      </c>
      <c r="AE14" s="17">
        <v>4.69452353126079E-2</v>
      </c>
      <c r="AF14" s="17"/>
      <c r="AG14" s="17">
        <v>6.4118844564181501E-2</v>
      </c>
      <c r="AH14" s="17">
        <v>4.5353201978386798E-2</v>
      </c>
    </row>
    <row r="15" spans="2:34" x14ac:dyDescent="0.25">
      <c r="B15" s="18" t="s">
        <v>449</v>
      </c>
      <c r="C15" s="21">
        <v>0.41547134170132599</v>
      </c>
      <c r="D15" s="21">
        <v>0.45111869547833899</v>
      </c>
      <c r="E15" s="21">
        <v>0.384378609533918</v>
      </c>
      <c r="F15" s="21"/>
      <c r="G15" s="21">
        <v>0.36640470875790399</v>
      </c>
      <c r="H15" s="21">
        <v>0.39974672025858099</v>
      </c>
      <c r="I15" s="21">
        <v>0.48073128215873501</v>
      </c>
      <c r="J15" s="21"/>
      <c r="K15" s="21">
        <v>0.35451905581813897</v>
      </c>
      <c r="L15" s="21">
        <v>0.431811563324073</v>
      </c>
      <c r="M15" s="21"/>
      <c r="N15" s="21">
        <v>0.27387382412323902</v>
      </c>
      <c r="O15" s="21">
        <v>0.39738878564959002</v>
      </c>
      <c r="P15" s="21">
        <v>0.41722857833470101</v>
      </c>
      <c r="Q15" s="21">
        <v>0.43954432726464099</v>
      </c>
      <c r="R15" s="21">
        <v>0.54097230932632301</v>
      </c>
      <c r="S15" s="21"/>
      <c r="T15" s="21">
        <v>0.54933724435181197</v>
      </c>
      <c r="U15" s="21">
        <v>0.37481373770027498</v>
      </c>
      <c r="V15" s="21">
        <v>0.36879762071795202</v>
      </c>
      <c r="W15" s="21">
        <v>0.327071364023372</v>
      </c>
      <c r="X15" s="21">
        <v>0.384817375117953</v>
      </c>
      <c r="Y15" s="21">
        <v>0.405778466407059</v>
      </c>
      <c r="Z15" s="21">
        <v>0.39351374775791698</v>
      </c>
      <c r="AA15" s="21">
        <v>0.48662791379584602</v>
      </c>
      <c r="AB15" s="21">
        <v>0.400613130429606</v>
      </c>
      <c r="AC15" s="21">
        <v>0.44522863988591999</v>
      </c>
      <c r="AD15" s="21">
        <v>0.434490871883707</v>
      </c>
      <c r="AE15" s="21">
        <v>0.38036372667278101</v>
      </c>
      <c r="AF15" s="21"/>
      <c r="AG15" s="21">
        <v>0.45022005882584099</v>
      </c>
      <c r="AH15" s="21">
        <v>0.40403218824538301</v>
      </c>
    </row>
    <row r="16" spans="2:34" x14ac:dyDescent="0.25">
      <c r="B16" s="18" t="s">
        <v>450</v>
      </c>
      <c r="C16" s="21">
        <v>0.25422771973076902</v>
      </c>
      <c r="D16" s="21">
        <v>0.23915051300836501</v>
      </c>
      <c r="E16" s="21">
        <v>0.26366733765857903</v>
      </c>
      <c r="F16" s="21"/>
      <c r="G16" s="21">
        <v>0.277900314484537</v>
      </c>
      <c r="H16" s="21">
        <v>0.25984161781346399</v>
      </c>
      <c r="I16" s="21">
        <v>0.22521196942225399</v>
      </c>
      <c r="J16" s="21"/>
      <c r="K16" s="21">
        <v>0.30227154485975199</v>
      </c>
      <c r="L16" s="21">
        <v>0.25009750865835301</v>
      </c>
      <c r="M16" s="21"/>
      <c r="N16" s="21">
        <v>0.28852017086579002</v>
      </c>
      <c r="O16" s="21">
        <v>0.27536584439080403</v>
      </c>
      <c r="P16" s="21">
        <v>0.24912170923405999</v>
      </c>
      <c r="Q16" s="21">
        <v>0.24872844450937401</v>
      </c>
      <c r="R16" s="21">
        <v>0.21468079897284301</v>
      </c>
      <c r="S16" s="21"/>
      <c r="T16" s="21">
        <v>0.162001038842089</v>
      </c>
      <c r="U16" s="21">
        <v>0.28276825765753799</v>
      </c>
      <c r="V16" s="21">
        <v>0.28344000504021399</v>
      </c>
      <c r="W16" s="21">
        <v>0.26308014827515502</v>
      </c>
      <c r="X16" s="21">
        <v>0.26348720044051899</v>
      </c>
      <c r="Y16" s="21">
        <v>0.25707055944434698</v>
      </c>
      <c r="Z16" s="21">
        <v>0.27777269062397703</v>
      </c>
      <c r="AA16" s="21">
        <v>0.211448014345791</v>
      </c>
      <c r="AB16" s="21">
        <v>0.29287616076246298</v>
      </c>
      <c r="AC16" s="21">
        <v>0.24086120419127</v>
      </c>
      <c r="AD16" s="21">
        <v>0.23095339554938399</v>
      </c>
      <c r="AE16" s="21">
        <v>0.33346462526755799</v>
      </c>
      <c r="AF16" s="21"/>
      <c r="AG16" s="21">
        <v>0.237681400249252</v>
      </c>
      <c r="AH16" s="21">
        <v>0.27136161185657598</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606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0.219393998090856</v>
      </c>
      <c r="D9" s="17">
        <v>0.21414869248735999</v>
      </c>
      <c r="E9" s="17">
        <v>0.22068515543637801</v>
      </c>
      <c r="F9" s="17"/>
      <c r="G9" s="17">
        <v>0.21339770688815901</v>
      </c>
      <c r="H9" s="17">
        <v>0.22856665625604899</v>
      </c>
      <c r="I9" s="17">
        <v>0.21348040208136301</v>
      </c>
      <c r="J9" s="17"/>
      <c r="K9" s="17">
        <v>0.2511421459491</v>
      </c>
      <c r="L9" s="17">
        <v>0.21513325734788399</v>
      </c>
      <c r="M9" s="17"/>
      <c r="N9" s="17">
        <v>0.17481845993575401</v>
      </c>
      <c r="O9" s="17">
        <v>0.23099091735014299</v>
      </c>
      <c r="P9" s="17">
        <v>0.239942898608936</v>
      </c>
      <c r="Q9" s="17">
        <v>0.196133571412997</v>
      </c>
      <c r="R9" s="17">
        <v>0.21406972046272801</v>
      </c>
      <c r="S9" s="17"/>
      <c r="T9" s="17">
        <v>0.22135049392843301</v>
      </c>
      <c r="U9" s="17">
        <v>0.163019296345045</v>
      </c>
      <c r="V9" s="17">
        <v>0.24648354740224601</v>
      </c>
      <c r="W9" s="17">
        <v>0.22679392359282</v>
      </c>
      <c r="X9" s="17">
        <v>0.23095668120340701</v>
      </c>
      <c r="Y9" s="17">
        <v>0.23272955241544799</v>
      </c>
      <c r="Z9" s="17">
        <v>0.21007584815244501</v>
      </c>
      <c r="AA9" s="17">
        <v>0.2297159189081</v>
      </c>
      <c r="AB9" s="17">
        <v>0.24406047508361001</v>
      </c>
      <c r="AC9" s="17">
        <v>0.20544521535445701</v>
      </c>
      <c r="AD9" s="17">
        <v>0.24093338406013401</v>
      </c>
      <c r="AE9" s="17">
        <v>0.218093480695778</v>
      </c>
      <c r="AF9" s="17"/>
      <c r="AG9" s="17">
        <v>0.230866557181821</v>
      </c>
      <c r="AH9" s="17">
        <v>0.22794643065511699</v>
      </c>
    </row>
    <row r="10" spans="2:34" x14ac:dyDescent="0.25">
      <c r="B10" s="18" t="s">
        <v>445</v>
      </c>
      <c r="C10" s="17">
        <v>0.37923468174577102</v>
      </c>
      <c r="D10" s="17">
        <v>0.36146544181049101</v>
      </c>
      <c r="E10" s="17">
        <v>0.39483138596964001</v>
      </c>
      <c r="F10" s="17"/>
      <c r="G10" s="17">
        <v>0.37279002501865199</v>
      </c>
      <c r="H10" s="17">
        <v>0.38356868610190398</v>
      </c>
      <c r="I10" s="17">
        <v>0.37979498451904198</v>
      </c>
      <c r="J10" s="17"/>
      <c r="K10" s="17">
        <v>0.33076112815650499</v>
      </c>
      <c r="L10" s="17">
        <v>0.39341229515570397</v>
      </c>
      <c r="M10" s="17"/>
      <c r="N10" s="17">
        <v>0.34012633623014898</v>
      </c>
      <c r="O10" s="17">
        <v>0.36929589364043303</v>
      </c>
      <c r="P10" s="17">
        <v>0.390469637469817</v>
      </c>
      <c r="Q10" s="17">
        <v>0.39509110412979498</v>
      </c>
      <c r="R10" s="17">
        <v>0.39561872282004801</v>
      </c>
      <c r="S10" s="17"/>
      <c r="T10" s="17">
        <v>0.369827157357005</v>
      </c>
      <c r="U10" s="17">
        <v>0.42161960373472501</v>
      </c>
      <c r="V10" s="17">
        <v>0.35188955144654199</v>
      </c>
      <c r="W10" s="17">
        <v>0.48376271095247297</v>
      </c>
      <c r="X10" s="17">
        <v>0.38909948468970701</v>
      </c>
      <c r="Y10" s="17">
        <v>0.35989026785285</v>
      </c>
      <c r="Z10" s="17">
        <v>0.38026569419251599</v>
      </c>
      <c r="AA10" s="17">
        <v>0.38453242004400101</v>
      </c>
      <c r="AB10" s="17">
        <v>0.36774769302705501</v>
      </c>
      <c r="AC10" s="17">
        <v>0.35781471181229002</v>
      </c>
      <c r="AD10" s="17">
        <v>0.230418490265929</v>
      </c>
      <c r="AE10" s="17">
        <v>0.37948544421305103</v>
      </c>
      <c r="AF10" s="17"/>
      <c r="AG10" s="17">
        <v>0.38468219684997601</v>
      </c>
      <c r="AH10" s="17">
        <v>0.38845263658995499</v>
      </c>
    </row>
    <row r="11" spans="2:34" x14ac:dyDescent="0.25">
      <c r="B11" s="18" t="s">
        <v>446</v>
      </c>
      <c r="C11" s="17">
        <v>0.21622791578423001</v>
      </c>
      <c r="D11" s="17">
        <v>0.22475168163696499</v>
      </c>
      <c r="E11" s="17">
        <v>0.21183854530767399</v>
      </c>
      <c r="F11" s="17"/>
      <c r="G11" s="17">
        <v>0.21206787703916</v>
      </c>
      <c r="H11" s="17">
        <v>0.22439263040408</v>
      </c>
      <c r="I11" s="17">
        <v>0.209870586152478</v>
      </c>
      <c r="J11" s="17"/>
      <c r="K11" s="17">
        <v>0.25532028265940898</v>
      </c>
      <c r="L11" s="17">
        <v>0.20727847027462801</v>
      </c>
      <c r="M11" s="17"/>
      <c r="N11" s="17">
        <v>0.25802560410588499</v>
      </c>
      <c r="O11" s="17">
        <v>0.22640814026950701</v>
      </c>
      <c r="P11" s="17">
        <v>0.19946126869256001</v>
      </c>
      <c r="Q11" s="17">
        <v>0.220381677403547</v>
      </c>
      <c r="R11" s="17">
        <v>0.20050161820194901</v>
      </c>
      <c r="S11" s="17"/>
      <c r="T11" s="17">
        <v>0.22768694251729801</v>
      </c>
      <c r="U11" s="17">
        <v>0.242404406634907</v>
      </c>
      <c r="V11" s="17">
        <v>0.19464039442897499</v>
      </c>
      <c r="W11" s="17">
        <v>0.157136079351409</v>
      </c>
      <c r="X11" s="17">
        <v>0.22121508279993199</v>
      </c>
      <c r="Y11" s="17">
        <v>0.20470688476886401</v>
      </c>
      <c r="Z11" s="17">
        <v>0.24407184577485899</v>
      </c>
      <c r="AA11" s="17">
        <v>0.180625119081149</v>
      </c>
      <c r="AB11" s="17">
        <v>0.20926929410439399</v>
      </c>
      <c r="AC11" s="17">
        <v>0.22175733298866601</v>
      </c>
      <c r="AD11" s="17">
        <v>0.28809456064060701</v>
      </c>
      <c r="AE11" s="17">
        <v>0.159031973499656</v>
      </c>
      <c r="AF11" s="17"/>
      <c r="AG11" s="17">
        <v>0.202208816969283</v>
      </c>
      <c r="AH11" s="17">
        <v>0.21359667100494401</v>
      </c>
    </row>
    <row r="12" spans="2:34" x14ac:dyDescent="0.25">
      <c r="B12" s="18" t="s">
        <v>447</v>
      </c>
      <c r="C12" s="17">
        <v>0.10353981718999899</v>
      </c>
      <c r="D12" s="17">
        <v>0.114030216880267</v>
      </c>
      <c r="E12" s="17">
        <v>9.5028619252600796E-2</v>
      </c>
      <c r="F12" s="17"/>
      <c r="G12" s="17">
        <v>9.3667538406433298E-2</v>
      </c>
      <c r="H12" s="17">
        <v>0.101772844896589</v>
      </c>
      <c r="I12" s="17">
        <v>0.11492152268698801</v>
      </c>
      <c r="J12" s="17"/>
      <c r="K12" s="17">
        <v>7.6846668838443197E-2</v>
      </c>
      <c r="L12" s="17">
        <v>0.108207938740424</v>
      </c>
      <c r="M12" s="17"/>
      <c r="N12" s="17">
        <v>9.0732319258483504E-2</v>
      </c>
      <c r="O12" s="17">
        <v>0.108292980902242</v>
      </c>
      <c r="P12" s="17">
        <v>0.103812683142811</v>
      </c>
      <c r="Q12" s="17">
        <v>0.124157006888761</v>
      </c>
      <c r="R12" s="17">
        <v>0.101208914201823</v>
      </c>
      <c r="S12" s="17"/>
      <c r="T12" s="17">
        <v>0.110587866785693</v>
      </c>
      <c r="U12" s="17">
        <v>8.8443820061837902E-2</v>
      </c>
      <c r="V12" s="17">
        <v>0.11074255558633</v>
      </c>
      <c r="W12" s="17">
        <v>7.2334160748535298E-2</v>
      </c>
      <c r="X12" s="17">
        <v>8.3284490243757503E-2</v>
      </c>
      <c r="Y12" s="17">
        <v>0.13322063869595599</v>
      </c>
      <c r="Z12" s="17">
        <v>9.5757355821735501E-2</v>
      </c>
      <c r="AA12" s="17">
        <v>0.11401613694806099</v>
      </c>
      <c r="AB12" s="17">
        <v>0.10652850320740501</v>
      </c>
      <c r="AC12" s="17">
        <v>0.101438747614866</v>
      </c>
      <c r="AD12" s="17">
        <v>0.126956596035456</v>
      </c>
      <c r="AE12" s="17">
        <v>0.13142115176967101</v>
      </c>
      <c r="AF12" s="17"/>
      <c r="AG12" s="17">
        <v>0.102852466639115</v>
      </c>
      <c r="AH12" s="17">
        <v>0.10125977668809</v>
      </c>
    </row>
    <row r="13" spans="2:34" x14ac:dyDescent="0.25">
      <c r="B13" s="18" t="s">
        <v>448</v>
      </c>
      <c r="C13" s="17">
        <v>3.5382712883602903E-2</v>
      </c>
      <c r="D13" s="17">
        <v>4.7524341074996403E-2</v>
      </c>
      <c r="E13" s="17">
        <v>2.39167228102646E-2</v>
      </c>
      <c r="F13" s="17"/>
      <c r="G13" s="17">
        <v>3.6166162766621698E-2</v>
      </c>
      <c r="H13" s="17">
        <v>3.1004156109907099E-2</v>
      </c>
      <c r="I13" s="17">
        <v>4.0136476857995401E-2</v>
      </c>
      <c r="J13" s="17"/>
      <c r="K13" s="17">
        <v>2.3445650086164001E-2</v>
      </c>
      <c r="L13" s="17">
        <v>3.83160591765625E-2</v>
      </c>
      <c r="M13" s="17"/>
      <c r="N13" s="17">
        <v>2.3573980633637599E-2</v>
      </c>
      <c r="O13" s="17">
        <v>2.2483540977917799E-2</v>
      </c>
      <c r="P13" s="17">
        <v>2.8634302547536301E-2</v>
      </c>
      <c r="Q13" s="17">
        <v>5.6136499032848598E-2</v>
      </c>
      <c r="R13" s="17">
        <v>6.41508800179693E-2</v>
      </c>
      <c r="S13" s="17"/>
      <c r="T13" s="17">
        <v>4.2753819688837701E-2</v>
      </c>
      <c r="U13" s="17">
        <v>2.7362972569007701E-2</v>
      </c>
      <c r="V13" s="17">
        <v>2.0327757400306599E-2</v>
      </c>
      <c r="W13" s="17">
        <v>8.8867567020890405E-3</v>
      </c>
      <c r="X13" s="17">
        <v>2.9238331465642399E-2</v>
      </c>
      <c r="Y13" s="17">
        <v>1.68672027075214E-2</v>
      </c>
      <c r="Z13" s="17">
        <v>3.8593932482014197E-2</v>
      </c>
      <c r="AA13" s="17">
        <v>5.4074064363916798E-2</v>
      </c>
      <c r="AB13" s="17">
        <v>3.9357093576819803E-2</v>
      </c>
      <c r="AC13" s="17">
        <v>5.6233147632560002E-2</v>
      </c>
      <c r="AD13" s="17">
        <v>5.14627857351177E-2</v>
      </c>
      <c r="AE13" s="17">
        <v>9.56230942378343E-2</v>
      </c>
      <c r="AF13" s="17"/>
      <c r="AG13" s="17">
        <v>3.6295000449033298E-2</v>
      </c>
      <c r="AH13" s="17">
        <v>3.1506097829665701E-2</v>
      </c>
    </row>
    <row r="14" spans="2:34" x14ac:dyDescent="0.25">
      <c r="B14" s="18" t="s">
        <v>80</v>
      </c>
      <c r="C14" s="17">
        <v>4.6220874305541303E-2</v>
      </c>
      <c r="D14" s="17">
        <v>3.8079626109920599E-2</v>
      </c>
      <c r="E14" s="17">
        <v>5.3699571223443203E-2</v>
      </c>
      <c r="F14" s="17"/>
      <c r="G14" s="17">
        <v>7.1910689880972697E-2</v>
      </c>
      <c r="H14" s="17">
        <v>3.0695026231471401E-2</v>
      </c>
      <c r="I14" s="17">
        <v>4.17960277021329E-2</v>
      </c>
      <c r="J14" s="17"/>
      <c r="K14" s="17">
        <v>6.2484124310378697E-2</v>
      </c>
      <c r="L14" s="17">
        <v>3.7651979304797002E-2</v>
      </c>
      <c r="M14" s="17"/>
      <c r="N14" s="17">
        <v>0.112723299836091</v>
      </c>
      <c r="O14" s="17">
        <v>4.2528526859758102E-2</v>
      </c>
      <c r="P14" s="17">
        <v>3.76792095383384E-2</v>
      </c>
      <c r="Q14" s="17">
        <v>8.1001411320515103E-3</v>
      </c>
      <c r="R14" s="17">
        <v>2.4450144295481702E-2</v>
      </c>
      <c r="S14" s="17"/>
      <c r="T14" s="17">
        <v>2.7793719722733E-2</v>
      </c>
      <c r="U14" s="17">
        <v>5.7149900654477302E-2</v>
      </c>
      <c r="V14" s="17">
        <v>7.5916193735600004E-2</v>
      </c>
      <c r="W14" s="17">
        <v>5.1086368652672701E-2</v>
      </c>
      <c r="X14" s="17">
        <v>4.6205929597554402E-2</v>
      </c>
      <c r="Y14" s="17">
        <v>5.2585453559361499E-2</v>
      </c>
      <c r="Z14" s="17">
        <v>3.12353235764311E-2</v>
      </c>
      <c r="AA14" s="17">
        <v>3.7036340654771099E-2</v>
      </c>
      <c r="AB14" s="17">
        <v>3.30369410007154E-2</v>
      </c>
      <c r="AC14" s="17">
        <v>5.7310844597161598E-2</v>
      </c>
      <c r="AD14" s="17">
        <v>6.2134183262755098E-2</v>
      </c>
      <c r="AE14" s="17">
        <v>1.63448555840102E-2</v>
      </c>
      <c r="AF14" s="17"/>
      <c r="AG14" s="17">
        <v>4.3094961910771501E-2</v>
      </c>
      <c r="AH14" s="17">
        <v>3.7238387232228998E-2</v>
      </c>
    </row>
    <row r="15" spans="2:34" x14ac:dyDescent="0.25">
      <c r="B15" s="18" t="s">
        <v>449</v>
      </c>
      <c r="C15" s="21">
        <v>0.59862867983662704</v>
      </c>
      <c r="D15" s="21">
        <v>0.57561413429785102</v>
      </c>
      <c r="E15" s="21">
        <v>0.61551654140601797</v>
      </c>
      <c r="F15" s="21"/>
      <c r="G15" s="21">
        <v>0.58618773190681195</v>
      </c>
      <c r="H15" s="21">
        <v>0.61213534235795297</v>
      </c>
      <c r="I15" s="21">
        <v>0.59327538660040502</v>
      </c>
      <c r="J15" s="21"/>
      <c r="K15" s="21">
        <v>0.58190327410560505</v>
      </c>
      <c r="L15" s="21">
        <v>0.60854555250358799</v>
      </c>
      <c r="M15" s="21"/>
      <c r="N15" s="21">
        <v>0.51494479616590305</v>
      </c>
      <c r="O15" s="21">
        <v>0.60028681099057601</v>
      </c>
      <c r="P15" s="21">
        <v>0.63041253607875303</v>
      </c>
      <c r="Q15" s="21">
        <v>0.59122467554279201</v>
      </c>
      <c r="R15" s="21">
        <v>0.60968844328277605</v>
      </c>
      <c r="S15" s="21"/>
      <c r="T15" s="21">
        <v>0.59117765128543798</v>
      </c>
      <c r="U15" s="21">
        <v>0.58463890007977004</v>
      </c>
      <c r="V15" s="21">
        <v>0.59837309884878798</v>
      </c>
      <c r="W15" s="21">
        <v>0.71055663454529405</v>
      </c>
      <c r="X15" s="21">
        <v>0.62005616589311396</v>
      </c>
      <c r="Y15" s="21">
        <v>0.59261982026829796</v>
      </c>
      <c r="Z15" s="21">
        <v>0.59034154234495995</v>
      </c>
      <c r="AA15" s="21">
        <v>0.61424833895210196</v>
      </c>
      <c r="AB15" s="21">
        <v>0.61180816811066596</v>
      </c>
      <c r="AC15" s="21">
        <v>0.563259927166746</v>
      </c>
      <c r="AD15" s="21">
        <v>0.47135187432606401</v>
      </c>
      <c r="AE15" s="21">
        <v>0.59757892490882902</v>
      </c>
      <c r="AF15" s="21"/>
      <c r="AG15" s="21">
        <v>0.61554875403179699</v>
      </c>
      <c r="AH15" s="21">
        <v>0.61639906724507099</v>
      </c>
    </row>
    <row r="16" spans="2:34" x14ac:dyDescent="0.25">
      <c r="B16" s="18" t="s">
        <v>450</v>
      </c>
      <c r="C16" s="21">
        <v>0.138922530073602</v>
      </c>
      <c r="D16" s="21">
        <v>0.161554557955263</v>
      </c>
      <c r="E16" s="21">
        <v>0.118945342062865</v>
      </c>
      <c r="F16" s="21"/>
      <c r="G16" s="21">
        <v>0.12983370117305501</v>
      </c>
      <c r="H16" s="21">
        <v>0.132777001006496</v>
      </c>
      <c r="I16" s="21">
        <v>0.155057999544984</v>
      </c>
      <c r="J16" s="21"/>
      <c r="K16" s="21">
        <v>0.10029231892460699</v>
      </c>
      <c r="L16" s="21">
        <v>0.146523997916986</v>
      </c>
      <c r="M16" s="21"/>
      <c r="N16" s="21">
        <v>0.114306299892121</v>
      </c>
      <c r="O16" s="21">
        <v>0.13077652188016001</v>
      </c>
      <c r="P16" s="21">
        <v>0.13244698569034799</v>
      </c>
      <c r="Q16" s="21">
        <v>0.180293505921609</v>
      </c>
      <c r="R16" s="21">
        <v>0.16535979421979299</v>
      </c>
      <c r="S16" s="21"/>
      <c r="T16" s="21">
        <v>0.153341686474531</v>
      </c>
      <c r="U16" s="21">
        <v>0.11580679263084601</v>
      </c>
      <c r="V16" s="21">
        <v>0.13107031298663699</v>
      </c>
      <c r="W16" s="21">
        <v>8.1220917450624402E-2</v>
      </c>
      <c r="X16" s="21">
        <v>0.11252282170940001</v>
      </c>
      <c r="Y16" s="21">
        <v>0.150087841403477</v>
      </c>
      <c r="Z16" s="21">
        <v>0.13435128830375001</v>
      </c>
      <c r="AA16" s="21">
        <v>0.16809020131197799</v>
      </c>
      <c r="AB16" s="21">
        <v>0.145885596784225</v>
      </c>
      <c r="AC16" s="21">
        <v>0.157671895247426</v>
      </c>
      <c r="AD16" s="21">
        <v>0.17841938177057401</v>
      </c>
      <c r="AE16" s="21">
        <v>0.227044246007505</v>
      </c>
      <c r="AF16" s="21"/>
      <c r="AG16" s="21">
        <v>0.13914746708814901</v>
      </c>
      <c r="AH16" s="21">
        <v>0.13276587451775501</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B2:P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6" width="20.7109375" customWidth="1"/>
  </cols>
  <sheetData>
    <row r="2" spans="2:16" ht="39.950000000000003" customHeight="1" x14ac:dyDescent="0.25">
      <c r="D2" s="29" t="s">
        <v>624</v>
      </c>
      <c r="E2" s="25"/>
      <c r="F2" s="25"/>
      <c r="G2" s="25"/>
      <c r="H2" s="25"/>
      <c r="I2" s="25"/>
      <c r="J2" s="25"/>
      <c r="K2" s="25"/>
      <c r="L2" s="25"/>
      <c r="M2" s="25"/>
      <c r="N2" s="25"/>
      <c r="O2" s="25"/>
      <c r="P2" s="25"/>
    </row>
    <row r="6" spans="2:16" ht="50.1" customHeight="1" x14ac:dyDescent="0.25">
      <c r="B6" s="20" t="s">
        <v>15</v>
      </c>
      <c r="C6" s="20" t="s">
        <v>607</v>
      </c>
      <c r="D6" s="20" t="s">
        <v>608</v>
      </c>
      <c r="E6" s="20" t="s">
        <v>609</v>
      </c>
      <c r="F6" s="20" t="s">
        <v>610</v>
      </c>
      <c r="G6" s="20" t="s">
        <v>611</v>
      </c>
      <c r="H6" s="20" t="s">
        <v>612</v>
      </c>
      <c r="I6" s="20" t="s">
        <v>613</v>
      </c>
      <c r="J6" s="20" t="s">
        <v>614</v>
      </c>
      <c r="K6" s="20" t="s">
        <v>615</v>
      </c>
      <c r="L6" s="20" t="s">
        <v>616</v>
      </c>
      <c r="M6" s="20" t="s">
        <v>617</v>
      </c>
      <c r="N6" s="20" t="s">
        <v>618</v>
      </c>
      <c r="O6" s="20" t="s">
        <v>619</v>
      </c>
    </row>
    <row r="7" spans="2:16" x14ac:dyDescent="0.25">
      <c r="B7" s="18" t="s">
        <v>620</v>
      </c>
      <c r="C7" s="17">
        <v>0.35008051619327002</v>
      </c>
      <c r="D7" s="17">
        <v>0.22820975342137101</v>
      </c>
      <c r="E7" s="17">
        <v>0.30471912909203902</v>
      </c>
      <c r="F7" s="17">
        <v>0.128542427474894</v>
      </c>
      <c r="G7" s="17">
        <v>0.111834019608946</v>
      </c>
      <c r="H7" s="17">
        <v>0.23632419882049199</v>
      </c>
      <c r="I7" s="17">
        <v>9.0553126444185894E-2</v>
      </c>
      <c r="J7" s="17">
        <v>0.111518251221917</v>
      </c>
      <c r="K7" s="17">
        <v>9.4694278662714806E-2</v>
      </c>
      <c r="L7" s="17">
        <v>0.17056900256490001</v>
      </c>
      <c r="M7" s="17">
        <v>0.14395489306984299</v>
      </c>
      <c r="N7" s="17">
        <v>0.20780657529318899</v>
      </c>
      <c r="O7" s="17">
        <v>7.9819854483673694E-2</v>
      </c>
    </row>
    <row r="8" spans="2:16" ht="30" x14ac:dyDescent="0.25">
      <c r="B8" s="18" t="s">
        <v>621</v>
      </c>
      <c r="C8" s="17">
        <v>0.38336499100520299</v>
      </c>
      <c r="D8" s="17">
        <v>0.23398650324627501</v>
      </c>
      <c r="E8" s="17">
        <v>0.35378070487747898</v>
      </c>
      <c r="F8" s="17">
        <v>0.223632470615516</v>
      </c>
      <c r="G8" s="17">
        <v>0.25841695255687402</v>
      </c>
      <c r="H8" s="17">
        <v>0.39246216880972901</v>
      </c>
      <c r="I8" s="17">
        <v>0.27030401392905301</v>
      </c>
      <c r="J8" s="17">
        <v>0.29923343555815002</v>
      </c>
      <c r="K8" s="17">
        <v>0.132404344323659</v>
      </c>
      <c r="L8" s="17">
        <v>0.270337530215008</v>
      </c>
      <c r="M8" s="17">
        <v>0.300648835352675</v>
      </c>
      <c r="N8" s="17">
        <v>0.37554352645257599</v>
      </c>
      <c r="O8" s="17">
        <v>0.14734572333604201</v>
      </c>
    </row>
    <row r="9" spans="2:16" ht="30" x14ac:dyDescent="0.25">
      <c r="B9" s="18" t="s">
        <v>622</v>
      </c>
      <c r="C9" s="17">
        <v>0.141668441442692</v>
      </c>
      <c r="D9" s="17">
        <v>0.22649854112331599</v>
      </c>
      <c r="E9" s="17">
        <v>0.20198362162056899</v>
      </c>
      <c r="F9" s="17">
        <v>0.302650371049417</v>
      </c>
      <c r="G9" s="17">
        <v>0.304654345559217</v>
      </c>
      <c r="H9" s="17">
        <v>0.22213207818642</v>
      </c>
      <c r="I9" s="17">
        <v>0.27797119636349199</v>
      </c>
      <c r="J9" s="17">
        <v>0.321651360593187</v>
      </c>
      <c r="K9" s="17">
        <v>0.164223641824054</v>
      </c>
      <c r="L9" s="17">
        <v>0.25270551083744403</v>
      </c>
      <c r="M9" s="17">
        <v>0.28230653874498701</v>
      </c>
      <c r="N9" s="17">
        <v>0.241325507950445</v>
      </c>
      <c r="O9" s="17">
        <v>0.17695395568852201</v>
      </c>
    </row>
    <row r="10" spans="2:16" ht="30" x14ac:dyDescent="0.25">
      <c r="B10" s="18" t="s">
        <v>623</v>
      </c>
      <c r="C10" s="17">
        <v>5.6718058171485501E-2</v>
      </c>
      <c r="D10" s="17">
        <v>0.23070994429460601</v>
      </c>
      <c r="E10" s="17">
        <v>6.81053472373572E-2</v>
      </c>
      <c r="F10" s="17">
        <v>0.26287578994142202</v>
      </c>
      <c r="G10" s="17">
        <v>0.194147732824064</v>
      </c>
      <c r="H10" s="17">
        <v>6.3404993763922002E-2</v>
      </c>
      <c r="I10" s="17">
        <v>0.23602770793709901</v>
      </c>
      <c r="J10" s="17">
        <v>0.205784330234662</v>
      </c>
      <c r="K10" s="17">
        <v>0.53121934999863796</v>
      </c>
      <c r="L10" s="17">
        <v>0.23184497401038101</v>
      </c>
      <c r="M10" s="17">
        <v>0.18499018980654899</v>
      </c>
      <c r="N10" s="17">
        <v>8.7344455119530096E-2</v>
      </c>
      <c r="O10" s="17">
        <v>0.50665562209386406</v>
      </c>
    </row>
    <row r="11" spans="2:16" x14ac:dyDescent="0.25">
      <c r="B11" s="18" t="s">
        <v>80</v>
      </c>
      <c r="C11" s="17">
        <v>6.8167993187349396E-2</v>
      </c>
      <c r="D11" s="17">
        <v>8.0595257914431895E-2</v>
      </c>
      <c r="E11" s="17">
        <v>7.1411197172555396E-2</v>
      </c>
      <c r="F11" s="17">
        <v>8.2298940918751104E-2</v>
      </c>
      <c r="G11" s="17">
        <v>0.13094694945089899</v>
      </c>
      <c r="H11" s="17">
        <v>8.5676560419436304E-2</v>
      </c>
      <c r="I11" s="17">
        <v>0.12514395532617001</v>
      </c>
      <c r="J11" s="17">
        <v>6.18126223920831E-2</v>
      </c>
      <c r="K11" s="17">
        <v>7.7458385190933995E-2</v>
      </c>
      <c r="L11" s="17">
        <v>7.4542982372266905E-2</v>
      </c>
      <c r="M11" s="17">
        <v>8.8099543025946594E-2</v>
      </c>
      <c r="N11" s="17">
        <v>8.7979935184259603E-2</v>
      </c>
      <c r="O11" s="17">
        <v>8.9224844397898295E-2</v>
      </c>
    </row>
    <row r="12" spans="2:16" x14ac:dyDescent="0.25">
      <c r="B12" s="16"/>
      <c r="C12" s="16"/>
      <c r="D12" s="16"/>
      <c r="E12" s="16"/>
      <c r="F12" s="16"/>
      <c r="G12" s="16"/>
      <c r="H12" s="16"/>
      <c r="I12" s="16"/>
      <c r="J12" s="16"/>
      <c r="K12" s="16"/>
      <c r="L12" s="16"/>
      <c r="M12" s="16"/>
      <c r="N12" s="16"/>
      <c r="O12" s="16"/>
    </row>
    <row r="13" spans="2:16" x14ac:dyDescent="0.25">
      <c r="B13" t="s">
        <v>63</v>
      </c>
    </row>
    <row r="14" spans="2:16" x14ac:dyDescent="0.25">
      <c r="B14" t="s">
        <v>64</v>
      </c>
    </row>
    <row r="18" spans="2:2" x14ac:dyDescent="0.25">
      <c r="B18" s="8" t="str">
        <f>HYPERLINK("#'Contents'!A1", "Return to Contents")</f>
        <v>Return to Contents</v>
      </c>
    </row>
  </sheetData>
  <mergeCells count="1">
    <mergeCell ref="D2:P2"/>
  </mergeCells>
  <pageMargins left="0.7" right="0.7" top="0.75" bottom="0.75" header="0.3" footer="0.3"/>
  <pageSetup paperSize="9" orientation="portrait" horizontalDpi="300" verticalDpi="300"/>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625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0.35008051619327002</v>
      </c>
      <c r="D9" s="17">
        <v>0.33796979104721703</v>
      </c>
      <c r="E9" s="17">
        <v>0.36341557588522</v>
      </c>
      <c r="F9" s="17"/>
      <c r="G9" s="17">
        <v>0.37945240503800298</v>
      </c>
      <c r="H9" s="17">
        <v>0.35481160007697499</v>
      </c>
      <c r="I9" s="17">
        <v>0.31687628007761398</v>
      </c>
      <c r="J9" s="17"/>
      <c r="K9" s="17">
        <v>0.37990886510723298</v>
      </c>
      <c r="L9" s="17">
        <v>0.345604295807794</v>
      </c>
      <c r="M9" s="17"/>
      <c r="N9" s="17">
        <v>0.37922309290009698</v>
      </c>
      <c r="O9" s="17">
        <v>0.39000842734073798</v>
      </c>
      <c r="P9" s="17">
        <v>0.34219922339416498</v>
      </c>
      <c r="Q9" s="17">
        <v>0.32460920782091801</v>
      </c>
      <c r="R9" s="17">
        <v>0.30728400268968498</v>
      </c>
      <c r="S9" s="17"/>
      <c r="T9" s="17">
        <v>0.32794751137028799</v>
      </c>
      <c r="U9" s="17">
        <v>0.34622357612375598</v>
      </c>
      <c r="V9" s="17">
        <v>0.35108658589906799</v>
      </c>
      <c r="W9" s="17">
        <v>0.34590530061953301</v>
      </c>
      <c r="X9" s="17">
        <v>0.46450251411524801</v>
      </c>
      <c r="Y9" s="17">
        <v>0.32378840040408702</v>
      </c>
      <c r="Z9" s="17">
        <v>0.32082488328203301</v>
      </c>
      <c r="AA9" s="17">
        <v>0.36016183149356101</v>
      </c>
      <c r="AB9" s="17">
        <v>0.354269737397444</v>
      </c>
      <c r="AC9" s="17">
        <v>0.35299716105362899</v>
      </c>
      <c r="AD9" s="17">
        <v>0.33293797630806599</v>
      </c>
      <c r="AE9" s="17">
        <v>0.345777295346817</v>
      </c>
      <c r="AF9" s="17"/>
      <c r="AG9" s="17">
        <v>0.354654411544153</v>
      </c>
      <c r="AH9" s="17">
        <v>0.35933307389375002</v>
      </c>
    </row>
    <row r="10" spans="2:34" ht="30" x14ac:dyDescent="0.25">
      <c r="B10" s="18" t="s">
        <v>621</v>
      </c>
      <c r="C10" s="17">
        <v>0.38336499100520299</v>
      </c>
      <c r="D10" s="17">
        <v>0.38814922561319998</v>
      </c>
      <c r="E10" s="17">
        <v>0.37559479614086499</v>
      </c>
      <c r="F10" s="17"/>
      <c r="G10" s="17">
        <v>0.40351935191332999</v>
      </c>
      <c r="H10" s="17">
        <v>0.36821549618314198</v>
      </c>
      <c r="I10" s="17">
        <v>0.38361048289967198</v>
      </c>
      <c r="J10" s="17"/>
      <c r="K10" s="17">
        <v>0.39359739318043002</v>
      </c>
      <c r="L10" s="17">
        <v>0.38738674123278599</v>
      </c>
      <c r="M10" s="17"/>
      <c r="N10" s="17">
        <v>0.32749615562295198</v>
      </c>
      <c r="O10" s="17">
        <v>0.36112459446211798</v>
      </c>
      <c r="P10" s="17">
        <v>0.40548347944576002</v>
      </c>
      <c r="Q10" s="17">
        <v>0.42005396011075402</v>
      </c>
      <c r="R10" s="17">
        <v>0.398841375170291</v>
      </c>
      <c r="S10" s="17"/>
      <c r="T10" s="17">
        <v>0.38492971476527199</v>
      </c>
      <c r="U10" s="17">
        <v>0.39718262192109199</v>
      </c>
      <c r="V10" s="17">
        <v>0.42217023734572501</v>
      </c>
      <c r="W10" s="17">
        <v>0.390486169979882</v>
      </c>
      <c r="X10" s="17">
        <v>0.34563709913943802</v>
      </c>
      <c r="Y10" s="17">
        <v>0.33973772688995901</v>
      </c>
      <c r="Z10" s="17">
        <v>0.40387647060962101</v>
      </c>
      <c r="AA10" s="17">
        <v>0.45572414884094498</v>
      </c>
      <c r="AB10" s="17">
        <v>0.36852904155237698</v>
      </c>
      <c r="AC10" s="17">
        <v>0.40274232516050001</v>
      </c>
      <c r="AD10" s="17">
        <v>0.37413568832689198</v>
      </c>
      <c r="AE10" s="17">
        <v>0.275292170029732</v>
      </c>
      <c r="AF10" s="17"/>
      <c r="AG10" s="17">
        <v>0.38649601486023599</v>
      </c>
      <c r="AH10" s="17">
        <v>0.384603056385797</v>
      </c>
    </row>
    <row r="11" spans="2:34" ht="30" x14ac:dyDescent="0.25">
      <c r="B11" s="18" t="s">
        <v>622</v>
      </c>
      <c r="C11" s="17">
        <v>0.141668441442692</v>
      </c>
      <c r="D11" s="17">
        <v>0.152346089742767</v>
      </c>
      <c r="E11" s="17">
        <v>0.13191099038585199</v>
      </c>
      <c r="F11" s="17"/>
      <c r="G11" s="17">
        <v>0.102257416277831</v>
      </c>
      <c r="H11" s="17">
        <v>0.163118223670257</v>
      </c>
      <c r="I11" s="17">
        <v>0.15142185180013301</v>
      </c>
      <c r="J11" s="17"/>
      <c r="K11" s="17">
        <v>0.11234386339901301</v>
      </c>
      <c r="L11" s="17">
        <v>0.145956361097722</v>
      </c>
      <c r="M11" s="17"/>
      <c r="N11" s="17">
        <v>9.4694816000544496E-2</v>
      </c>
      <c r="O11" s="17">
        <v>0.15920438277691401</v>
      </c>
      <c r="P11" s="17">
        <v>0.13726237414501699</v>
      </c>
      <c r="Q11" s="17">
        <v>0.124886961905295</v>
      </c>
      <c r="R11" s="17">
        <v>0.17659874494448199</v>
      </c>
      <c r="S11" s="17"/>
      <c r="T11" s="17">
        <v>0.16278361760214499</v>
      </c>
      <c r="U11" s="17">
        <v>0.14250333370461701</v>
      </c>
      <c r="V11" s="17">
        <v>0.112526570507123</v>
      </c>
      <c r="W11" s="17">
        <v>0.124757814693236</v>
      </c>
      <c r="X11" s="17">
        <v>6.7017260169787998E-2</v>
      </c>
      <c r="Y11" s="17">
        <v>0.19171392525317499</v>
      </c>
      <c r="Z11" s="17">
        <v>0.17029777816730801</v>
      </c>
      <c r="AA11" s="17">
        <v>0.12550438199946201</v>
      </c>
      <c r="AB11" s="17">
        <v>0.17758633723126699</v>
      </c>
      <c r="AC11" s="17">
        <v>8.0924611019128595E-2</v>
      </c>
      <c r="AD11" s="17">
        <v>0.134922863804705</v>
      </c>
      <c r="AE11" s="17">
        <v>0.18359003360102399</v>
      </c>
      <c r="AF11" s="17"/>
      <c r="AG11" s="17">
        <v>0.146210379104112</v>
      </c>
      <c r="AH11" s="17">
        <v>0.140701034258749</v>
      </c>
    </row>
    <row r="12" spans="2:34" ht="30" x14ac:dyDescent="0.25">
      <c r="B12" s="18" t="s">
        <v>623</v>
      </c>
      <c r="C12" s="17">
        <v>5.6718058171485501E-2</v>
      </c>
      <c r="D12" s="17">
        <v>6.1875672595180502E-2</v>
      </c>
      <c r="E12" s="17">
        <v>5.26446795691713E-2</v>
      </c>
      <c r="F12" s="17"/>
      <c r="G12" s="17">
        <v>2.7871667823950601E-2</v>
      </c>
      <c r="H12" s="17">
        <v>5.7612408680964899E-2</v>
      </c>
      <c r="I12" s="17">
        <v>8.23917924153659E-2</v>
      </c>
      <c r="J12" s="17"/>
      <c r="K12" s="17">
        <v>4.9405641449047799E-2</v>
      </c>
      <c r="L12" s="17">
        <v>5.90720366401907E-2</v>
      </c>
      <c r="M12" s="17"/>
      <c r="N12" s="17">
        <v>7.1777232163830806E-2</v>
      </c>
      <c r="O12" s="17">
        <v>3.4447967122545102E-2</v>
      </c>
      <c r="P12" s="17">
        <v>4.9580435744905303E-2</v>
      </c>
      <c r="Q12" s="17">
        <v>5.94414410505478E-2</v>
      </c>
      <c r="R12" s="17">
        <v>8.0269409906445197E-2</v>
      </c>
      <c r="S12" s="17"/>
      <c r="T12" s="17">
        <v>6.7035712898239994E-2</v>
      </c>
      <c r="U12" s="17">
        <v>5.5026594474540301E-2</v>
      </c>
      <c r="V12" s="17">
        <v>3.75918938152974E-2</v>
      </c>
      <c r="W12" s="17">
        <v>5.3217403519525502E-2</v>
      </c>
      <c r="X12" s="17">
        <v>5.0499540063286497E-2</v>
      </c>
      <c r="Y12" s="17">
        <v>8.4274683336481304E-2</v>
      </c>
      <c r="Z12" s="17">
        <v>5.0032671992569298E-2</v>
      </c>
      <c r="AA12" s="17">
        <v>4.3090134337294798E-2</v>
      </c>
      <c r="AB12" s="17">
        <v>4.85383419480016E-2</v>
      </c>
      <c r="AC12" s="17">
        <v>6.6623149780447394E-2</v>
      </c>
      <c r="AD12" s="17">
        <v>2.81435937445795E-2</v>
      </c>
      <c r="AE12" s="17">
        <v>9.8227589045010694E-2</v>
      </c>
      <c r="AF12" s="17"/>
      <c r="AG12" s="17">
        <v>5.9903376036126298E-2</v>
      </c>
      <c r="AH12" s="17">
        <v>5.4525875970646002E-2</v>
      </c>
    </row>
    <row r="13" spans="2:34" x14ac:dyDescent="0.25">
      <c r="B13" s="18" t="s">
        <v>80</v>
      </c>
      <c r="C13" s="19">
        <v>6.8167993187349396E-2</v>
      </c>
      <c r="D13" s="19">
        <v>5.9659221001635801E-2</v>
      </c>
      <c r="E13" s="19">
        <v>7.6433958018891301E-2</v>
      </c>
      <c r="F13" s="19"/>
      <c r="G13" s="19">
        <v>8.6899158946885602E-2</v>
      </c>
      <c r="H13" s="19">
        <v>5.6242271388661502E-2</v>
      </c>
      <c r="I13" s="19">
        <v>6.5699592807214796E-2</v>
      </c>
      <c r="J13" s="19"/>
      <c r="K13" s="19">
        <v>6.4744236864276106E-2</v>
      </c>
      <c r="L13" s="19">
        <v>6.1980565221507203E-2</v>
      </c>
      <c r="M13" s="19"/>
      <c r="N13" s="19">
        <v>0.12680870331257599</v>
      </c>
      <c r="O13" s="19">
        <v>5.5214628297684802E-2</v>
      </c>
      <c r="P13" s="19">
        <v>6.5474487270152704E-2</v>
      </c>
      <c r="Q13" s="19">
        <v>7.1008429112485102E-2</v>
      </c>
      <c r="R13" s="19">
        <v>3.7006467289095998E-2</v>
      </c>
      <c r="S13" s="19"/>
      <c r="T13" s="19">
        <v>5.7303443364053998E-2</v>
      </c>
      <c r="U13" s="19">
        <v>5.9063873775994397E-2</v>
      </c>
      <c r="V13" s="19">
        <v>7.6624712432786707E-2</v>
      </c>
      <c r="W13" s="19">
        <v>8.5633311187823802E-2</v>
      </c>
      <c r="X13" s="19">
        <v>7.2343586512239197E-2</v>
      </c>
      <c r="Y13" s="19">
        <v>6.0485264116297503E-2</v>
      </c>
      <c r="Z13" s="19">
        <v>5.4968195948468801E-2</v>
      </c>
      <c r="AA13" s="19">
        <v>1.5519503328737E-2</v>
      </c>
      <c r="AB13" s="19">
        <v>5.1076541870909098E-2</v>
      </c>
      <c r="AC13" s="19">
        <v>9.6712752986294406E-2</v>
      </c>
      <c r="AD13" s="19">
        <v>0.129859877815758</v>
      </c>
      <c r="AE13" s="19">
        <v>9.7112911977417601E-2</v>
      </c>
      <c r="AF13" s="19"/>
      <c r="AG13" s="19">
        <v>5.2735818455371897E-2</v>
      </c>
      <c r="AH13" s="19">
        <v>6.0836959491057697E-2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626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0.22820975342137101</v>
      </c>
      <c r="D9" s="17">
        <v>0.22675071922651999</v>
      </c>
      <c r="E9" s="17">
        <v>0.23051981311428801</v>
      </c>
      <c r="F9" s="17"/>
      <c r="G9" s="17">
        <v>0.22905849952051199</v>
      </c>
      <c r="H9" s="17">
        <v>0.231291649182499</v>
      </c>
      <c r="I9" s="17">
        <v>0.22356323077854301</v>
      </c>
      <c r="J9" s="17"/>
      <c r="K9" s="17">
        <v>0.23638513592791699</v>
      </c>
      <c r="L9" s="17">
        <v>0.225698551264263</v>
      </c>
      <c r="M9" s="17"/>
      <c r="N9" s="17">
        <v>0.24241826774814701</v>
      </c>
      <c r="O9" s="17">
        <v>0.24735008133707601</v>
      </c>
      <c r="P9" s="17">
        <v>0.229593601423492</v>
      </c>
      <c r="Q9" s="17">
        <v>0.18923357059447299</v>
      </c>
      <c r="R9" s="17">
        <v>0.20747320241780501</v>
      </c>
      <c r="S9" s="17"/>
      <c r="T9" s="17">
        <v>0.25300099165505702</v>
      </c>
      <c r="U9" s="17">
        <v>0.224857872923169</v>
      </c>
      <c r="V9" s="17">
        <v>0.22346141950239001</v>
      </c>
      <c r="W9" s="17">
        <v>0.230646464250961</v>
      </c>
      <c r="X9" s="17">
        <v>0.236377999723072</v>
      </c>
      <c r="Y9" s="17">
        <v>0.20506617580783101</v>
      </c>
      <c r="Z9" s="17">
        <v>0.27077566272706699</v>
      </c>
      <c r="AA9" s="17">
        <v>0.16412468379430201</v>
      </c>
      <c r="AB9" s="17">
        <v>0.24902038789325701</v>
      </c>
      <c r="AC9" s="17">
        <v>0.20333516300224699</v>
      </c>
      <c r="AD9" s="17">
        <v>0.17731142009234199</v>
      </c>
      <c r="AE9" s="17">
        <v>0.22511110494896699</v>
      </c>
      <c r="AF9" s="17"/>
      <c r="AG9" s="17">
        <v>0.227645877209778</v>
      </c>
      <c r="AH9" s="17">
        <v>0.23257384517830301</v>
      </c>
    </row>
    <row r="10" spans="2:34" ht="30" x14ac:dyDescent="0.25">
      <c r="B10" s="18" t="s">
        <v>621</v>
      </c>
      <c r="C10" s="17">
        <v>0.23398650324627501</v>
      </c>
      <c r="D10" s="17">
        <v>0.24799165545759899</v>
      </c>
      <c r="E10" s="17">
        <v>0.22126654181043601</v>
      </c>
      <c r="F10" s="17"/>
      <c r="G10" s="17">
        <v>0.21497515852003701</v>
      </c>
      <c r="H10" s="17">
        <v>0.23175634058035299</v>
      </c>
      <c r="I10" s="17">
        <v>0.25443669840657102</v>
      </c>
      <c r="J10" s="17"/>
      <c r="K10" s="17">
        <v>0.22904937478489101</v>
      </c>
      <c r="L10" s="17">
        <v>0.239682122246622</v>
      </c>
      <c r="M10" s="17"/>
      <c r="N10" s="17">
        <v>0.17567257198191699</v>
      </c>
      <c r="O10" s="17">
        <v>0.22955457432590401</v>
      </c>
      <c r="P10" s="17">
        <v>0.241283953019748</v>
      </c>
      <c r="Q10" s="17">
        <v>0.24651840519541901</v>
      </c>
      <c r="R10" s="17">
        <v>0.26915781073735301</v>
      </c>
      <c r="S10" s="17"/>
      <c r="T10" s="17">
        <v>0.29939880343028802</v>
      </c>
      <c r="U10" s="17">
        <v>0.22549839421526499</v>
      </c>
      <c r="V10" s="17">
        <v>0.23818301355935501</v>
      </c>
      <c r="W10" s="17">
        <v>0.18924228291140699</v>
      </c>
      <c r="X10" s="17">
        <v>0.25035011660669798</v>
      </c>
      <c r="Y10" s="17">
        <v>0.20800749138702601</v>
      </c>
      <c r="Z10" s="17">
        <v>0.26054707082524903</v>
      </c>
      <c r="AA10" s="17">
        <v>0.249526921323691</v>
      </c>
      <c r="AB10" s="17">
        <v>0.17417025734448</v>
      </c>
      <c r="AC10" s="17">
        <v>0.25673275630132503</v>
      </c>
      <c r="AD10" s="17">
        <v>0.23257899198449</v>
      </c>
      <c r="AE10" s="17">
        <v>0.192944549023426</v>
      </c>
      <c r="AF10" s="17"/>
      <c r="AG10" s="17">
        <v>0.26789264942101998</v>
      </c>
      <c r="AH10" s="17">
        <v>0.21616937143668</v>
      </c>
    </row>
    <row r="11" spans="2:34" ht="30" x14ac:dyDescent="0.25">
      <c r="B11" s="18" t="s">
        <v>622</v>
      </c>
      <c r="C11" s="17">
        <v>0.22649854112331599</v>
      </c>
      <c r="D11" s="17">
        <v>0.23297722601072901</v>
      </c>
      <c r="E11" s="17">
        <v>0.21972939747713699</v>
      </c>
      <c r="F11" s="17"/>
      <c r="G11" s="17">
        <v>0.22862892134471299</v>
      </c>
      <c r="H11" s="17">
        <v>0.22879738946575201</v>
      </c>
      <c r="I11" s="17">
        <v>0.22164188600535101</v>
      </c>
      <c r="J11" s="17"/>
      <c r="K11" s="17">
        <v>0.25054825330813801</v>
      </c>
      <c r="L11" s="17">
        <v>0.222889390505323</v>
      </c>
      <c r="M11" s="17"/>
      <c r="N11" s="17">
        <v>0.21382091241505399</v>
      </c>
      <c r="O11" s="17">
        <v>0.23293742775520901</v>
      </c>
      <c r="P11" s="17">
        <v>0.227956052260022</v>
      </c>
      <c r="Q11" s="17">
        <v>0.23976235431611501</v>
      </c>
      <c r="R11" s="17">
        <v>0.22269837376218601</v>
      </c>
      <c r="S11" s="17"/>
      <c r="T11" s="17">
        <v>0.223592761647458</v>
      </c>
      <c r="U11" s="17">
        <v>0.22833109376614999</v>
      </c>
      <c r="V11" s="17">
        <v>0.23520984451694399</v>
      </c>
      <c r="W11" s="17">
        <v>0.24344388980857101</v>
      </c>
      <c r="X11" s="17">
        <v>0.22032765223780901</v>
      </c>
      <c r="Y11" s="17">
        <v>0.212056068617021</v>
      </c>
      <c r="Z11" s="17">
        <v>0.21227767887808299</v>
      </c>
      <c r="AA11" s="17">
        <v>0.24079564322053301</v>
      </c>
      <c r="AB11" s="17">
        <v>0.228471374070706</v>
      </c>
      <c r="AC11" s="17">
        <v>0.26666009973014798</v>
      </c>
      <c r="AD11" s="17">
        <v>0.17846520920200401</v>
      </c>
      <c r="AE11" s="17">
        <v>0.202713201940355</v>
      </c>
      <c r="AF11" s="17"/>
      <c r="AG11" s="17">
        <v>0.232228662249717</v>
      </c>
      <c r="AH11" s="17">
        <v>0.227387489251095</v>
      </c>
    </row>
    <row r="12" spans="2:34" ht="30" x14ac:dyDescent="0.25">
      <c r="B12" s="18" t="s">
        <v>623</v>
      </c>
      <c r="C12" s="17">
        <v>0.23070994429460601</v>
      </c>
      <c r="D12" s="17">
        <v>0.228796039358166</v>
      </c>
      <c r="E12" s="17">
        <v>0.23078252277663</v>
      </c>
      <c r="F12" s="17"/>
      <c r="G12" s="17">
        <v>0.21503331758315</v>
      </c>
      <c r="H12" s="17">
        <v>0.24084176368702101</v>
      </c>
      <c r="I12" s="17">
        <v>0.23258696238625501</v>
      </c>
      <c r="J12" s="17"/>
      <c r="K12" s="17">
        <v>0.21057819780508999</v>
      </c>
      <c r="L12" s="17">
        <v>0.23544444030233599</v>
      </c>
      <c r="M12" s="17"/>
      <c r="N12" s="17">
        <v>0.21561596658976001</v>
      </c>
      <c r="O12" s="17">
        <v>0.219919188699497</v>
      </c>
      <c r="P12" s="17">
        <v>0.23826595529418701</v>
      </c>
      <c r="Q12" s="17">
        <v>0.24293124533789201</v>
      </c>
      <c r="R12" s="17">
        <v>0.23617334699524001</v>
      </c>
      <c r="S12" s="17"/>
      <c r="T12" s="17">
        <v>0.15337228594862401</v>
      </c>
      <c r="U12" s="17">
        <v>0.249887024181915</v>
      </c>
      <c r="V12" s="17">
        <v>0.22389972178180401</v>
      </c>
      <c r="W12" s="17">
        <v>0.242539410855099</v>
      </c>
      <c r="X12" s="17">
        <v>0.20226143251074899</v>
      </c>
      <c r="Y12" s="17">
        <v>0.26314146183578102</v>
      </c>
      <c r="Z12" s="17">
        <v>0.194138345467292</v>
      </c>
      <c r="AA12" s="17">
        <v>0.29107799266191597</v>
      </c>
      <c r="AB12" s="17">
        <v>0.26239641907529598</v>
      </c>
      <c r="AC12" s="17">
        <v>0.203720657859399</v>
      </c>
      <c r="AD12" s="17">
        <v>0.27553025154079103</v>
      </c>
      <c r="AE12" s="17">
        <v>0.36249150984421902</v>
      </c>
      <c r="AF12" s="17"/>
      <c r="AG12" s="17">
        <v>0.19696282068607901</v>
      </c>
      <c r="AH12" s="17">
        <v>0.25789174441199503</v>
      </c>
    </row>
    <row r="13" spans="2:34" x14ac:dyDescent="0.25">
      <c r="B13" s="18" t="s">
        <v>80</v>
      </c>
      <c r="C13" s="19">
        <v>8.0595257914431895E-2</v>
      </c>
      <c r="D13" s="19">
        <v>6.3484359946985203E-2</v>
      </c>
      <c r="E13" s="19">
        <v>9.7701724821509101E-2</v>
      </c>
      <c r="F13" s="19"/>
      <c r="G13" s="19">
        <v>0.112304103031589</v>
      </c>
      <c r="H13" s="19">
        <v>6.73128570843749E-2</v>
      </c>
      <c r="I13" s="19">
        <v>6.7771222423280403E-2</v>
      </c>
      <c r="J13" s="19"/>
      <c r="K13" s="19">
        <v>7.3439038173964105E-2</v>
      </c>
      <c r="L13" s="19">
        <v>7.6285495681455401E-2</v>
      </c>
      <c r="M13" s="19"/>
      <c r="N13" s="19">
        <v>0.15247228126512199</v>
      </c>
      <c r="O13" s="19">
        <v>7.0238727882313695E-2</v>
      </c>
      <c r="P13" s="19">
        <v>6.29004380025521E-2</v>
      </c>
      <c r="Q13" s="19">
        <v>8.1554424556099903E-2</v>
      </c>
      <c r="R13" s="19">
        <v>6.4497266087415697E-2</v>
      </c>
      <c r="S13" s="19"/>
      <c r="T13" s="19">
        <v>7.0635157318573699E-2</v>
      </c>
      <c r="U13" s="19">
        <v>7.1425614913501398E-2</v>
      </c>
      <c r="V13" s="19">
        <v>7.92460006395075E-2</v>
      </c>
      <c r="W13" s="19">
        <v>9.4127952173961804E-2</v>
      </c>
      <c r="X13" s="19">
        <v>9.0682798921672705E-2</v>
      </c>
      <c r="Y13" s="19">
        <v>0.11172880235234101</v>
      </c>
      <c r="Z13" s="19">
        <v>6.2261242102308899E-2</v>
      </c>
      <c r="AA13" s="19">
        <v>5.4474758999557199E-2</v>
      </c>
      <c r="AB13" s="19">
        <v>8.5941561616260403E-2</v>
      </c>
      <c r="AC13" s="19">
        <v>6.9551323106879698E-2</v>
      </c>
      <c r="AD13" s="19">
        <v>0.136114127180372</v>
      </c>
      <c r="AE13" s="19">
        <v>1.6739634243033399E-2</v>
      </c>
      <c r="AF13" s="19"/>
      <c r="AG13" s="19">
        <v>7.5269990433406694E-2</v>
      </c>
      <c r="AH13" s="19">
        <v>6.5977549721927597E-2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627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0.30471912909203902</v>
      </c>
      <c r="D9" s="17">
        <v>0.32212669478124101</v>
      </c>
      <c r="E9" s="17">
        <v>0.28856805840489902</v>
      </c>
      <c r="F9" s="17"/>
      <c r="G9" s="17">
        <v>0.29509741320601102</v>
      </c>
      <c r="H9" s="17">
        <v>0.32268649401034399</v>
      </c>
      <c r="I9" s="17">
        <v>0.29116296003089298</v>
      </c>
      <c r="J9" s="17"/>
      <c r="K9" s="17">
        <v>0.32787571986497199</v>
      </c>
      <c r="L9" s="17">
        <v>0.30176814784461897</v>
      </c>
      <c r="M9" s="17"/>
      <c r="N9" s="17">
        <v>0.33005612182910099</v>
      </c>
      <c r="O9" s="17">
        <v>0.29675704582805301</v>
      </c>
      <c r="P9" s="17">
        <v>0.31122380695826601</v>
      </c>
      <c r="Q9" s="17">
        <v>0.355825777924558</v>
      </c>
      <c r="R9" s="17">
        <v>0.26131212235957202</v>
      </c>
      <c r="S9" s="17"/>
      <c r="T9" s="17">
        <v>0.29339526977248398</v>
      </c>
      <c r="U9" s="17">
        <v>0.29023111549032798</v>
      </c>
      <c r="V9" s="17">
        <v>0.30080817429599699</v>
      </c>
      <c r="W9" s="17">
        <v>0.33174232205638199</v>
      </c>
      <c r="X9" s="17">
        <v>0.29016387527042797</v>
      </c>
      <c r="Y9" s="17">
        <v>0.28656668224056098</v>
      </c>
      <c r="Z9" s="17">
        <v>0.28568021818516998</v>
      </c>
      <c r="AA9" s="17">
        <v>0.39179927797436997</v>
      </c>
      <c r="AB9" s="17">
        <v>0.32864554412043101</v>
      </c>
      <c r="AC9" s="17">
        <v>0.364197811410365</v>
      </c>
      <c r="AD9" s="17">
        <v>0.207284479911374</v>
      </c>
      <c r="AE9" s="17">
        <v>0.28844803424524801</v>
      </c>
      <c r="AF9" s="17"/>
      <c r="AG9" s="17">
        <v>0.33165791541085199</v>
      </c>
      <c r="AH9" s="17">
        <v>0.297027932902727</v>
      </c>
    </row>
    <row r="10" spans="2:34" ht="30" x14ac:dyDescent="0.25">
      <c r="B10" s="18" t="s">
        <v>621</v>
      </c>
      <c r="C10" s="17">
        <v>0.35378070487747898</v>
      </c>
      <c r="D10" s="17">
        <v>0.36475586250804698</v>
      </c>
      <c r="E10" s="17">
        <v>0.33835608959373498</v>
      </c>
      <c r="F10" s="17"/>
      <c r="G10" s="17">
        <v>0.41089985713587002</v>
      </c>
      <c r="H10" s="17">
        <v>0.31875348804379899</v>
      </c>
      <c r="I10" s="17">
        <v>0.344576878435775</v>
      </c>
      <c r="J10" s="17"/>
      <c r="K10" s="17">
        <v>0.35703841478891102</v>
      </c>
      <c r="L10" s="17">
        <v>0.356281716181302</v>
      </c>
      <c r="M10" s="17"/>
      <c r="N10" s="17">
        <v>0.342387434518236</v>
      </c>
      <c r="O10" s="17">
        <v>0.37942393787975898</v>
      </c>
      <c r="P10" s="17">
        <v>0.35862647846684598</v>
      </c>
      <c r="Q10" s="17">
        <v>0.27980300269910602</v>
      </c>
      <c r="R10" s="17">
        <v>0.35366219545335797</v>
      </c>
      <c r="S10" s="17"/>
      <c r="T10" s="17">
        <v>0.34948531368429198</v>
      </c>
      <c r="U10" s="17">
        <v>0.422638734505695</v>
      </c>
      <c r="V10" s="17">
        <v>0.404624736902851</v>
      </c>
      <c r="W10" s="17">
        <v>0.36927374042032501</v>
      </c>
      <c r="X10" s="17">
        <v>0.32127517540266498</v>
      </c>
      <c r="Y10" s="17">
        <v>0.27519432093257301</v>
      </c>
      <c r="Z10" s="17">
        <v>0.39263790053321401</v>
      </c>
      <c r="AA10" s="17">
        <v>0.31342943873663598</v>
      </c>
      <c r="AB10" s="17">
        <v>0.32491703998705801</v>
      </c>
      <c r="AC10" s="17">
        <v>0.40062655090571098</v>
      </c>
      <c r="AD10" s="17">
        <v>0.30843390371308899</v>
      </c>
      <c r="AE10" s="17">
        <v>0.206617434336376</v>
      </c>
      <c r="AF10" s="17"/>
      <c r="AG10" s="17">
        <v>0.34640849138796798</v>
      </c>
      <c r="AH10" s="17">
        <v>0.37007879874146399</v>
      </c>
    </row>
    <row r="11" spans="2:34" ht="30" x14ac:dyDescent="0.25">
      <c r="B11" s="18" t="s">
        <v>622</v>
      </c>
      <c r="C11" s="17">
        <v>0.20198362162056899</v>
      </c>
      <c r="D11" s="17">
        <v>0.18903488922966999</v>
      </c>
      <c r="E11" s="17">
        <v>0.21796118436269199</v>
      </c>
      <c r="F11" s="17"/>
      <c r="G11" s="17">
        <v>0.16141187760001</v>
      </c>
      <c r="H11" s="17">
        <v>0.22677811117150601</v>
      </c>
      <c r="I11" s="17">
        <v>0.20862794817069799</v>
      </c>
      <c r="J11" s="17"/>
      <c r="K11" s="17">
        <v>0.16138255519626801</v>
      </c>
      <c r="L11" s="17">
        <v>0.21051783249723199</v>
      </c>
      <c r="M11" s="17"/>
      <c r="N11" s="17">
        <v>0.14151911216014901</v>
      </c>
      <c r="O11" s="17">
        <v>0.19696030792553099</v>
      </c>
      <c r="P11" s="17">
        <v>0.18990817358683901</v>
      </c>
      <c r="Q11" s="17">
        <v>0.22696841019747199</v>
      </c>
      <c r="R11" s="17">
        <v>0.27149630194854701</v>
      </c>
      <c r="S11" s="17"/>
      <c r="T11" s="17">
        <v>0.19723342343762601</v>
      </c>
      <c r="U11" s="17">
        <v>0.17775764644456399</v>
      </c>
      <c r="V11" s="17">
        <v>0.186106773345146</v>
      </c>
      <c r="W11" s="17">
        <v>0.16804284360660199</v>
      </c>
      <c r="X11" s="17">
        <v>0.22152188443061699</v>
      </c>
      <c r="Y11" s="17">
        <v>0.272609159862089</v>
      </c>
      <c r="Z11" s="17">
        <v>0.21092613851183001</v>
      </c>
      <c r="AA11" s="17">
        <v>0.204637383561348</v>
      </c>
      <c r="AB11" s="17">
        <v>0.211238825462541</v>
      </c>
      <c r="AC11" s="17">
        <v>0.119427367597448</v>
      </c>
      <c r="AD11" s="17">
        <v>0.22868400404412501</v>
      </c>
      <c r="AE11" s="17">
        <v>0.32079465872906698</v>
      </c>
      <c r="AF11" s="17"/>
      <c r="AG11" s="17">
        <v>0.196117137709659</v>
      </c>
      <c r="AH11" s="17">
        <v>0.204889025457059</v>
      </c>
    </row>
    <row r="12" spans="2:34" ht="30" x14ac:dyDescent="0.25">
      <c r="B12" s="18" t="s">
        <v>623</v>
      </c>
      <c r="C12" s="17">
        <v>6.81053472373572E-2</v>
      </c>
      <c r="D12" s="17">
        <v>6.0730881271176401E-2</v>
      </c>
      <c r="E12" s="17">
        <v>7.5824767907035504E-2</v>
      </c>
      <c r="F12" s="17"/>
      <c r="G12" s="17">
        <v>5.00941829891021E-2</v>
      </c>
      <c r="H12" s="17">
        <v>6.1951284831802497E-2</v>
      </c>
      <c r="I12" s="17">
        <v>9.2538821875978297E-2</v>
      </c>
      <c r="J12" s="17"/>
      <c r="K12" s="17">
        <v>6.6377929977115696E-2</v>
      </c>
      <c r="L12" s="17">
        <v>6.8864072674251597E-2</v>
      </c>
      <c r="M12" s="17"/>
      <c r="N12" s="17">
        <v>4.8369508199508901E-2</v>
      </c>
      <c r="O12" s="17">
        <v>5.7760028919763097E-2</v>
      </c>
      <c r="P12" s="17">
        <v>7.1872785473744705E-2</v>
      </c>
      <c r="Q12" s="17">
        <v>9.46822723574679E-2</v>
      </c>
      <c r="R12" s="17">
        <v>7.8901410065929503E-2</v>
      </c>
      <c r="S12" s="17"/>
      <c r="T12" s="17">
        <v>8.0521275507409507E-2</v>
      </c>
      <c r="U12" s="17">
        <v>5.3247634269546103E-2</v>
      </c>
      <c r="V12" s="17">
        <v>3.7632182416400997E-2</v>
      </c>
      <c r="W12" s="17">
        <v>6.2150848546043802E-2</v>
      </c>
      <c r="X12" s="17">
        <v>7.9113232012324897E-2</v>
      </c>
      <c r="Y12" s="17">
        <v>8.4719856140643604E-2</v>
      </c>
      <c r="Z12" s="17">
        <v>4.6964953883059497E-2</v>
      </c>
      <c r="AA12" s="17">
        <v>6.3809569480006406E-2</v>
      </c>
      <c r="AB12" s="17">
        <v>8.1101013338263903E-2</v>
      </c>
      <c r="AC12" s="17">
        <v>5.0747133093211098E-2</v>
      </c>
      <c r="AD12" s="17">
        <v>0.118997934785</v>
      </c>
      <c r="AE12" s="17">
        <v>8.1584503765530003E-2</v>
      </c>
      <c r="AF12" s="17"/>
      <c r="AG12" s="17">
        <v>6.4509307654689194E-2</v>
      </c>
      <c r="AH12" s="17">
        <v>6.5731673133431603E-2</v>
      </c>
    </row>
    <row r="13" spans="2:34" x14ac:dyDescent="0.25">
      <c r="B13" s="18" t="s">
        <v>80</v>
      </c>
      <c r="C13" s="19">
        <v>7.1411197172555396E-2</v>
      </c>
      <c r="D13" s="19">
        <v>6.3351672209866094E-2</v>
      </c>
      <c r="E13" s="19">
        <v>7.9289899731638497E-2</v>
      </c>
      <c r="F13" s="19"/>
      <c r="G13" s="19">
        <v>8.2496669069006601E-2</v>
      </c>
      <c r="H13" s="19">
        <v>6.9830621942548396E-2</v>
      </c>
      <c r="I13" s="19">
        <v>6.3093391486655701E-2</v>
      </c>
      <c r="J13" s="19"/>
      <c r="K13" s="19">
        <v>8.7325380172732905E-2</v>
      </c>
      <c r="L13" s="19">
        <v>6.2568230802595298E-2</v>
      </c>
      <c r="M13" s="19"/>
      <c r="N13" s="19">
        <v>0.137667823293005</v>
      </c>
      <c r="O13" s="19">
        <v>6.9098679446893393E-2</v>
      </c>
      <c r="P13" s="19">
        <v>6.83687555143037E-2</v>
      </c>
      <c r="Q13" s="19">
        <v>4.2720536821396003E-2</v>
      </c>
      <c r="R13" s="19">
        <v>3.4627970172593801E-2</v>
      </c>
      <c r="S13" s="19"/>
      <c r="T13" s="19">
        <v>7.93647175981885E-2</v>
      </c>
      <c r="U13" s="19">
        <v>5.6124869289866097E-2</v>
      </c>
      <c r="V13" s="19">
        <v>7.0828133039604793E-2</v>
      </c>
      <c r="W13" s="19">
        <v>6.8790245370646694E-2</v>
      </c>
      <c r="X13" s="19">
        <v>8.7925832883964994E-2</v>
      </c>
      <c r="Y13" s="19">
        <v>8.0909980824133004E-2</v>
      </c>
      <c r="Z13" s="19">
        <v>6.3790788886725999E-2</v>
      </c>
      <c r="AA13" s="19">
        <v>2.6324330247639399E-2</v>
      </c>
      <c r="AB13" s="19">
        <v>5.4097577091705297E-2</v>
      </c>
      <c r="AC13" s="19">
        <v>6.5001136993265707E-2</v>
      </c>
      <c r="AD13" s="19">
        <v>0.136599677546411</v>
      </c>
      <c r="AE13" s="19">
        <v>0.10255536892377901</v>
      </c>
      <c r="AF13" s="19"/>
      <c r="AG13" s="19">
        <v>6.1307147836831902E-2</v>
      </c>
      <c r="AH13" s="19">
        <v>6.2272569765318003E-2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628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0.128542427474894</v>
      </c>
      <c r="D9" s="17">
        <v>0.140613235454078</v>
      </c>
      <c r="E9" s="17">
        <v>0.117908726197594</v>
      </c>
      <c r="F9" s="17"/>
      <c r="G9" s="17">
        <v>0.113037079084421</v>
      </c>
      <c r="H9" s="17">
        <v>0.13692102513010701</v>
      </c>
      <c r="I9" s="17">
        <v>0.13245519142862699</v>
      </c>
      <c r="J9" s="17"/>
      <c r="K9" s="17">
        <v>0.13219333979102599</v>
      </c>
      <c r="L9" s="17">
        <v>0.129640076985271</v>
      </c>
      <c r="M9" s="17"/>
      <c r="N9" s="17">
        <v>0.13097653237104501</v>
      </c>
      <c r="O9" s="17">
        <v>0.13736505348157299</v>
      </c>
      <c r="P9" s="17">
        <v>0.11852681562787799</v>
      </c>
      <c r="Q9" s="17">
        <v>0.157826497140266</v>
      </c>
      <c r="R9" s="17">
        <v>0.12535749005484201</v>
      </c>
      <c r="S9" s="17"/>
      <c r="T9" s="17">
        <v>0.15874086516529501</v>
      </c>
      <c r="U9" s="17">
        <v>0.121543558048008</v>
      </c>
      <c r="V9" s="17">
        <v>9.4007859270845498E-2</v>
      </c>
      <c r="W9" s="17">
        <v>9.1104267614076098E-2</v>
      </c>
      <c r="X9" s="17">
        <v>0.114564573513391</v>
      </c>
      <c r="Y9" s="17">
        <v>0.13191541155674599</v>
      </c>
      <c r="Z9" s="17">
        <v>0.130953408537788</v>
      </c>
      <c r="AA9" s="17">
        <v>0.136029969507551</v>
      </c>
      <c r="AB9" s="17">
        <v>0.121108762949794</v>
      </c>
      <c r="AC9" s="17">
        <v>0.173617845708643</v>
      </c>
      <c r="AD9" s="17">
        <v>0.120498831702475</v>
      </c>
      <c r="AE9" s="17">
        <v>0.14810785713471</v>
      </c>
      <c r="AF9" s="17"/>
      <c r="AG9" s="17">
        <v>0.14424989833833299</v>
      </c>
      <c r="AH9" s="17">
        <v>0.121120237813186</v>
      </c>
    </row>
    <row r="10" spans="2:34" ht="30" x14ac:dyDescent="0.25">
      <c r="B10" s="18" t="s">
        <v>621</v>
      </c>
      <c r="C10" s="17">
        <v>0.223632470615516</v>
      </c>
      <c r="D10" s="17">
        <v>0.24038314067663599</v>
      </c>
      <c r="E10" s="17">
        <v>0.20798563366249401</v>
      </c>
      <c r="F10" s="17"/>
      <c r="G10" s="17">
        <v>0.199084522696929</v>
      </c>
      <c r="H10" s="17">
        <v>0.215261821494769</v>
      </c>
      <c r="I10" s="17">
        <v>0.25691241278351201</v>
      </c>
      <c r="J10" s="17"/>
      <c r="K10" s="17">
        <v>0.18765050626774099</v>
      </c>
      <c r="L10" s="17">
        <v>0.229802383718678</v>
      </c>
      <c r="M10" s="17"/>
      <c r="N10" s="17">
        <v>0.22945785843429201</v>
      </c>
      <c r="O10" s="17">
        <v>0.20489405140377301</v>
      </c>
      <c r="P10" s="17">
        <v>0.221949472716405</v>
      </c>
      <c r="Q10" s="17">
        <v>0.19765432779928099</v>
      </c>
      <c r="R10" s="17">
        <v>0.251266556428212</v>
      </c>
      <c r="S10" s="17"/>
      <c r="T10" s="17">
        <v>0.26792329973328499</v>
      </c>
      <c r="U10" s="17">
        <v>0.19467091957848701</v>
      </c>
      <c r="V10" s="17">
        <v>0.249824891860709</v>
      </c>
      <c r="W10" s="17">
        <v>0.27340165004773498</v>
      </c>
      <c r="X10" s="17">
        <v>0.13086630662370399</v>
      </c>
      <c r="Y10" s="17">
        <v>0.230192520643488</v>
      </c>
      <c r="Z10" s="17">
        <v>0.218346550574925</v>
      </c>
      <c r="AA10" s="17">
        <v>0.238431863671313</v>
      </c>
      <c r="AB10" s="17">
        <v>0.212004308354166</v>
      </c>
      <c r="AC10" s="17">
        <v>0.20476501199355801</v>
      </c>
      <c r="AD10" s="17">
        <v>0.22658583970591301</v>
      </c>
      <c r="AE10" s="17">
        <v>0.236962114604856</v>
      </c>
      <c r="AF10" s="17"/>
      <c r="AG10" s="17">
        <v>0.25438348203040601</v>
      </c>
      <c r="AH10" s="17">
        <v>0.19882292012139399</v>
      </c>
    </row>
    <row r="11" spans="2:34" ht="30" x14ac:dyDescent="0.25">
      <c r="B11" s="18" t="s">
        <v>622</v>
      </c>
      <c r="C11" s="17">
        <v>0.302650371049417</v>
      </c>
      <c r="D11" s="17">
        <v>0.30310863922659698</v>
      </c>
      <c r="E11" s="17">
        <v>0.30176678474200702</v>
      </c>
      <c r="F11" s="17"/>
      <c r="G11" s="17">
        <v>0.30253182253321997</v>
      </c>
      <c r="H11" s="17">
        <v>0.299898085165203</v>
      </c>
      <c r="I11" s="17">
        <v>0.30620603105988897</v>
      </c>
      <c r="J11" s="17"/>
      <c r="K11" s="17">
        <v>0.33189608411501997</v>
      </c>
      <c r="L11" s="17">
        <v>0.30262916861398698</v>
      </c>
      <c r="M11" s="17"/>
      <c r="N11" s="17">
        <v>0.23587884372888901</v>
      </c>
      <c r="O11" s="17">
        <v>0.31845966417027599</v>
      </c>
      <c r="P11" s="17">
        <v>0.30074513945541498</v>
      </c>
      <c r="Q11" s="17">
        <v>0.27379376604017303</v>
      </c>
      <c r="R11" s="17">
        <v>0.35562101303010102</v>
      </c>
      <c r="S11" s="17"/>
      <c r="T11" s="17">
        <v>0.31097508013619102</v>
      </c>
      <c r="U11" s="17">
        <v>0.34172027439289898</v>
      </c>
      <c r="V11" s="17">
        <v>0.31754580379500402</v>
      </c>
      <c r="W11" s="17">
        <v>0.29659195843134201</v>
      </c>
      <c r="X11" s="17">
        <v>0.38173404530426802</v>
      </c>
      <c r="Y11" s="17">
        <v>0.25788570892474599</v>
      </c>
      <c r="Z11" s="17">
        <v>0.310184976983992</v>
      </c>
      <c r="AA11" s="17">
        <v>0.29495265977677299</v>
      </c>
      <c r="AB11" s="17">
        <v>0.23532264248743401</v>
      </c>
      <c r="AC11" s="17">
        <v>0.31538568793292698</v>
      </c>
      <c r="AD11" s="17">
        <v>0.277264395544564</v>
      </c>
      <c r="AE11" s="17">
        <v>0.25418731202709599</v>
      </c>
      <c r="AF11" s="17"/>
      <c r="AG11" s="17">
        <v>0.29450617498143</v>
      </c>
      <c r="AH11" s="17">
        <v>0.31479596864433801</v>
      </c>
    </row>
    <row r="12" spans="2:34" ht="30" x14ac:dyDescent="0.25">
      <c r="B12" s="18" t="s">
        <v>623</v>
      </c>
      <c r="C12" s="17">
        <v>0.26287578994142202</v>
      </c>
      <c r="D12" s="17">
        <v>0.241536710708733</v>
      </c>
      <c r="E12" s="17">
        <v>0.28336987779007999</v>
      </c>
      <c r="F12" s="17"/>
      <c r="G12" s="17">
        <v>0.27699130746498402</v>
      </c>
      <c r="H12" s="17">
        <v>0.28235738924833897</v>
      </c>
      <c r="I12" s="17">
        <v>0.22537614474616199</v>
      </c>
      <c r="J12" s="17"/>
      <c r="K12" s="17">
        <v>0.27124674516263803</v>
      </c>
      <c r="L12" s="17">
        <v>0.26247661649243498</v>
      </c>
      <c r="M12" s="17"/>
      <c r="N12" s="17">
        <v>0.24506836535339099</v>
      </c>
      <c r="O12" s="17">
        <v>0.26342854512814801</v>
      </c>
      <c r="P12" s="17">
        <v>0.284850226637615</v>
      </c>
      <c r="Q12" s="17">
        <v>0.32448487438234302</v>
      </c>
      <c r="R12" s="17">
        <v>0.21356392892183401</v>
      </c>
      <c r="S12" s="17"/>
      <c r="T12" s="17">
        <v>0.17761438644396099</v>
      </c>
      <c r="U12" s="17">
        <v>0.28115285379802202</v>
      </c>
      <c r="V12" s="17">
        <v>0.252351291631215</v>
      </c>
      <c r="W12" s="17">
        <v>0.25701370072512297</v>
      </c>
      <c r="X12" s="17">
        <v>0.253738685842398</v>
      </c>
      <c r="Y12" s="17">
        <v>0.29151701612380498</v>
      </c>
      <c r="Z12" s="17">
        <v>0.27657488671439501</v>
      </c>
      <c r="AA12" s="17">
        <v>0.30076476309676398</v>
      </c>
      <c r="AB12" s="17">
        <v>0.33655017666930298</v>
      </c>
      <c r="AC12" s="17">
        <v>0.20967638739529301</v>
      </c>
      <c r="AD12" s="17">
        <v>0.265451323984504</v>
      </c>
      <c r="AE12" s="17">
        <v>0.32332610166532799</v>
      </c>
      <c r="AF12" s="17"/>
      <c r="AG12" s="17">
        <v>0.23661255434965101</v>
      </c>
      <c r="AH12" s="17">
        <v>0.29058137652381699</v>
      </c>
    </row>
    <row r="13" spans="2:34" x14ac:dyDescent="0.25">
      <c r="B13" s="18" t="s">
        <v>80</v>
      </c>
      <c r="C13" s="19">
        <v>8.2298940918751104E-2</v>
      </c>
      <c r="D13" s="19">
        <v>7.4358273933956304E-2</v>
      </c>
      <c r="E13" s="19">
        <v>8.8968977607824698E-2</v>
      </c>
      <c r="F13" s="19"/>
      <c r="G13" s="19">
        <v>0.108355268220446</v>
      </c>
      <c r="H13" s="19">
        <v>6.5561678961581202E-2</v>
      </c>
      <c r="I13" s="19">
        <v>7.9050219981810096E-2</v>
      </c>
      <c r="J13" s="19"/>
      <c r="K13" s="19">
        <v>7.7013324663574606E-2</v>
      </c>
      <c r="L13" s="19">
        <v>7.5451754189629003E-2</v>
      </c>
      <c r="M13" s="19"/>
      <c r="N13" s="19">
        <v>0.15861840011238401</v>
      </c>
      <c r="O13" s="19">
        <v>7.5852685816230794E-2</v>
      </c>
      <c r="P13" s="19">
        <v>7.3928345562687403E-2</v>
      </c>
      <c r="Q13" s="19">
        <v>4.6240534637936898E-2</v>
      </c>
      <c r="R13" s="19">
        <v>5.4191011565011202E-2</v>
      </c>
      <c r="S13" s="19"/>
      <c r="T13" s="19">
        <v>8.4746368521267199E-2</v>
      </c>
      <c r="U13" s="19">
        <v>6.0912394182584401E-2</v>
      </c>
      <c r="V13" s="19">
        <v>8.6270153442226799E-2</v>
      </c>
      <c r="W13" s="19">
        <v>8.1888423181724096E-2</v>
      </c>
      <c r="X13" s="19">
        <v>0.119096388716239</v>
      </c>
      <c r="Y13" s="19">
        <v>8.8489342751215005E-2</v>
      </c>
      <c r="Z13" s="19">
        <v>6.3940177188900896E-2</v>
      </c>
      <c r="AA13" s="19">
        <v>2.9820743947598798E-2</v>
      </c>
      <c r="AB13" s="19">
        <v>9.5014109539302699E-2</v>
      </c>
      <c r="AC13" s="19">
        <v>9.6555066969578801E-2</v>
      </c>
      <c r="AD13" s="19">
        <v>0.110199609062544</v>
      </c>
      <c r="AE13" s="19">
        <v>3.7416614568009397E-2</v>
      </c>
      <c r="AF13" s="19"/>
      <c r="AG13" s="19">
        <v>7.0247890300180305E-2</v>
      </c>
      <c r="AH13" s="19">
        <v>7.4679496897264705E-2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629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0.111834019608946</v>
      </c>
      <c r="D9" s="17">
        <v>0.112045491241685</v>
      </c>
      <c r="E9" s="17">
        <v>0.11049191600316299</v>
      </c>
      <c r="F9" s="17"/>
      <c r="G9" s="17">
        <v>0.107125240100643</v>
      </c>
      <c r="H9" s="17">
        <v>0.10882999456966599</v>
      </c>
      <c r="I9" s="17">
        <v>0.11996836732636799</v>
      </c>
      <c r="J9" s="17"/>
      <c r="K9" s="17">
        <v>0.109179052738822</v>
      </c>
      <c r="L9" s="17">
        <v>0.11347818866913501</v>
      </c>
      <c r="M9" s="17"/>
      <c r="N9" s="17">
        <v>0.12458853474824801</v>
      </c>
      <c r="O9" s="17">
        <v>0.127198925432355</v>
      </c>
      <c r="P9" s="17">
        <v>8.8990246391762798E-2</v>
      </c>
      <c r="Q9" s="17">
        <v>0.20129261758071301</v>
      </c>
      <c r="R9" s="17">
        <v>9.5416602998895803E-2</v>
      </c>
      <c r="S9" s="17"/>
      <c r="T9" s="17">
        <v>0.125169649332596</v>
      </c>
      <c r="U9" s="17">
        <v>0.11839391491695</v>
      </c>
      <c r="V9" s="17">
        <v>7.7875305391355704E-2</v>
      </c>
      <c r="W9" s="17">
        <v>6.8312774420117794E-2</v>
      </c>
      <c r="X9" s="17">
        <v>0.111288885836462</v>
      </c>
      <c r="Y9" s="17">
        <v>8.8903860844786103E-2</v>
      </c>
      <c r="Z9" s="17">
        <v>0.13528942172969999</v>
      </c>
      <c r="AA9" s="17">
        <v>0.114047091503843</v>
      </c>
      <c r="AB9" s="17">
        <v>0.13109570096375101</v>
      </c>
      <c r="AC9" s="17">
        <v>0.16364738956792699</v>
      </c>
      <c r="AD9" s="17">
        <v>9.1915741909516901E-2</v>
      </c>
      <c r="AE9" s="17">
        <v>5.6984133123342599E-2</v>
      </c>
      <c r="AF9" s="17"/>
      <c r="AG9" s="17">
        <v>0.12525280056229601</v>
      </c>
      <c r="AH9" s="17">
        <v>0.10248012944649799</v>
      </c>
    </row>
    <row r="10" spans="2:34" ht="30" x14ac:dyDescent="0.25">
      <c r="B10" s="18" t="s">
        <v>621</v>
      </c>
      <c r="C10" s="17">
        <v>0.25841695255687402</v>
      </c>
      <c r="D10" s="17">
        <v>0.27822329086192499</v>
      </c>
      <c r="E10" s="17">
        <v>0.241021417253411</v>
      </c>
      <c r="F10" s="17"/>
      <c r="G10" s="17">
        <v>0.257125064257267</v>
      </c>
      <c r="H10" s="17">
        <v>0.24446359830177</v>
      </c>
      <c r="I10" s="17">
        <v>0.27708490736868202</v>
      </c>
      <c r="J10" s="17"/>
      <c r="K10" s="17">
        <v>0.23654155614574199</v>
      </c>
      <c r="L10" s="17">
        <v>0.26380507449549301</v>
      </c>
      <c r="M10" s="17"/>
      <c r="N10" s="17">
        <v>0.24649947079818299</v>
      </c>
      <c r="O10" s="17">
        <v>0.250363579947943</v>
      </c>
      <c r="P10" s="17">
        <v>0.25514618306401199</v>
      </c>
      <c r="Q10" s="17">
        <v>0.23833996502173799</v>
      </c>
      <c r="R10" s="17">
        <v>0.29035199203191903</v>
      </c>
      <c r="S10" s="17"/>
      <c r="T10" s="17">
        <v>0.29996454282769602</v>
      </c>
      <c r="U10" s="17">
        <v>0.24183562337281</v>
      </c>
      <c r="V10" s="17">
        <v>0.270775211016616</v>
      </c>
      <c r="W10" s="17">
        <v>0.27357516119681402</v>
      </c>
      <c r="X10" s="17">
        <v>0.27103946040350302</v>
      </c>
      <c r="Y10" s="17">
        <v>0.28455956552366402</v>
      </c>
      <c r="Z10" s="17">
        <v>0.21868431076306599</v>
      </c>
      <c r="AA10" s="17">
        <v>0.32047287212948</v>
      </c>
      <c r="AB10" s="17">
        <v>0.226592063127737</v>
      </c>
      <c r="AC10" s="17">
        <v>0.26599037533615699</v>
      </c>
      <c r="AD10" s="17">
        <v>0.19812632208122599</v>
      </c>
      <c r="AE10" s="17">
        <v>0.17617649906387201</v>
      </c>
      <c r="AF10" s="17"/>
      <c r="AG10" s="17">
        <v>0.28599780228209998</v>
      </c>
      <c r="AH10" s="17">
        <v>0.24751429157442001</v>
      </c>
    </row>
    <row r="11" spans="2:34" ht="30" x14ac:dyDescent="0.25">
      <c r="B11" s="18" t="s">
        <v>622</v>
      </c>
      <c r="C11" s="17">
        <v>0.304654345559217</v>
      </c>
      <c r="D11" s="17">
        <v>0.29927554988765498</v>
      </c>
      <c r="E11" s="17">
        <v>0.30962200583433402</v>
      </c>
      <c r="F11" s="17"/>
      <c r="G11" s="17">
        <v>0.28623968716888099</v>
      </c>
      <c r="H11" s="17">
        <v>0.30371349144794602</v>
      </c>
      <c r="I11" s="17">
        <v>0.32293625364874101</v>
      </c>
      <c r="J11" s="17"/>
      <c r="K11" s="17">
        <v>0.25422801974389397</v>
      </c>
      <c r="L11" s="17">
        <v>0.31663892041756803</v>
      </c>
      <c r="M11" s="17"/>
      <c r="N11" s="17">
        <v>0.24590553716483901</v>
      </c>
      <c r="O11" s="17">
        <v>0.30137213301633903</v>
      </c>
      <c r="P11" s="17">
        <v>0.33633429942295301</v>
      </c>
      <c r="Q11" s="17">
        <v>0.23940100540892401</v>
      </c>
      <c r="R11" s="17">
        <v>0.32126505029423802</v>
      </c>
      <c r="S11" s="17"/>
      <c r="T11" s="17">
        <v>0.323340252615537</v>
      </c>
      <c r="U11" s="17">
        <v>0.31931059964590502</v>
      </c>
      <c r="V11" s="17">
        <v>0.29897797190605802</v>
      </c>
      <c r="W11" s="17">
        <v>0.31707960014820402</v>
      </c>
      <c r="X11" s="17">
        <v>0.33017736852066198</v>
      </c>
      <c r="Y11" s="17">
        <v>0.292319042270683</v>
      </c>
      <c r="Z11" s="17">
        <v>0.29733383831642701</v>
      </c>
      <c r="AA11" s="17">
        <v>0.24536947893233099</v>
      </c>
      <c r="AB11" s="17">
        <v>0.30923447044811597</v>
      </c>
      <c r="AC11" s="17">
        <v>0.26258322191844502</v>
      </c>
      <c r="AD11" s="17">
        <v>0.26473187869765502</v>
      </c>
      <c r="AE11" s="17">
        <v>0.377515098300718</v>
      </c>
      <c r="AF11" s="17"/>
      <c r="AG11" s="17">
        <v>0.291846141370664</v>
      </c>
      <c r="AH11" s="17">
        <v>0.31026526916299302</v>
      </c>
    </row>
    <row r="12" spans="2:34" ht="30" x14ac:dyDescent="0.25">
      <c r="B12" s="18" t="s">
        <v>623</v>
      </c>
      <c r="C12" s="17">
        <v>0.194147732824064</v>
      </c>
      <c r="D12" s="17">
        <v>0.19884650388146599</v>
      </c>
      <c r="E12" s="17">
        <v>0.18891926671810799</v>
      </c>
      <c r="F12" s="17"/>
      <c r="G12" s="17">
        <v>0.18554785884237901</v>
      </c>
      <c r="H12" s="17">
        <v>0.21372067727555299</v>
      </c>
      <c r="I12" s="17">
        <v>0.17763244466339301</v>
      </c>
      <c r="J12" s="17"/>
      <c r="K12" s="17">
        <v>0.25334868700796198</v>
      </c>
      <c r="L12" s="17">
        <v>0.18533841266694101</v>
      </c>
      <c r="M12" s="17"/>
      <c r="N12" s="17">
        <v>0.14884299660037401</v>
      </c>
      <c r="O12" s="17">
        <v>0.19584012179412999</v>
      </c>
      <c r="P12" s="17">
        <v>0.19549679266634001</v>
      </c>
      <c r="Q12" s="17">
        <v>0.207820871236609</v>
      </c>
      <c r="R12" s="17">
        <v>0.22270627676622701</v>
      </c>
      <c r="S12" s="17"/>
      <c r="T12" s="17">
        <v>0.16473658325172999</v>
      </c>
      <c r="U12" s="17">
        <v>0.15915955045573099</v>
      </c>
      <c r="V12" s="17">
        <v>0.188385396792878</v>
      </c>
      <c r="W12" s="17">
        <v>0.209653436233673</v>
      </c>
      <c r="X12" s="17">
        <v>0.17385892679114001</v>
      </c>
      <c r="Y12" s="17">
        <v>0.20212384898932301</v>
      </c>
      <c r="Z12" s="17">
        <v>0.23625587450852401</v>
      </c>
      <c r="AA12" s="17">
        <v>0.23475960810784699</v>
      </c>
      <c r="AB12" s="17">
        <v>0.203665913839845</v>
      </c>
      <c r="AC12" s="17">
        <v>0.17078007242246601</v>
      </c>
      <c r="AD12" s="17">
        <v>0.24274301776541801</v>
      </c>
      <c r="AE12" s="17">
        <v>0.25155309406602</v>
      </c>
      <c r="AF12" s="17"/>
      <c r="AG12" s="17">
        <v>0.18390707666921599</v>
      </c>
      <c r="AH12" s="17">
        <v>0.21228471736184601</v>
      </c>
    </row>
    <row r="13" spans="2:34" x14ac:dyDescent="0.25">
      <c r="B13" s="18" t="s">
        <v>80</v>
      </c>
      <c r="C13" s="19">
        <v>0.13094694945089899</v>
      </c>
      <c r="D13" s="19">
        <v>0.111609164127269</v>
      </c>
      <c r="E13" s="19">
        <v>0.14994539419098399</v>
      </c>
      <c r="F13" s="19"/>
      <c r="G13" s="19">
        <v>0.16396214963083</v>
      </c>
      <c r="H13" s="19">
        <v>0.12927223840506499</v>
      </c>
      <c r="I13" s="19">
        <v>0.10237802699281701</v>
      </c>
      <c r="J13" s="19"/>
      <c r="K13" s="19">
        <v>0.14670268436358</v>
      </c>
      <c r="L13" s="19">
        <v>0.12073940375086301</v>
      </c>
      <c r="M13" s="19"/>
      <c r="N13" s="19">
        <v>0.234163460688356</v>
      </c>
      <c r="O13" s="19">
        <v>0.125225239809233</v>
      </c>
      <c r="P13" s="19">
        <v>0.124032478454932</v>
      </c>
      <c r="Q13" s="19">
        <v>0.11314554075201699</v>
      </c>
      <c r="R13" s="19">
        <v>7.0260077908720298E-2</v>
      </c>
      <c r="S13" s="19"/>
      <c r="T13" s="19">
        <v>8.6788971972441495E-2</v>
      </c>
      <c r="U13" s="19">
        <v>0.161300311608604</v>
      </c>
      <c r="V13" s="19">
        <v>0.163986114893093</v>
      </c>
      <c r="W13" s="19">
        <v>0.131379028001192</v>
      </c>
      <c r="X13" s="19">
        <v>0.113635358448233</v>
      </c>
      <c r="Y13" s="19">
        <v>0.13209368237154301</v>
      </c>
      <c r="Z13" s="19">
        <v>0.112436554682284</v>
      </c>
      <c r="AA13" s="19">
        <v>8.5350949326499004E-2</v>
      </c>
      <c r="AB13" s="19">
        <v>0.12941185162055099</v>
      </c>
      <c r="AC13" s="19">
        <v>0.13699894075500499</v>
      </c>
      <c r="AD13" s="19">
        <v>0.20248303954618499</v>
      </c>
      <c r="AE13" s="19">
        <v>0.137771175446048</v>
      </c>
      <c r="AF13" s="19"/>
      <c r="AG13" s="19">
        <v>0.112996179115725</v>
      </c>
      <c r="AH13" s="19">
        <v>0.12745559245424301</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630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0.23632419882049199</v>
      </c>
      <c r="D9" s="17">
        <v>0.23791586821995001</v>
      </c>
      <c r="E9" s="17">
        <v>0.233320159878002</v>
      </c>
      <c r="F9" s="17"/>
      <c r="G9" s="17">
        <v>0.24895145205965899</v>
      </c>
      <c r="H9" s="17">
        <v>0.24536386141015501</v>
      </c>
      <c r="I9" s="17">
        <v>0.21327901294109999</v>
      </c>
      <c r="J9" s="17"/>
      <c r="K9" s="17">
        <v>0.24528109945715401</v>
      </c>
      <c r="L9" s="17">
        <v>0.23195409937594899</v>
      </c>
      <c r="M9" s="17"/>
      <c r="N9" s="17">
        <v>0.27512641108070601</v>
      </c>
      <c r="O9" s="17">
        <v>0.25601094420357701</v>
      </c>
      <c r="P9" s="17">
        <v>0.222362743347922</v>
      </c>
      <c r="Q9" s="17">
        <v>0.24745311851934201</v>
      </c>
      <c r="R9" s="17">
        <v>0.20518767621447001</v>
      </c>
      <c r="S9" s="17"/>
      <c r="T9" s="17">
        <v>0.23890729537171099</v>
      </c>
      <c r="U9" s="17">
        <v>0.23285671965934501</v>
      </c>
      <c r="V9" s="17">
        <v>0.22655093497892501</v>
      </c>
      <c r="W9" s="17">
        <v>0.211156167972223</v>
      </c>
      <c r="X9" s="17">
        <v>0.23086981363428999</v>
      </c>
      <c r="Y9" s="17">
        <v>0.211449175966377</v>
      </c>
      <c r="Z9" s="17">
        <v>0.232062531599837</v>
      </c>
      <c r="AA9" s="17">
        <v>0.206656899930376</v>
      </c>
      <c r="AB9" s="17">
        <v>0.237176860392491</v>
      </c>
      <c r="AC9" s="17">
        <v>0.30666995458979301</v>
      </c>
      <c r="AD9" s="17">
        <v>0.239760863211467</v>
      </c>
      <c r="AE9" s="17">
        <v>0.28414812315950899</v>
      </c>
      <c r="AF9" s="17"/>
      <c r="AG9" s="17">
        <v>0.24672040645280299</v>
      </c>
      <c r="AH9" s="17">
        <v>0.23377971454891699</v>
      </c>
    </row>
    <row r="10" spans="2:34" ht="30" x14ac:dyDescent="0.25">
      <c r="B10" s="18" t="s">
        <v>621</v>
      </c>
      <c r="C10" s="17">
        <v>0.39246216880972901</v>
      </c>
      <c r="D10" s="17">
        <v>0.40271404500763103</v>
      </c>
      <c r="E10" s="17">
        <v>0.38053072763422702</v>
      </c>
      <c r="F10" s="17"/>
      <c r="G10" s="17">
        <v>0.38672206118204799</v>
      </c>
      <c r="H10" s="17">
        <v>0.385085874580473</v>
      </c>
      <c r="I10" s="17">
        <v>0.40702802731056398</v>
      </c>
      <c r="J10" s="17"/>
      <c r="K10" s="17">
        <v>0.342746430270296</v>
      </c>
      <c r="L10" s="17">
        <v>0.406695456039667</v>
      </c>
      <c r="M10" s="17"/>
      <c r="N10" s="17">
        <v>0.32208876090016902</v>
      </c>
      <c r="O10" s="17">
        <v>0.38530890522759897</v>
      </c>
      <c r="P10" s="17">
        <v>0.40883221516838902</v>
      </c>
      <c r="Q10" s="17">
        <v>0.36148888592477502</v>
      </c>
      <c r="R10" s="17">
        <v>0.43928328641248399</v>
      </c>
      <c r="S10" s="17"/>
      <c r="T10" s="17">
        <v>0.40295870459660299</v>
      </c>
      <c r="U10" s="17">
        <v>0.422720545428179</v>
      </c>
      <c r="V10" s="17">
        <v>0.415488826690392</v>
      </c>
      <c r="W10" s="17">
        <v>0.41798790337262598</v>
      </c>
      <c r="X10" s="17">
        <v>0.377364621631047</v>
      </c>
      <c r="Y10" s="17">
        <v>0.35319017850692003</v>
      </c>
      <c r="Z10" s="17">
        <v>0.37756068242714003</v>
      </c>
      <c r="AA10" s="17">
        <v>0.45735620261430299</v>
      </c>
      <c r="AB10" s="17">
        <v>0.36831279226213798</v>
      </c>
      <c r="AC10" s="17">
        <v>0.38343808875472202</v>
      </c>
      <c r="AD10" s="17">
        <v>0.37059541926441297</v>
      </c>
      <c r="AE10" s="17">
        <v>0.33918673941594601</v>
      </c>
      <c r="AF10" s="17"/>
      <c r="AG10" s="17">
        <v>0.38910042774940701</v>
      </c>
      <c r="AH10" s="17">
        <v>0.40038732878813399</v>
      </c>
    </row>
    <row r="11" spans="2:34" ht="30" x14ac:dyDescent="0.25">
      <c r="B11" s="18" t="s">
        <v>622</v>
      </c>
      <c r="C11" s="17">
        <v>0.22213207818642</v>
      </c>
      <c r="D11" s="17">
        <v>0.22115963260072799</v>
      </c>
      <c r="E11" s="17">
        <v>0.22489169011486901</v>
      </c>
      <c r="F11" s="17"/>
      <c r="G11" s="17">
        <v>0.19956079707308599</v>
      </c>
      <c r="H11" s="17">
        <v>0.22528327518527499</v>
      </c>
      <c r="I11" s="17">
        <v>0.23915199500821299</v>
      </c>
      <c r="J11" s="17"/>
      <c r="K11" s="17">
        <v>0.237291248852531</v>
      </c>
      <c r="L11" s="17">
        <v>0.222390085599487</v>
      </c>
      <c r="M11" s="17"/>
      <c r="N11" s="17">
        <v>0.16390504208696099</v>
      </c>
      <c r="O11" s="17">
        <v>0.229129085778186</v>
      </c>
      <c r="P11" s="17">
        <v>0.23508676480948801</v>
      </c>
      <c r="Q11" s="17">
        <v>0.258918679784995</v>
      </c>
      <c r="R11" s="17">
        <v>0.22566057351535501</v>
      </c>
      <c r="S11" s="17"/>
      <c r="T11" s="17">
        <v>0.20738189732792101</v>
      </c>
      <c r="U11" s="17">
        <v>0.207027143345486</v>
      </c>
      <c r="V11" s="17">
        <v>0.21772897686604301</v>
      </c>
      <c r="W11" s="17">
        <v>0.202781014650425</v>
      </c>
      <c r="X11" s="17">
        <v>0.223514894812469</v>
      </c>
      <c r="Y11" s="17">
        <v>0.24499464724630199</v>
      </c>
      <c r="Z11" s="17">
        <v>0.28965330516425702</v>
      </c>
      <c r="AA11" s="17">
        <v>0.23717317850386799</v>
      </c>
      <c r="AB11" s="17">
        <v>0.221011540430295</v>
      </c>
      <c r="AC11" s="17">
        <v>0.17877575832623799</v>
      </c>
      <c r="AD11" s="17">
        <v>0.177734892063655</v>
      </c>
      <c r="AE11" s="17">
        <v>0.32684653376766398</v>
      </c>
      <c r="AF11" s="17"/>
      <c r="AG11" s="17">
        <v>0.22762870222541301</v>
      </c>
      <c r="AH11" s="17">
        <v>0.22692316439011101</v>
      </c>
    </row>
    <row r="12" spans="2:34" ht="30" x14ac:dyDescent="0.25">
      <c r="B12" s="18" t="s">
        <v>623</v>
      </c>
      <c r="C12" s="17">
        <v>6.3404993763922002E-2</v>
      </c>
      <c r="D12" s="17">
        <v>6.7085053990649193E-2</v>
      </c>
      <c r="E12" s="17">
        <v>6.0937172792059902E-2</v>
      </c>
      <c r="F12" s="17"/>
      <c r="G12" s="17">
        <v>4.5503226085102502E-2</v>
      </c>
      <c r="H12" s="17">
        <v>7.2792121159227494E-2</v>
      </c>
      <c r="I12" s="17">
        <v>6.8281056598847104E-2</v>
      </c>
      <c r="J12" s="17"/>
      <c r="K12" s="17">
        <v>8.0449453136097304E-2</v>
      </c>
      <c r="L12" s="17">
        <v>6.0512364222618902E-2</v>
      </c>
      <c r="M12" s="17"/>
      <c r="N12" s="17">
        <v>8.5449029421925199E-2</v>
      </c>
      <c r="O12" s="17">
        <v>4.6486950466281901E-2</v>
      </c>
      <c r="P12" s="17">
        <v>5.4324624390768503E-2</v>
      </c>
      <c r="Q12" s="17">
        <v>7.0423604448740199E-2</v>
      </c>
      <c r="R12" s="17">
        <v>7.7525836668128206E-2</v>
      </c>
      <c r="S12" s="17"/>
      <c r="T12" s="17">
        <v>7.1992205388992606E-2</v>
      </c>
      <c r="U12" s="17">
        <v>7.7350330004358994E-2</v>
      </c>
      <c r="V12" s="17">
        <v>5.5832395850977802E-2</v>
      </c>
      <c r="W12" s="17">
        <v>5.5792766240516198E-2</v>
      </c>
      <c r="X12" s="17">
        <v>7.87648702531107E-2</v>
      </c>
      <c r="Y12" s="17">
        <v>8.4318326823911396E-2</v>
      </c>
      <c r="Z12" s="17">
        <v>1.8939080135123701E-2</v>
      </c>
      <c r="AA12" s="17">
        <v>5.7463929688704098E-2</v>
      </c>
      <c r="AB12" s="17">
        <v>7.8463846542661003E-2</v>
      </c>
      <c r="AC12" s="17">
        <v>4.7529358985001997E-2</v>
      </c>
      <c r="AD12" s="17">
        <v>6.84117391197029E-2</v>
      </c>
      <c r="AE12" s="17">
        <v>1.6736874036435399E-2</v>
      </c>
      <c r="AF12" s="17"/>
      <c r="AG12" s="17">
        <v>6.8250070138568E-2</v>
      </c>
      <c r="AH12" s="17">
        <v>5.7587677506900303E-2</v>
      </c>
    </row>
    <row r="13" spans="2:34" x14ac:dyDescent="0.25">
      <c r="B13" s="18" t="s">
        <v>80</v>
      </c>
      <c r="C13" s="19">
        <v>8.5676560419436304E-2</v>
      </c>
      <c r="D13" s="19">
        <v>7.1125400181042103E-2</v>
      </c>
      <c r="E13" s="19">
        <v>0.100320249580842</v>
      </c>
      <c r="F13" s="19"/>
      <c r="G13" s="19">
        <v>0.11926246360010501</v>
      </c>
      <c r="H13" s="19">
        <v>7.1474867664869199E-2</v>
      </c>
      <c r="I13" s="19">
        <v>7.2259908141275794E-2</v>
      </c>
      <c r="J13" s="19"/>
      <c r="K13" s="19">
        <v>9.4231768283922906E-2</v>
      </c>
      <c r="L13" s="19">
        <v>7.8447994762277498E-2</v>
      </c>
      <c r="M13" s="19"/>
      <c r="N13" s="19">
        <v>0.15343075651023999</v>
      </c>
      <c r="O13" s="19">
        <v>8.3064114324356397E-2</v>
      </c>
      <c r="P13" s="19">
        <v>7.9393652283433203E-2</v>
      </c>
      <c r="Q13" s="19">
        <v>6.17157113221476E-2</v>
      </c>
      <c r="R13" s="19">
        <v>5.2342627189562702E-2</v>
      </c>
      <c r="S13" s="19"/>
      <c r="T13" s="19">
        <v>7.8759897314772204E-2</v>
      </c>
      <c r="U13" s="19">
        <v>6.00452615626305E-2</v>
      </c>
      <c r="V13" s="19">
        <v>8.4398865613661694E-2</v>
      </c>
      <c r="W13" s="19">
        <v>0.11228214776421</v>
      </c>
      <c r="X13" s="19">
        <v>8.9485799669083405E-2</v>
      </c>
      <c r="Y13" s="19">
        <v>0.10604767145648999</v>
      </c>
      <c r="Z13" s="19">
        <v>8.1784400673641497E-2</v>
      </c>
      <c r="AA13" s="19">
        <v>4.13497892627488E-2</v>
      </c>
      <c r="AB13" s="19">
        <v>9.5034960372415295E-2</v>
      </c>
      <c r="AC13" s="19">
        <v>8.3586839344244795E-2</v>
      </c>
      <c r="AD13" s="19">
        <v>0.143497086340761</v>
      </c>
      <c r="AE13" s="19">
        <v>3.3081729620445699E-2</v>
      </c>
      <c r="AF13" s="19"/>
      <c r="AG13" s="19">
        <v>6.83003934338096E-2</v>
      </c>
      <c r="AH13" s="19">
        <v>8.1322114765937495E-2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631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9.0553126444185894E-2</v>
      </c>
      <c r="D9" s="17">
        <v>9.68533024349056E-2</v>
      </c>
      <c r="E9" s="17">
        <v>8.5030947459467293E-2</v>
      </c>
      <c r="F9" s="17"/>
      <c r="G9" s="17">
        <v>7.5450909631009894E-2</v>
      </c>
      <c r="H9" s="17">
        <v>9.3977267648464397E-2</v>
      </c>
      <c r="I9" s="17">
        <v>0.10029386584454</v>
      </c>
      <c r="J9" s="17"/>
      <c r="K9" s="17">
        <v>9.1691334149795301E-2</v>
      </c>
      <c r="L9" s="17">
        <v>8.9133484360856996E-2</v>
      </c>
      <c r="M9" s="17"/>
      <c r="N9" s="17">
        <v>0.107681654590878</v>
      </c>
      <c r="O9" s="17">
        <v>8.5887277752742699E-2</v>
      </c>
      <c r="P9" s="17">
        <v>7.6853401748418301E-2</v>
      </c>
      <c r="Q9" s="17">
        <v>0.10605552238508301</v>
      </c>
      <c r="R9" s="17">
        <v>0.101358164759389</v>
      </c>
      <c r="S9" s="17"/>
      <c r="T9" s="17">
        <v>0.13173704281868001</v>
      </c>
      <c r="U9" s="17">
        <v>5.7815799800858297E-2</v>
      </c>
      <c r="V9" s="17">
        <v>6.2003034356992698E-2</v>
      </c>
      <c r="W9" s="17">
        <v>3.9517892416747198E-2</v>
      </c>
      <c r="X9" s="17">
        <v>0.103703106764003</v>
      </c>
      <c r="Y9" s="17">
        <v>9.0466718490660403E-2</v>
      </c>
      <c r="Z9" s="17">
        <v>0.122882768045426</v>
      </c>
      <c r="AA9" s="17">
        <v>8.3816822046673095E-2</v>
      </c>
      <c r="AB9" s="17">
        <v>7.9000032721830801E-2</v>
      </c>
      <c r="AC9" s="17">
        <v>8.63899145189716E-2</v>
      </c>
      <c r="AD9" s="17">
        <v>0.10536232113411401</v>
      </c>
      <c r="AE9" s="17">
        <v>0.18561366873947799</v>
      </c>
      <c r="AF9" s="17"/>
      <c r="AG9" s="17">
        <v>0.10077763519725901</v>
      </c>
      <c r="AH9" s="17">
        <v>8.5103213852363302E-2</v>
      </c>
    </row>
    <row r="10" spans="2:34" ht="30" x14ac:dyDescent="0.25">
      <c r="B10" s="18" t="s">
        <v>621</v>
      </c>
      <c r="C10" s="17">
        <v>0.27030401392905301</v>
      </c>
      <c r="D10" s="17">
        <v>0.303131879853963</v>
      </c>
      <c r="E10" s="17">
        <v>0.237969886682531</v>
      </c>
      <c r="F10" s="17"/>
      <c r="G10" s="17">
        <v>0.27406789745837001</v>
      </c>
      <c r="H10" s="17">
        <v>0.26697102021892</v>
      </c>
      <c r="I10" s="17">
        <v>0.27098053919924198</v>
      </c>
      <c r="J10" s="17"/>
      <c r="K10" s="17">
        <v>0.23798614574574201</v>
      </c>
      <c r="L10" s="17">
        <v>0.27948104965447501</v>
      </c>
      <c r="M10" s="17"/>
      <c r="N10" s="17">
        <v>0.28065177313887602</v>
      </c>
      <c r="O10" s="17">
        <v>0.30235028735569902</v>
      </c>
      <c r="P10" s="17">
        <v>0.24921369402560201</v>
      </c>
      <c r="Q10" s="17">
        <v>0.28134610646742397</v>
      </c>
      <c r="R10" s="17">
        <v>0.263216944292472</v>
      </c>
      <c r="S10" s="17"/>
      <c r="T10" s="17">
        <v>0.23222289392085499</v>
      </c>
      <c r="U10" s="17">
        <v>0.32102683559126199</v>
      </c>
      <c r="V10" s="17">
        <v>0.28297287581154201</v>
      </c>
      <c r="W10" s="17">
        <v>0.24846782114398999</v>
      </c>
      <c r="X10" s="17">
        <v>0.22688077664335499</v>
      </c>
      <c r="Y10" s="17">
        <v>0.28675149111353798</v>
      </c>
      <c r="Z10" s="17">
        <v>0.238580050241329</v>
      </c>
      <c r="AA10" s="17">
        <v>0.34987755919542401</v>
      </c>
      <c r="AB10" s="17">
        <v>0.26915031565111103</v>
      </c>
      <c r="AC10" s="17">
        <v>0.30703312459841903</v>
      </c>
      <c r="AD10" s="17">
        <v>0.21441939726436701</v>
      </c>
      <c r="AE10" s="17">
        <v>0.28291137912179298</v>
      </c>
      <c r="AF10" s="17"/>
      <c r="AG10" s="17">
        <v>0.30381065495076398</v>
      </c>
      <c r="AH10" s="17">
        <v>0.25402133666785898</v>
      </c>
    </row>
    <row r="11" spans="2:34" ht="30" x14ac:dyDescent="0.25">
      <c r="B11" s="18" t="s">
        <v>622</v>
      </c>
      <c r="C11" s="17">
        <v>0.27797119636349199</v>
      </c>
      <c r="D11" s="17">
        <v>0.26547018114481002</v>
      </c>
      <c r="E11" s="17">
        <v>0.28993458986762699</v>
      </c>
      <c r="F11" s="17"/>
      <c r="G11" s="17">
        <v>0.29024289674068199</v>
      </c>
      <c r="H11" s="17">
        <v>0.27660956688628802</v>
      </c>
      <c r="I11" s="17">
        <v>0.26827749228537001</v>
      </c>
      <c r="J11" s="17"/>
      <c r="K11" s="17">
        <v>0.27692664787030702</v>
      </c>
      <c r="L11" s="17">
        <v>0.27873601188513197</v>
      </c>
      <c r="M11" s="17"/>
      <c r="N11" s="17">
        <v>0.211976006672842</v>
      </c>
      <c r="O11" s="17">
        <v>0.32344226053876302</v>
      </c>
      <c r="P11" s="17">
        <v>0.287842636463149</v>
      </c>
      <c r="Q11" s="17">
        <v>0.237325364505382</v>
      </c>
      <c r="R11" s="17">
        <v>0.28085666966115602</v>
      </c>
      <c r="S11" s="17"/>
      <c r="T11" s="17">
        <v>0.240807442805689</v>
      </c>
      <c r="U11" s="17">
        <v>0.311249252951324</v>
      </c>
      <c r="V11" s="17">
        <v>0.25469151833760001</v>
      </c>
      <c r="W11" s="17">
        <v>0.325306793046582</v>
      </c>
      <c r="X11" s="17">
        <v>0.30134824524595699</v>
      </c>
      <c r="Y11" s="17">
        <v>0.24424781138059701</v>
      </c>
      <c r="Z11" s="17">
        <v>0.33006615578137199</v>
      </c>
      <c r="AA11" s="17">
        <v>0.27974892503540999</v>
      </c>
      <c r="AB11" s="17">
        <v>0.26096713480627698</v>
      </c>
      <c r="AC11" s="17">
        <v>0.240728289438389</v>
      </c>
      <c r="AD11" s="17">
        <v>0.30000604527523</v>
      </c>
      <c r="AE11" s="17">
        <v>0.24805614640670401</v>
      </c>
      <c r="AF11" s="17"/>
      <c r="AG11" s="17">
        <v>0.26697472011310802</v>
      </c>
      <c r="AH11" s="17">
        <v>0.293995589323644</v>
      </c>
    </row>
    <row r="12" spans="2:34" ht="30" x14ac:dyDescent="0.25">
      <c r="B12" s="18" t="s">
        <v>623</v>
      </c>
      <c r="C12" s="17">
        <v>0.23602770793709901</v>
      </c>
      <c r="D12" s="17">
        <v>0.237018731170416</v>
      </c>
      <c r="E12" s="17">
        <v>0.23475219449210299</v>
      </c>
      <c r="F12" s="17"/>
      <c r="G12" s="17">
        <v>0.20729181474365099</v>
      </c>
      <c r="H12" s="17">
        <v>0.24650894311584501</v>
      </c>
      <c r="I12" s="17">
        <v>0.249597120574795</v>
      </c>
      <c r="J12" s="17"/>
      <c r="K12" s="17">
        <v>0.23444537735844501</v>
      </c>
      <c r="L12" s="17">
        <v>0.24038550002610201</v>
      </c>
      <c r="M12" s="17"/>
      <c r="N12" s="17">
        <v>0.161742058080591</v>
      </c>
      <c r="O12" s="17">
        <v>0.194672881502085</v>
      </c>
      <c r="P12" s="17">
        <v>0.26451167179158103</v>
      </c>
      <c r="Q12" s="17">
        <v>0.27347200986228798</v>
      </c>
      <c r="R12" s="17">
        <v>0.27498559480012802</v>
      </c>
      <c r="S12" s="17"/>
      <c r="T12" s="17">
        <v>0.28028065940637997</v>
      </c>
      <c r="U12" s="17">
        <v>0.196348435303283</v>
      </c>
      <c r="V12" s="17">
        <v>0.23726619849508701</v>
      </c>
      <c r="W12" s="17">
        <v>0.26478427510595698</v>
      </c>
      <c r="X12" s="17">
        <v>0.214974266530393</v>
      </c>
      <c r="Y12" s="17">
        <v>0.232985466223189</v>
      </c>
      <c r="Z12" s="17">
        <v>0.192347775768339</v>
      </c>
      <c r="AA12" s="17">
        <v>0.22731002602372699</v>
      </c>
      <c r="AB12" s="17">
        <v>0.27591379774741998</v>
      </c>
      <c r="AC12" s="17">
        <v>0.265469276107275</v>
      </c>
      <c r="AD12" s="17">
        <v>0.162192284207196</v>
      </c>
      <c r="AE12" s="17">
        <v>0.21794428987415801</v>
      </c>
      <c r="AF12" s="17"/>
      <c r="AG12" s="17">
        <v>0.22589749931961001</v>
      </c>
      <c r="AH12" s="17">
        <v>0.24998883442750799</v>
      </c>
    </row>
    <row r="13" spans="2:34" x14ac:dyDescent="0.25">
      <c r="B13" s="18" t="s">
        <v>80</v>
      </c>
      <c r="C13" s="19">
        <v>0.12514395532617001</v>
      </c>
      <c r="D13" s="19">
        <v>9.7525905395905305E-2</v>
      </c>
      <c r="E13" s="19">
        <v>0.152312381498272</v>
      </c>
      <c r="F13" s="19"/>
      <c r="G13" s="19">
        <v>0.152946481426287</v>
      </c>
      <c r="H13" s="19">
        <v>0.115933202130482</v>
      </c>
      <c r="I13" s="19">
        <v>0.110850982096052</v>
      </c>
      <c r="J13" s="19"/>
      <c r="K13" s="19">
        <v>0.158950494875711</v>
      </c>
      <c r="L13" s="19">
        <v>0.11226395407343299</v>
      </c>
      <c r="M13" s="19"/>
      <c r="N13" s="19">
        <v>0.23794850751681301</v>
      </c>
      <c r="O13" s="19">
        <v>9.3647292850710703E-2</v>
      </c>
      <c r="P13" s="19">
        <v>0.12157859597124999</v>
      </c>
      <c r="Q13" s="19">
        <v>0.101800996779824</v>
      </c>
      <c r="R13" s="19">
        <v>7.9582626486854602E-2</v>
      </c>
      <c r="S13" s="19"/>
      <c r="T13" s="19">
        <v>0.114951961048396</v>
      </c>
      <c r="U13" s="19">
        <v>0.11355967635327301</v>
      </c>
      <c r="V13" s="19">
        <v>0.16306637299877799</v>
      </c>
      <c r="W13" s="19">
        <v>0.12192321828672401</v>
      </c>
      <c r="X13" s="19">
        <v>0.153093604816292</v>
      </c>
      <c r="Y13" s="19">
        <v>0.145548512792016</v>
      </c>
      <c r="Z13" s="19">
        <v>0.116123250163534</v>
      </c>
      <c r="AA13" s="19">
        <v>5.92466676987655E-2</v>
      </c>
      <c r="AB13" s="19">
        <v>0.11496871907336199</v>
      </c>
      <c r="AC13" s="19">
        <v>0.100379395336946</v>
      </c>
      <c r="AD13" s="19">
        <v>0.218019952119093</v>
      </c>
      <c r="AE13" s="19">
        <v>6.5474515857867302E-2</v>
      </c>
      <c r="AF13" s="19"/>
      <c r="AG13" s="19">
        <v>0.10253949041926</v>
      </c>
      <c r="AH13" s="19">
        <v>0.116891025728627</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H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123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45" x14ac:dyDescent="0.25">
      <c r="B9" s="18" t="s">
        <v>117</v>
      </c>
      <c r="C9" s="17">
        <v>0.27665896967217501</v>
      </c>
      <c r="D9" s="17">
        <v>0.35800080977029303</v>
      </c>
      <c r="E9" s="17">
        <v>0.19627079961073701</v>
      </c>
      <c r="F9" s="17"/>
      <c r="G9" s="17">
        <v>0.250314472341164</v>
      </c>
      <c r="H9" s="17">
        <v>0.24359877778170699</v>
      </c>
      <c r="I9" s="17">
        <v>0.34251609673994698</v>
      </c>
      <c r="J9" s="17"/>
      <c r="K9" s="17">
        <v>0.22641714835653201</v>
      </c>
      <c r="L9" s="17">
        <v>0.28949923860562998</v>
      </c>
      <c r="M9" s="17"/>
      <c r="N9" s="17">
        <v>0.194773625630004</v>
      </c>
      <c r="O9" s="17">
        <v>0.20753759187318299</v>
      </c>
      <c r="P9" s="17">
        <v>0.255463720919337</v>
      </c>
      <c r="Q9" s="17">
        <v>0.36821423272779302</v>
      </c>
      <c r="R9" s="17">
        <v>0.42533104077061501</v>
      </c>
      <c r="S9" s="17"/>
      <c r="T9" s="17">
        <v>0.36734906200526202</v>
      </c>
      <c r="U9" s="17">
        <v>0.26151946378440599</v>
      </c>
      <c r="V9" s="17">
        <v>0.212508745429412</v>
      </c>
      <c r="W9" s="17">
        <v>0.30562539590640803</v>
      </c>
      <c r="X9" s="17">
        <v>0.273083164771531</v>
      </c>
      <c r="Y9" s="17">
        <v>0.28427928244494399</v>
      </c>
      <c r="Z9" s="17">
        <v>0.20126192927622799</v>
      </c>
      <c r="AA9" s="17">
        <v>0.23395840049945801</v>
      </c>
      <c r="AB9" s="17">
        <v>0.27012012384807399</v>
      </c>
      <c r="AC9" s="17">
        <v>0.31951582289599101</v>
      </c>
      <c r="AD9" s="17">
        <v>0.248107045882203</v>
      </c>
      <c r="AE9" s="17">
        <v>0.24094844575663499</v>
      </c>
      <c r="AF9" s="17"/>
      <c r="AG9" s="17">
        <v>0.26844420915485401</v>
      </c>
      <c r="AH9" s="17">
        <v>0.285335643940691</v>
      </c>
    </row>
    <row r="10" spans="2:34" ht="45" x14ac:dyDescent="0.25">
      <c r="B10" s="18" t="s">
        <v>118</v>
      </c>
      <c r="C10" s="17">
        <v>0.39196722038401799</v>
      </c>
      <c r="D10" s="17">
        <v>0.38896882364871899</v>
      </c>
      <c r="E10" s="17">
        <v>0.389058344801675</v>
      </c>
      <c r="F10" s="17"/>
      <c r="G10" s="17">
        <v>0.38633982674672901</v>
      </c>
      <c r="H10" s="17">
        <v>0.40011988226675999</v>
      </c>
      <c r="I10" s="17">
        <v>0.38698790095121499</v>
      </c>
      <c r="J10" s="17"/>
      <c r="K10" s="17">
        <v>0.37315501749545699</v>
      </c>
      <c r="L10" s="17">
        <v>0.395571855187625</v>
      </c>
      <c r="M10" s="17"/>
      <c r="N10" s="17">
        <v>0.37620274045705498</v>
      </c>
      <c r="O10" s="17">
        <v>0.419865658952215</v>
      </c>
      <c r="P10" s="17">
        <v>0.40997223734414101</v>
      </c>
      <c r="Q10" s="17">
        <v>0.331589504578435</v>
      </c>
      <c r="R10" s="17">
        <v>0.36344156227159602</v>
      </c>
      <c r="S10" s="17"/>
      <c r="T10" s="17">
        <v>0.40972072733950599</v>
      </c>
      <c r="U10" s="17">
        <v>0.364132453177617</v>
      </c>
      <c r="V10" s="17">
        <v>0.428350071561586</v>
      </c>
      <c r="W10" s="17">
        <v>0.32584304836036199</v>
      </c>
      <c r="X10" s="17">
        <v>0.380320601256942</v>
      </c>
      <c r="Y10" s="17">
        <v>0.39930399509919801</v>
      </c>
      <c r="Z10" s="17">
        <v>0.40982360616132102</v>
      </c>
      <c r="AA10" s="17">
        <v>0.45847813940029303</v>
      </c>
      <c r="AB10" s="17">
        <v>0.42651320842332502</v>
      </c>
      <c r="AC10" s="17">
        <v>0.35933797012235102</v>
      </c>
      <c r="AD10" s="17">
        <v>0.41632182951059798</v>
      </c>
      <c r="AE10" s="17">
        <v>0.30345198497257603</v>
      </c>
      <c r="AF10" s="17"/>
      <c r="AG10" s="17">
        <v>0.37174146328871799</v>
      </c>
      <c r="AH10" s="17">
        <v>0.401071774924257</v>
      </c>
    </row>
    <row r="11" spans="2:34" x14ac:dyDescent="0.25">
      <c r="B11" s="18" t="s">
        <v>119</v>
      </c>
      <c r="C11" s="17">
        <v>0.28958540348560602</v>
      </c>
      <c r="D11" s="17">
        <v>0.214664568942047</v>
      </c>
      <c r="E11" s="17">
        <v>0.36866039932289402</v>
      </c>
      <c r="F11" s="17"/>
      <c r="G11" s="17">
        <v>0.31490918411823499</v>
      </c>
      <c r="H11" s="17">
        <v>0.31652221357897198</v>
      </c>
      <c r="I11" s="17">
        <v>0.23234212472296101</v>
      </c>
      <c r="J11" s="17"/>
      <c r="K11" s="17">
        <v>0.33086471382909999</v>
      </c>
      <c r="L11" s="17">
        <v>0.28230444756359102</v>
      </c>
      <c r="M11" s="17"/>
      <c r="N11" s="17">
        <v>0.36290338763452001</v>
      </c>
      <c r="O11" s="17">
        <v>0.33515168121616001</v>
      </c>
      <c r="P11" s="17">
        <v>0.28916492647709302</v>
      </c>
      <c r="Q11" s="17">
        <v>0.25705468064617298</v>
      </c>
      <c r="R11" s="17">
        <v>0.192418616290118</v>
      </c>
      <c r="S11" s="17"/>
      <c r="T11" s="17">
        <v>0.20381449747859601</v>
      </c>
      <c r="U11" s="17">
        <v>0.33357822369793499</v>
      </c>
      <c r="V11" s="17">
        <v>0.30635899667550698</v>
      </c>
      <c r="W11" s="17">
        <v>0.299567510020184</v>
      </c>
      <c r="X11" s="17">
        <v>0.34063028296428799</v>
      </c>
      <c r="Y11" s="17">
        <v>0.28412757719508103</v>
      </c>
      <c r="Z11" s="17">
        <v>0.326047610634562</v>
      </c>
      <c r="AA11" s="17">
        <v>0.22824740860491299</v>
      </c>
      <c r="AB11" s="17">
        <v>0.27475481323620898</v>
      </c>
      <c r="AC11" s="17">
        <v>0.28494104159124001</v>
      </c>
      <c r="AD11" s="17">
        <v>0.27220508255010001</v>
      </c>
      <c r="AE11" s="17">
        <v>0.37649659907334598</v>
      </c>
      <c r="AF11" s="17"/>
      <c r="AG11" s="17">
        <v>0.31360289911459999</v>
      </c>
      <c r="AH11" s="17">
        <v>0.27518799852253201</v>
      </c>
    </row>
    <row r="12" spans="2:34" x14ac:dyDescent="0.25">
      <c r="B12" s="18" t="s">
        <v>60</v>
      </c>
      <c r="C12" s="19">
        <v>4.1788406458201199E-2</v>
      </c>
      <c r="D12" s="19">
        <v>3.8365797638940199E-2</v>
      </c>
      <c r="E12" s="19">
        <v>4.6010456264694397E-2</v>
      </c>
      <c r="F12" s="19"/>
      <c r="G12" s="19">
        <v>4.8436516793873001E-2</v>
      </c>
      <c r="H12" s="19">
        <v>3.9759126372561099E-2</v>
      </c>
      <c r="I12" s="19">
        <v>3.8153877585875802E-2</v>
      </c>
      <c r="J12" s="19"/>
      <c r="K12" s="19">
        <v>6.9563120318910904E-2</v>
      </c>
      <c r="L12" s="19">
        <v>3.26244586431544E-2</v>
      </c>
      <c r="M12" s="19"/>
      <c r="N12" s="19">
        <v>6.61202462784206E-2</v>
      </c>
      <c r="O12" s="19">
        <v>3.7445067958441602E-2</v>
      </c>
      <c r="P12" s="19">
        <v>4.5399115259428899E-2</v>
      </c>
      <c r="Q12" s="19">
        <v>4.31415820475997E-2</v>
      </c>
      <c r="R12" s="19">
        <v>1.88087806676706E-2</v>
      </c>
      <c r="S12" s="19"/>
      <c r="T12" s="19">
        <v>1.9115713176635699E-2</v>
      </c>
      <c r="U12" s="19">
        <v>4.07698593400415E-2</v>
      </c>
      <c r="V12" s="19">
        <v>5.2782186333494602E-2</v>
      </c>
      <c r="W12" s="19">
        <v>6.8964045713045596E-2</v>
      </c>
      <c r="X12" s="19">
        <v>5.9659510072392697E-3</v>
      </c>
      <c r="Y12" s="19">
        <v>3.2289145260776898E-2</v>
      </c>
      <c r="Z12" s="19">
        <v>6.2866853927888905E-2</v>
      </c>
      <c r="AA12" s="19">
        <v>7.9316051495336007E-2</v>
      </c>
      <c r="AB12" s="19">
        <v>2.8611854492391099E-2</v>
      </c>
      <c r="AC12" s="19">
        <v>3.6205165390417703E-2</v>
      </c>
      <c r="AD12" s="19">
        <v>6.3366042057099004E-2</v>
      </c>
      <c r="AE12" s="19">
        <v>7.9102970197443806E-2</v>
      </c>
      <c r="AF12" s="19"/>
      <c r="AG12" s="19">
        <v>4.6211428441827601E-2</v>
      </c>
      <c r="AH12" s="19">
        <v>3.8404582612519701E-2</v>
      </c>
    </row>
    <row r="13" spans="2:34" x14ac:dyDescent="0.25">
      <c r="B13" s="16"/>
    </row>
    <row r="14" spans="2:34" x14ac:dyDescent="0.25">
      <c r="B14" t="s">
        <v>63</v>
      </c>
    </row>
    <row r="15" spans="2:34" x14ac:dyDescent="0.25">
      <c r="B15" t="s">
        <v>64</v>
      </c>
    </row>
    <row r="17" spans="2:2" x14ac:dyDescent="0.25">
      <c r="B17"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632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0.111518251221917</v>
      </c>
      <c r="D9" s="17">
        <v>0.116066323312319</v>
      </c>
      <c r="E9" s="17">
        <v>0.107594122985883</v>
      </c>
      <c r="F9" s="17"/>
      <c r="G9" s="17">
        <v>0.105631464518482</v>
      </c>
      <c r="H9" s="17">
        <v>0.10401338945959</v>
      </c>
      <c r="I9" s="17">
        <v>0.12638130139967299</v>
      </c>
      <c r="J9" s="17"/>
      <c r="K9" s="17">
        <v>0.10779073590781101</v>
      </c>
      <c r="L9" s="17">
        <v>0.113514291316132</v>
      </c>
      <c r="M9" s="17"/>
      <c r="N9" s="17">
        <v>0.147009099958751</v>
      </c>
      <c r="O9" s="17">
        <v>0.119558016803536</v>
      </c>
      <c r="P9" s="17">
        <v>9.3292904006190905E-2</v>
      </c>
      <c r="Q9" s="17">
        <v>0.13530575967546099</v>
      </c>
      <c r="R9" s="17">
        <v>9.8977440409435E-2</v>
      </c>
      <c r="S9" s="17"/>
      <c r="T9" s="17">
        <v>0.13269747576674601</v>
      </c>
      <c r="U9" s="17">
        <v>6.9724170479750394E-2</v>
      </c>
      <c r="V9" s="17">
        <v>0.11636266711101199</v>
      </c>
      <c r="W9" s="17">
        <v>7.6729313917444295E-2</v>
      </c>
      <c r="X9" s="17">
        <v>0.12931052953724601</v>
      </c>
      <c r="Y9" s="17">
        <v>0.10560936366585399</v>
      </c>
      <c r="Z9" s="17">
        <v>0.125152126391845</v>
      </c>
      <c r="AA9" s="17">
        <v>0.15307480224558301</v>
      </c>
      <c r="AB9" s="17">
        <v>0.118807974631436</v>
      </c>
      <c r="AC9" s="17">
        <v>0.107039857743896</v>
      </c>
      <c r="AD9" s="17">
        <v>0.11174741276643201</v>
      </c>
      <c r="AE9" s="17">
        <v>0.147358668680455</v>
      </c>
      <c r="AF9" s="17"/>
      <c r="AG9" s="17">
        <v>0.12661127137945899</v>
      </c>
      <c r="AH9" s="17">
        <v>0.101923985983118</v>
      </c>
    </row>
    <row r="10" spans="2:34" ht="30" x14ac:dyDescent="0.25">
      <c r="B10" s="18" t="s">
        <v>621</v>
      </c>
      <c r="C10" s="17">
        <v>0.29923343555815002</v>
      </c>
      <c r="D10" s="17">
        <v>0.31363668031941999</v>
      </c>
      <c r="E10" s="17">
        <v>0.28121076672163497</v>
      </c>
      <c r="F10" s="17"/>
      <c r="G10" s="17">
        <v>0.283677069479849</v>
      </c>
      <c r="H10" s="17">
        <v>0.31173258420400002</v>
      </c>
      <c r="I10" s="17">
        <v>0.29803512527116399</v>
      </c>
      <c r="J10" s="17"/>
      <c r="K10" s="17">
        <v>0.28420570228806702</v>
      </c>
      <c r="L10" s="17">
        <v>0.30497471472109799</v>
      </c>
      <c r="M10" s="17"/>
      <c r="N10" s="17">
        <v>0.27781962481663097</v>
      </c>
      <c r="O10" s="17">
        <v>0.244066625968586</v>
      </c>
      <c r="P10" s="17">
        <v>0.31443511175251598</v>
      </c>
      <c r="Q10" s="17">
        <v>0.33171194716854202</v>
      </c>
      <c r="R10" s="17">
        <v>0.33549238039101398</v>
      </c>
      <c r="S10" s="17"/>
      <c r="T10" s="17">
        <v>0.32763729791739099</v>
      </c>
      <c r="U10" s="17">
        <v>0.34374029637063502</v>
      </c>
      <c r="V10" s="17">
        <v>0.31373368104763699</v>
      </c>
      <c r="W10" s="17">
        <v>0.27778363193569899</v>
      </c>
      <c r="X10" s="17">
        <v>0.28283886452520601</v>
      </c>
      <c r="Y10" s="17">
        <v>0.31975855407617298</v>
      </c>
      <c r="Z10" s="17">
        <v>0.25044153693877103</v>
      </c>
      <c r="AA10" s="17">
        <v>0.216765291019968</v>
      </c>
      <c r="AB10" s="17">
        <v>0.25160038542845597</v>
      </c>
      <c r="AC10" s="17">
        <v>0.357117240451437</v>
      </c>
      <c r="AD10" s="17">
        <v>0.248236570460731</v>
      </c>
      <c r="AE10" s="17">
        <v>0.33355617417919098</v>
      </c>
      <c r="AF10" s="17"/>
      <c r="AG10" s="17">
        <v>0.31681816635565202</v>
      </c>
      <c r="AH10" s="17">
        <v>0.290788143733689</v>
      </c>
    </row>
    <row r="11" spans="2:34" ht="30" x14ac:dyDescent="0.25">
      <c r="B11" s="18" t="s">
        <v>622</v>
      </c>
      <c r="C11" s="17">
        <v>0.321651360593187</v>
      </c>
      <c r="D11" s="17">
        <v>0.32227380142370099</v>
      </c>
      <c r="E11" s="17">
        <v>0.32228751034126202</v>
      </c>
      <c r="F11" s="17"/>
      <c r="G11" s="17">
        <v>0.33882447703667801</v>
      </c>
      <c r="H11" s="17">
        <v>0.31223615259758702</v>
      </c>
      <c r="I11" s="17">
        <v>0.31748724375667098</v>
      </c>
      <c r="J11" s="17"/>
      <c r="K11" s="17">
        <v>0.30943865033455797</v>
      </c>
      <c r="L11" s="17">
        <v>0.32565479192531199</v>
      </c>
      <c r="M11" s="17"/>
      <c r="N11" s="17">
        <v>0.261711092436963</v>
      </c>
      <c r="O11" s="17">
        <v>0.34624972123806402</v>
      </c>
      <c r="P11" s="17">
        <v>0.34749536856406499</v>
      </c>
      <c r="Q11" s="17">
        <v>0.26539158630131698</v>
      </c>
      <c r="R11" s="17">
        <v>0.317309092334707</v>
      </c>
      <c r="S11" s="17"/>
      <c r="T11" s="17">
        <v>0.25440388490065002</v>
      </c>
      <c r="U11" s="17">
        <v>0.33730456388785302</v>
      </c>
      <c r="V11" s="17">
        <v>0.323469616971995</v>
      </c>
      <c r="W11" s="17">
        <v>0.37431296711425499</v>
      </c>
      <c r="X11" s="17">
        <v>0.29128688284887799</v>
      </c>
      <c r="Y11" s="17">
        <v>0.28162456975824302</v>
      </c>
      <c r="Z11" s="17">
        <v>0.42282672204238098</v>
      </c>
      <c r="AA11" s="17">
        <v>0.40254156184073597</v>
      </c>
      <c r="AB11" s="17">
        <v>0.31246265528928702</v>
      </c>
      <c r="AC11" s="17">
        <v>0.32667973954908902</v>
      </c>
      <c r="AD11" s="17">
        <v>0.32370418070796297</v>
      </c>
      <c r="AE11" s="17">
        <v>0.21060960363225101</v>
      </c>
      <c r="AF11" s="17"/>
      <c r="AG11" s="17">
        <v>0.32070146297382401</v>
      </c>
      <c r="AH11" s="17">
        <v>0.33241608788490701</v>
      </c>
    </row>
    <row r="12" spans="2:34" ht="30" x14ac:dyDescent="0.25">
      <c r="B12" s="18" t="s">
        <v>623</v>
      </c>
      <c r="C12" s="17">
        <v>0.205784330234662</v>
      </c>
      <c r="D12" s="17">
        <v>0.20105662844656699</v>
      </c>
      <c r="E12" s="17">
        <v>0.21261273822002799</v>
      </c>
      <c r="F12" s="17"/>
      <c r="G12" s="17">
        <v>0.201133786020259</v>
      </c>
      <c r="H12" s="17">
        <v>0.217361025723909</v>
      </c>
      <c r="I12" s="17">
        <v>0.19561118444862699</v>
      </c>
      <c r="J12" s="17"/>
      <c r="K12" s="17">
        <v>0.22580890882849999</v>
      </c>
      <c r="L12" s="17">
        <v>0.20391351203448799</v>
      </c>
      <c r="M12" s="17"/>
      <c r="N12" s="17">
        <v>0.19537308403531101</v>
      </c>
      <c r="O12" s="17">
        <v>0.240885930330038</v>
      </c>
      <c r="P12" s="17">
        <v>0.17978172078496299</v>
      </c>
      <c r="Q12" s="17">
        <v>0.22922357333648799</v>
      </c>
      <c r="R12" s="17">
        <v>0.217536028095592</v>
      </c>
      <c r="S12" s="17"/>
      <c r="T12" s="17">
        <v>0.239127629571634</v>
      </c>
      <c r="U12" s="17">
        <v>0.18859508692535301</v>
      </c>
      <c r="V12" s="17">
        <v>0.16198679919456399</v>
      </c>
      <c r="W12" s="17">
        <v>0.18009555187505799</v>
      </c>
      <c r="X12" s="17">
        <v>0.22844717630766201</v>
      </c>
      <c r="Y12" s="17">
        <v>0.208141859674977</v>
      </c>
      <c r="Z12" s="17">
        <v>0.148042604513871</v>
      </c>
      <c r="AA12" s="17">
        <v>0.20028436286005399</v>
      </c>
      <c r="AB12" s="17">
        <v>0.28589390686106197</v>
      </c>
      <c r="AC12" s="17">
        <v>0.161819922992016</v>
      </c>
      <c r="AD12" s="17">
        <v>0.19044042864264901</v>
      </c>
      <c r="AE12" s="17">
        <v>0.282227586688232</v>
      </c>
      <c r="AF12" s="17"/>
      <c r="AG12" s="17">
        <v>0.177179996081649</v>
      </c>
      <c r="AH12" s="17">
        <v>0.223864869977424</v>
      </c>
    </row>
    <row r="13" spans="2:34" x14ac:dyDescent="0.25">
      <c r="B13" s="18" t="s">
        <v>80</v>
      </c>
      <c r="C13" s="19">
        <v>6.18126223920831E-2</v>
      </c>
      <c r="D13" s="19">
        <v>4.6966566497992197E-2</v>
      </c>
      <c r="E13" s="19">
        <v>7.6294861731192307E-2</v>
      </c>
      <c r="F13" s="19"/>
      <c r="G13" s="19">
        <v>7.0733202944731705E-2</v>
      </c>
      <c r="H13" s="19">
        <v>5.46568480149143E-2</v>
      </c>
      <c r="I13" s="19">
        <v>6.2485145123865E-2</v>
      </c>
      <c r="J13" s="19"/>
      <c r="K13" s="19">
        <v>7.2756002641064299E-2</v>
      </c>
      <c r="L13" s="19">
        <v>5.1942690002969902E-2</v>
      </c>
      <c r="M13" s="19"/>
      <c r="N13" s="19">
        <v>0.11808709875234399</v>
      </c>
      <c r="O13" s="19">
        <v>4.9239705659776402E-2</v>
      </c>
      <c r="P13" s="19">
        <v>6.4994894892264898E-2</v>
      </c>
      <c r="Q13" s="19">
        <v>3.8367133518192702E-2</v>
      </c>
      <c r="R13" s="19">
        <v>3.0685058769252802E-2</v>
      </c>
      <c r="S13" s="19"/>
      <c r="T13" s="19">
        <v>4.6133711843579603E-2</v>
      </c>
      <c r="U13" s="19">
        <v>6.0635882336408403E-2</v>
      </c>
      <c r="V13" s="19">
        <v>8.4447235674791496E-2</v>
      </c>
      <c r="W13" s="19">
        <v>9.1078535157544604E-2</v>
      </c>
      <c r="X13" s="19">
        <v>6.8116546781009105E-2</v>
      </c>
      <c r="Y13" s="19">
        <v>8.4865652824752905E-2</v>
      </c>
      <c r="Z13" s="19">
        <v>5.3537010113131098E-2</v>
      </c>
      <c r="AA13" s="19">
        <v>2.7333982033659301E-2</v>
      </c>
      <c r="AB13" s="19">
        <v>3.1235077789758901E-2</v>
      </c>
      <c r="AC13" s="19">
        <v>4.73432392635625E-2</v>
      </c>
      <c r="AD13" s="19">
        <v>0.12587140742222599</v>
      </c>
      <c r="AE13" s="19">
        <v>2.6247966819869999E-2</v>
      </c>
      <c r="AF13" s="19"/>
      <c r="AG13" s="19">
        <v>5.8689103209416803E-2</v>
      </c>
      <c r="AH13" s="19">
        <v>5.1006912420861798E-2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633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9.4694278662714806E-2</v>
      </c>
      <c r="D9" s="17">
        <v>0.10885268519475701</v>
      </c>
      <c r="E9" s="17">
        <v>8.2345606517128994E-2</v>
      </c>
      <c r="F9" s="17"/>
      <c r="G9" s="17">
        <v>8.3715531243104102E-2</v>
      </c>
      <c r="H9" s="17">
        <v>9.0095763968753698E-2</v>
      </c>
      <c r="I9" s="17">
        <v>0.11064847300936</v>
      </c>
      <c r="J9" s="17"/>
      <c r="K9" s="17">
        <v>7.3649416890478894E-2</v>
      </c>
      <c r="L9" s="17">
        <v>9.7869158961913796E-2</v>
      </c>
      <c r="M9" s="17"/>
      <c r="N9" s="17">
        <v>9.3629246685672393E-2</v>
      </c>
      <c r="O9" s="17">
        <v>0.106689177913776</v>
      </c>
      <c r="P9" s="17">
        <v>8.3346560599133201E-2</v>
      </c>
      <c r="Q9" s="17">
        <v>0.127610593007836</v>
      </c>
      <c r="R9" s="17">
        <v>9.2247009452161896E-2</v>
      </c>
      <c r="S9" s="17"/>
      <c r="T9" s="17">
        <v>0.14909468763902001</v>
      </c>
      <c r="U9" s="17">
        <v>8.2284753163069005E-2</v>
      </c>
      <c r="V9" s="17">
        <v>6.6132326988343496E-2</v>
      </c>
      <c r="W9" s="17">
        <v>5.4193275004825903E-2</v>
      </c>
      <c r="X9" s="17">
        <v>9.6519192810334498E-2</v>
      </c>
      <c r="Y9" s="17">
        <v>8.3263820546150599E-2</v>
      </c>
      <c r="Z9" s="17">
        <v>9.8037050444718596E-2</v>
      </c>
      <c r="AA9" s="17">
        <v>7.5295494565639706E-2</v>
      </c>
      <c r="AB9" s="17">
        <v>0.11160664627247301</v>
      </c>
      <c r="AC9" s="17">
        <v>9.2495599963419703E-2</v>
      </c>
      <c r="AD9" s="17">
        <v>7.53084293563379E-2</v>
      </c>
      <c r="AE9" s="17">
        <v>0.118297038300763</v>
      </c>
      <c r="AF9" s="17"/>
      <c r="AG9" s="17">
        <v>0.101066721569746</v>
      </c>
      <c r="AH9" s="17">
        <v>8.8334511551292696E-2</v>
      </c>
    </row>
    <row r="10" spans="2:34" ht="30" x14ac:dyDescent="0.25">
      <c r="B10" s="18" t="s">
        <v>621</v>
      </c>
      <c r="C10" s="17">
        <v>0.132404344323659</v>
      </c>
      <c r="D10" s="17">
        <v>0.14085339096956101</v>
      </c>
      <c r="E10" s="17">
        <v>0.12546656189495201</v>
      </c>
      <c r="F10" s="17"/>
      <c r="G10" s="17">
        <v>0.110286072617599</v>
      </c>
      <c r="H10" s="17">
        <v>0.12751385985366601</v>
      </c>
      <c r="I10" s="17">
        <v>0.15907076303552101</v>
      </c>
      <c r="J10" s="17"/>
      <c r="K10" s="17">
        <v>0.14217244794379499</v>
      </c>
      <c r="L10" s="17">
        <v>0.13326677453608701</v>
      </c>
      <c r="M10" s="17"/>
      <c r="N10" s="17">
        <v>0.135078658197961</v>
      </c>
      <c r="O10" s="17">
        <v>0.114335673368435</v>
      </c>
      <c r="P10" s="17">
        <v>0.112962473953498</v>
      </c>
      <c r="Q10" s="17">
        <v>0.110610955262075</v>
      </c>
      <c r="R10" s="17">
        <v>0.193830160946004</v>
      </c>
      <c r="S10" s="17"/>
      <c r="T10" s="17">
        <v>0.17482473455376399</v>
      </c>
      <c r="U10" s="17">
        <v>9.3987569543014696E-2</v>
      </c>
      <c r="V10" s="17">
        <v>0.116430713290489</v>
      </c>
      <c r="W10" s="17">
        <v>0.13016765188268101</v>
      </c>
      <c r="X10" s="17">
        <v>0.13247873148741099</v>
      </c>
      <c r="Y10" s="17">
        <v>0.114234187933782</v>
      </c>
      <c r="Z10" s="17">
        <v>0.137143606522248</v>
      </c>
      <c r="AA10" s="17">
        <v>0.15703266137175401</v>
      </c>
      <c r="AB10" s="17">
        <v>0.108617411738428</v>
      </c>
      <c r="AC10" s="17">
        <v>0.14315543745992701</v>
      </c>
      <c r="AD10" s="17">
        <v>0.14402859060743001</v>
      </c>
      <c r="AE10" s="17">
        <v>0.21051345781299199</v>
      </c>
      <c r="AF10" s="17"/>
      <c r="AG10" s="17">
        <v>0.15820230789776901</v>
      </c>
      <c r="AH10" s="17">
        <v>0.113175849408643</v>
      </c>
    </row>
    <row r="11" spans="2:34" ht="30" x14ac:dyDescent="0.25">
      <c r="B11" s="18" t="s">
        <v>622</v>
      </c>
      <c r="C11" s="17">
        <v>0.164223641824054</v>
      </c>
      <c r="D11" s="17">
        <v>0.18145073477187801</v>
      </c>
      <c r="E11" s="17">
        <v>0.14830736100205399</v>
      </c>
      <c r="F11" s="17"/>
      <c r="G11" s="17">
        <v>0.153275396738701</v>
      </c>
      <c r="H11" s="17">
        <v>0.16251635582954499</v>
      </c>
      <c r="I11" s="17">
        <v>0.176530015399713</v>
      </c>
      <c r="J11" s="17"/>
      <c r="K11" s="17">
        <v>0.15046597775169701</v>
      </c>
      <c r="L11" s="17">
        <v>0.16932686336574901</v>
      </c>
      <c r="M11" s="17"/>
      <c r="N11" s="17">
        <v>0.121803974936607</v>
      </c>
      <c r="O11" s="17">
        <v>0.17276841487941999</v>
      </c>
      <c r="P11" s="17">
        <v>0.17072821891112999</v>
      </c>
      <c r="Q11" s="17">
        <v>0.17218494010667301</v>
      </c>
      <c r="R11" s="17">
        <v>0.175455084893368</v>
      </c>
      <c r="S11" s="17"/>
      <c r="T11" s="17">
        <v>0.16469352236707799</v>
      </c>
      <c r="U11" s="17">
        <v>0.178749314724476</v>
      </c>
      <c r="V11" s="17">
        <v>0.180461210363873</v>
      </c>
      <c r="W11" s="17">
        <v>0.151509826542261</v>
      </c>
      <c r="X11" s="17">
        <v>0.14190515224647801</v>
      </c>
      <c r="Y11" s="17">
        <v>0.22171844140751801</v>
      </c>
      <c r="Z11" s="17">
        <v>0.12731891166523601</v>
      </c>
      <c r="AA11" s="17">
        <v>0.18119966386486</v>
      </c>
      <c r="AB11" s="17">
        <v>0.15639656620682499</v>
      </c>
      <c r="AC11" s="17">
        <v>0.13593912428625801</v>
      </c>
      <c r="AD11" s="17">
        <v>0.14341125916741901</v>
      </c>
      <c r="AE11" s="17">
        <v>0.192004439997184</v>
      </c>
      <c r="AF11" s="17"/>
      <c r="AG11" s="17">
        <v>0.177189277001191</v>
      </c>
      <c r="AH11" s="17">
        <v>0.15559287052972001</v>
      </c>
    </row>
    <row r="12" spans="2:34" ht="30" x14ac:dyDescent="0.25">
      <c r="B12" s="18" t="s">
        <v>623</v>
      </c>
      <c r="C12" s="17">
        <v>0.53121934999863796</v>
      </c>
      <c r="D12" s="17">
        <v>0.50339184982012897</v>
      </c>
      <c r="E12" s="17">
        <v>0.55447988632095901</v>
      </c>
      <c r="F12" s="17"/>
      <c r="G12" s="17">
        <v>0.57643165625063797</v>
      </c>
      <c r="H12" s="17">
        <v>0.54762349775415098</v>
      </c>
      <c r="I12" s="17">
        <v>0.46868872971759901</v>
      </c>
      <c r="J12" s="17"/>
      <c r="K12" s="17">
        <v>0.54592845928345901</v>
      </c>
      <c r="L12" s="17">
        <v>0.53248893222517202</v>
      </c>
      <c r="M12" s="17"/>
      <c r="N12" s="17">
        <v>0.50672924543781805</v>
      </c>
      <c r="O12" s="17">
        <v>0.54740599454360594</v>
      </c>
      <c r="P12" s="17">
        <v>0.55884578768606197</v>
      </c>
      <c r="Q12" s="17">
        <v>0.55586774061575694</v>
      </c>
      <c r="R12" s="17">
        <v>0.47359862748774301</v>
      </c>
      <c r="S12" s="17"/>
      <c r="T12" s="17">
        <v>0.42621803601723701</v>
      </c>
      <c r="U12" s="17">
        <v>0.57404619895198905</v>
      </c>
      <c r="V12" s="17">
        <v>0.55585122636489703</v>
      </c>
      <c r="W12" s="17">
        <v>0.57806997395888005</v>
      </c>
      <c r="X12" s="17">
        <v>0.54804213277006497</v>
      </c>
      <c r="Y12" s="17">
        <v>0.48587816365254</v>
      </c>
      <c r="Z12" s="17">
        <v>0.56114634934702401</v>
      </c>
      <c r="AA12" s="17">
        <v>0.55737776321599297</v>
      </c>
      <c r="AB12" s="17">
        <v>0.56500196373012201</v>
      </c>
      <c r="AC12" s="17">
        <v>0.54750207845395304</v>
      </c>
      <c r="AD12" s="17">
        <v>0.52274903684247898</v>
      </c>
      <c r="AE12" s="17">
        <v>0.434931926313878</v>
      </c>
      <c r="AF12" s="17"/>
      <c r="AG12" s="17">
        <v>0.48793628448946202</v>
      </c>
      <c r="AH12" s="17">
        <v>0.577132154508046</v>
      </c>
    </row>
    <row r="13" spans="2:34" x14ac:dyDescent="0.25">
      <c r="B13" s="18" t="s">
        <v>80</v>
      </c>
      <c r="C13" s="19">
        <v>7.7458385190933995E-2</v>
      </c>
      <c r="D13" s="19">
        <v>6.5451339243674897E-2</v>
      </c>
      <c r="E13" s="19">
        <v>8.9400584264905505E-2</v>
      </c>
      <c r="F13" s="19"/>
      <c r="G13" s="19">
        <v>7.6291343149958099E-2</v>
      </c>
      <c r="H13" s="19">
        <v>7.2250522593884703E-2</v>
      </c>
      <c r="I13" s="19">
        <v>8.5062018837807701E-2</v>
      </c>
      <c r="J13" s="19"/>
      <c r="K13" s="19">
        <v>8.7783698130569604E-2</v>
      </c>
      <c r="L13" s="19">
        <v>6.7048270911077901E-2</v>
      </c>
      <c r="M13" s="19"/>
      <c r="N13" s="19">
        <v>0.14275887474194299</v>
      </c>
      <c r="O13" s="19">
        <v>5.8800739294763801E-2</v>
      </c>
      <c r="P13" s="19">
        <v>7.4116958850176107E-2</v>
      </c>
      <c r="Q13" s="19">
        <v>3.3725771007659298E-2</v>
      </c>
      <c r="R13" s="19">
        <v>6.4869117220722597E-2</v>
      </c>
      <c r="S13" s="19"/>
      <c r="T13" s="19">
        <v>8.5169019422900602E-2</v>
      </c>
      <c r="U13" s="19">
        <v>7.0932163617451804E-2</v>
      </c>
      <c r="V13" s="19">
        <v>8.11245229923971E-2</v>
      </c>
      <c r="W13" s="19">
        <v>8.6059272611352405E-2</v>
      </c>
      <c r="X13" s="19">
        <v>8.10547906857121E-2</v>
      </c>
      <c r="Y13" s="19">
        <v>9.4905386460008997E-2</v>
      </c>
      <c r="Z13" s="19">
        <v>7.6354082020773498E-2</v>
      </c>
      <c r="AA13" s="19">
        <v>2.9094416981753801E-2</v>
      </c>
      <c r="AB13" s="19">
        <v>5.8377412052152203E-2</v>
      </c>
      <c r="AC13" s="19">
        <v>8.0907759836442897E-2</v>
      </c>
      <c r="AD13" s="19">
        <v>0.114502684026334</v>
      </c>
      <c r="AE13" s="19">
        <v>4.4253137575183003E-2</v>
      </c>
      <c r="AF13" s="19"/>
      <c r="AG13" s="19">
        <v>7.5605409041831301E-2</v>
      </c>
      <c r="AH13" s="19">
        <v>6.5764614002298105E-2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634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0.17056900256490001</v>
      </c>
      <c r="D9" s="17">
        <v>0.169560135394006</v>
      </c>
      <c r="E9" s="17">
        <v>0.169529570749516</v>
      </c>
      <c r="F9" s="17"/>
      <c r="G9" s="17">
        <v>0.14095739389503401</v>
      </c>
      <c r="H9" s="17">
        <v>0.17424125108449101</v>
      </c>
      <c r="I9" s="17">
        <v>0.19347588145942499</v>
      </c>
      <c r="J9" s="17"/>
      <c r="K9" s="17">
        <v>0.206137056423253</v>
      </c>
      <c r="L9" s="17">
        <v>0.16529475673694999</v>
      </c>
      <c r="M9" s="17"/>
      <c r="N9" s="17">
        <v>0.20101641153286301</v>
      </c>
      <c r="O9" s="17">
        <v>0.162662744442026</v>
      </c>
      <c r="P9" s="17">
        <v>0.16277674668220701</v>
      </c>
      <c r="Q9" s="17">
        <v>0.22219608625847501</v>
      </c>
      <c r="R9" s="17">
        <v>0.14952358743383901</v>
      </c>
      <c r="S9" s="17"/>
      <c r="T9" s="17">
        <v>0.15502441696439201</v>
      </c>
      <c r="U9" s="17">
        <v>0.17013263051462099</v>
      </c>
      <c r="V9" s="17">
        <v>0.179388852204795</v>
      </c>
      <c r="W9" s="17">
        <v>0.14811306853331799</v>
      </c>
      <c r="X9" s="17">
        <v>0.184083646354365</v>
      </c>
      <c r="Y9" s="17">
        <v>0.13387110844403</v>
      </c>
      <c r="Z9" s="17">
        <v>0.21120822487316199</v>
      </c>
      <c r="AA9" s="17">
        <v>0.194228462271021</v>
      </c>
      <c r="AB9" s="17">
        <v>0.15487574597315701</v>
      </c>
      <c r="AC9" s="17">
        <v>0.211114073785972</v>
      </c>
      <c r="AD9" s="17">
        <v>0.192820855410234</v>
      </c>
      <c r="AE9" s="17">
        <v>0.12237015490465</v>
      </c>
      <c r="AF9" s="17"/>
      <c r="AG9" s="17">
        <v>0.184800221748597</v>
      </c>
      <c r="AH9" s="17">
        <v>0.16520299252700801</v>
      </c>
    </row>
    <row r="10" spans="2:34" ht="30" x14ac:dyDescent="0.25">
      <c r="B10" s="18" t="s">
        <v>621</v>
      </c>
      <c r="C10" s="17">
        <v>0.270337530215008</v>
      </c>
      <c r="D10" s="17">
        <v>0.29157215996591201</v>
      </c>
      <c r="E10" s="17">
        <v>0.244797820233768</v>
      </c>
      <c r="F10" s="17"/>
      <c r="G10" s="17">
        <v>0.24811174496928601</v>
      </c>
      <c r="H10" s="17">
        <v>0.26976351963845302</v>
      </c>
      <c r="I10" s="17">
        <v>0.29170007648353702</v>
      </c>
      <c r="J10" s="17"/>
      <c r="K10" s="17">
        <v>0.29235704989015399</v>
      </c>
      <c r="L10" s="17">
        <v>0.26696017805243399</v>
      </c>
      <c r="M10" s="17"/>
      <c r="N10" s="17">
        <v>0.249734159179375</v>
      </c>
      <c r="O10" s="17">
        <v>0.228789610744001</v>
      </c>
      <c r="P10" s="17">
        <v>0.28059923560211902</v>
      </c>
      <c r="Q10" s="17">
        <v>0.303804511221198</v>
      </c>
      <c r="R10" s="17">
        <v>0.30035783017935602</v>
      </c>
      <c r="S10" s="17"/>
      <c r="T10" s="17">
        <v>0.268769867724726</v>
      </c>
      <c r="U10" s="17">
        <v>0.27455555183390001</v>
      </c>
      <c r="V10" s="17">
        <v>0.29568149767100099</v>
      </c>
      <c r="W10" s="17">
        <v>0.29921277385303702</v>
      </c>
      <c r="X10" s="17">
        <v>0.21036785344230099</v>
      </c>
      <c r="Y10" s="17">
        <v>0.25568624143534802</v>
      </c>
      <c r="Z10" s="17">
        <v>0.29559518069653001</v>
      </c>
      <c r="AA10" s="17">
        <v>0.22031023109147299</v>
      </c>
      <c r="AB10" s="17">
        <v>0.265584425302623</v>
      </c>
      <c r="AC10" s="17">
        <v>0.27533957541000598</v>
      </c>
      <c r="AD10" s="17">
        <v>0.23090558403122399</v>
      </c>
      <c r="AE10" s="17">
        <v>0.37202251596180003</v>
      </c>
      <c r="AF10" s="17"/>
      <c r="AG10" s="17">
        <v>0.28445277228583399</v>
      </c>
      <c r="AH10" s="17">
        <v>0.258335146882955</v>
      </c>
    </row>
    <row r="11" spans="2:34" ht="30" x14ac:dyDescent="0.25">
      <c r="B11" s="18" t="s">
        <v>622</v>
      </c>
      <c r="C11" s="17">
        <v>0.25270551083744403</v>
      </c>
      <c r="D11" s="17">
        <v>0.23616466331706701</v>
      </c>
      <c r="E11" s="17">
        <v>0.27308032032354901</v>
      </c>
      <c r="F11" s="17"/>
      <c r="G11" s="17">
        <v>0.26331424228380002</v>
      </c>
      <c r="H11" s="17">
        <v>0.26470191646744901</v>
      </c>
      <c r="I11" s="17">
        <v>0.22783368039228899</v>
      </c>
      <c r="J11" s="17"/>
      <c r="K11" s="17">
        <v>0.20827930496016001</v>
      </c>
      <c r="L11" s="17">
        <v>0.26239290777496999</v>
      </c>
      <c r="M11" s="17"/>
      <c r="N11" s="17">
        <v>0.226093103192676</v>
      </c>
      <c r="O11" s="17">
        <v>0.24100611959964299</v>
      </c>
      <c r="P11" s="17">
        <v>0.27139943731259403</v>
      </c>
      <c r="Q11" s="17">
        <v>0.19366904806905899</v>
      </c>
      <c r="R11" s="17">
        <v>0.27359444250950099</v>
      </c>
      <c r="S11" s="17"/>
      <c r="T11" s="17">
        <v>0.25452394535052297</v>
      </c>
      <c r="U11" s="17">
        <v>0.259954018875038</v>
      </c>
      <c r="V11" s="17">
        <v>0.23080960073249099</v>
      </c>
      <c r="W11" s="17">
        <v>0.23171042600285399</v>
      </c>
      <c r="X11" s="17">
        <v>0.182301572760866</v>
      </c>
      <c r="Y11" s="17">
        <v>0.27740983620464599</v>
      </c>
      <c r="Z11" s="17">
        <v>0.288871795779928</v>
      </c>
      <c r="AA11" s="17">
        <v>0.35491987181385098</v>
      </c>
      <c r="AB11" s="17">
        <v>0.28334008294042401</v>
      </c>
      <c r="AC11" s="17">
        <v>0.21328060827623299</v>
      </c>
      <c r="AD11" s="17">
        <v>0.23176435340113299</v>
      </c>
      <c r="AE11" s="17">
        <v>0.21011629616842101</v>
      </c>
      <c r="AF11" s="17"/>
      <c r="AG11" s="17">
        <v>0.24517978964637299</v>
      </c>
      <c r="AH11" s="17">
        <v>0.26668168880197801</v>
      </c>
    </row>
    <row r="12" spans="2:34" ht="30" x14ac:dyDescent="0.25">
      <c r="B12" s="18" t="s">
        <v>623</v>
      </c>
      <c r="C12" s="17">
        <v>0.23184497401038101</v>
      </c>
      <c r="D12" s="17">
        <v>0.23285509367481599</v>
      </c>
      <c r="E12" s="17">
        <v>0.23347548356401501</v>
      </c>
      <c r="F12" s="17"/>
      <c r="G12" s="17">
        <v>0.25957830430096102</v>
      </c>
      <c r="H12" s="17">
        <v>0.2237762054603</v>
      </c>
      <c r="I12" s="17">
        <v>0.21618663702011301</v>
      </c>
      <c r="J12" s="17"/>
      <c r="K12" s="17">
        <v>0.224023983204507</v>
      </c>
      <c r="L12" s="17">
        <v>0.23702570149876101</v>
      </c>
      <c r="M12" s="17"/>
      <c r="N12" s="17">
        <v>0.19573953660084401</v>
      </c>
      <c r="O12" s="17">
        <v>0.29911153766985699</v>
      </c>
      <c r="P12" s="17">
        <v>0.21946446002230599</v>
      </c>
      <c r="Q12" s="17">
        <v>0.229517036560937</v>
      </c>
      <c r="R12" s="17">
        <v>0.21454500742362501</v>
      </c>
      <c r="S12" s="17"/>
      <c r="T12" s="17">
        <v>0.25816240556130299</v>
      </c>
      <c r="U12" s="17">
        <v>0.22532279720489801</v>
      </c>
      <c r="V12" s="17">
        <v>0.23661426279575801</v>
      </c>
      <c r="W12" s="17">
        <v>0.25095475183319899</v>
      </c>
      <c r="X12" s="17">
        <v>0.30132684784291902</v>
      </c>
      <c r="Y12" s="17">
        <v>0.226053929184381</v>
      </c>
      <c r="Z12" s="17">
        <v>0.12985188482666801</v>
      </c>
      <c r="AA12" s="17">
        <v>0.19455224768962601</v>
      </c>
      <c r="AB12" s="17">
        <v>0.24863376375500901</v>
      </c>
      <c r="AC12" s="17">
        <v>0.236974423800419</v>
      </c>
      <c r="AD12" s="17">
        <v>0.20798347086079999</v>
      </c>
      <c r="AE12" s="17">
        <v>0.22878114375414399</v>
      </c>
      <c r="AF12" s="17"/>
      <c r="AG12" s="17">
        <v>0.21571540812623</v>
      </c>
      <c r="AH12" s="17">
        <v>0.249701447892406</v>
      </c>
    </row>
    <row r="13" spans="2:34" x14ac:dyDescent="0.25">
      <c r="B13" s="18" t="s">
        <v>80</v>
      </c>
      <c r="C13" s="19">
        <v>7.4542982372266905E-2</v>
      </c>
      <c r="D13" s="19">
        <v>6.9847947648199293E-2</v>
      </c>
      <c r="E13" s="19">
        <v>7.9116805129152507E-2</v>
      </c>
      <c r="F13" s="19"/>
      <c r="G13" s="19">
        <v>8.8038314550919594E-2</v>
      </c>
      <c r="H13" s="19">
        <v>6.7517107349307395E-2</v>
      </c>
      <c r="I13" s="19">
        <v>7.0803724644635593E-2</v>
      </c>
      <c r="J13" s="19"/>
      <c r="K13" s="19">
        <v>6.9202605521926294E-2</v>
      </c>
      <c r="L13" s="19">
        <v>6.8326455936884203E-2</v>
      </c>
      <c r="M13" s="19"/>
      <c r="N13" s="19">
        <v>0.12741678949424301</v>
      </c>
      <c r="O13" s="19">
        <v>6.84299875444742E-2</v>
      </c>
      <c r="P13" s="19">
        <v>6.5760120380773807E-2</v>
      </c>
      <c r="Q13" s="19">
        <v>5.0813317890330903E-2</v>
      </c>
      <c r="R13" s="19">
        <v>6.19791324536801E-2</v>
      </c>
      <c r="S13" s="19"/>
      <c r="T13" s="19">
        <v>6.3519364399055894E-2</v>
      </c>
      <c r="U13" s="19">
        <v>7.0035001571542604E-2</v>
      </c>
      <c r="V13" s="19">
        <v>5.75057865959549E-2</v>
      </c>
      <c r="W13" s="19">
        <v>7.0008979777591504E-2</v>
      </c>
      <c r="X13" s="19">
        <v>0.12192007959954999</v>
      </c>
      <c r="Y13" s="19">
        <v>0.106978884731595</v>
      </c>
      <c r="Z13" s="19">
        <v>7.4472913823712794E-2</v>
      </c>
      <c r="AA13" s="19">
        <v>3.5989187134028502E-2</v>
      </c>
      <c r="AB13" s="19">
        <v>4.7565982028788797E-2</v>
      </c>
      <c r="AC13" s="19">
        <v>6.3291318727370399E-2</v>
      </c>
      <c r="AD13" s="19">
        <v>0.136525736296608</v>
      </c>
      <c r="AE13" s="19">
        <v>6.6709889210984294E-2</v>
      </c>
      <c r="AF13" s="19"/>
      <c r="AG13" s="19">
        <v>6.9851808192965506E-2</v>
      </c>
      <c r="AH13" s="19">
        <v>6.00787238956519E-2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635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0.14395489306984299</v>
      </c>
      <c r="D9" s="17">
        <v>0.15102863469543501</v>
      </c>
      <c r="E9" s="17">
        <v>0.13622901262383599</v>
      </c>
      <c r="F9" s="17"/>
      <c r="G9" s="17">
        <v>0.128102190526479</v>
      </c>
      <c r="H9" s="17">
        <v>0.142770489719867</v>
      </c>
      <c r="I9" s="17">
        <v>0.16016207861183099</v>
      </c>
      <c r="J9" s="17"/>
      <c r="K9" s="17">
        <v>0.17606065041611299</v>
      </c>
      <c r="L9" s="17">
        <v>0.14042712783796801</v>
      </c>
      <c r="M9" s="17"/>
      <c r="N9" s="17">
        <v>0.16842601674504701</v>
      </c>
      <c r="O9" s="17">
        <v>0.15837682361546301</v>
      </c>
      <c r="P9" s="17">
        <v>0.11425293452277301</v>
      </c>
      <c r="Q9" s="17">
        <v>0.159193495775352</v>
      </c>
      <c r="R9" s="17">
        <v>0.15849575205244501</v>
      </c>
      <c r="S9" s="17"/>
      <c r="T9" s="17">
        <v>0.163565842652628</v>
      </c>
      <c r="U9" s="17">
        <v>0.11174398396337799</v>
      </c>
      <c r="V9" s="17">
        <v>0.163410484927759</v>
      </c>
      <c r="W9" s="17">
        <v>0.11448674485313801</v>
      </c>
      <c r="X9" s="17">
        <v>0.16500584069604901</v>
      </c>
      <c r="Y9" s="17">
        <v>0.13714875096679799</v>
      </c>
      <c r="Z9" s="17">
        <v>0.19705293740178301</v>
      </c>
      <c r="AA9" s="17">
        <v>0.15114473217248001</v>
      </c>
      <c r="AB9" s="17">
        <v>0.11354491383088799</v>
      </c>
      <c r="AC9" s="17">
        <v>0.122026600551492</v>
      </c>
      <c r="AD9" s="17">
        <v>0.18735979442120801</v>
      </c>
      <c r="AE9" s="17">
        <v>0.13338617408737299</v>
      </c>
      <c r="AF9" s="17"/>
      <c r="AG9" s="17">
        <v>0.14568790463686701</v>
      </c>
      <c r="AH9" s="17">
        <v>0.147562653242992</v>
      </c>
    </row>
    <row r="10" spans="2:34" ht="30" x14ac:dyDescent="0.25">
      <c r="B10" s="18" t="s">
        <v>621</v>
      </c>
      <c r="C10" s="17">
        <v>0.300648835352675</v>
      </c>
      <c r="D10" s="17">
        <v>0.30635086142925499</v>
      </c>
      <c r="E10" s="17">
        <v>0.29326254949390901</v>
      </c>
      <c r="F10" s="17"/>
      <c r="G10" s="17">
        <v>0.32172017969376498</v>
      </c>
      <c r="H10" s="17">
        <v>0.29694563425472797</v>
      </c>
      <c r="I10" s="17">
        <v>0.28571314938091302</v>
      </c>
      <c r="J10" s="17"/>
      <c r="K10" s="17">
        <v>0.23570513845624</v>
      </c>
      <c r="L10" s="17">
        <v>0.31642869173934102</v>
      </c>
      <c r="M10" s="17"/>
      <c r="N10" s="17">
        <v>0.27383381721998201</v>
      </c>
      <c r="O10" s="17">
        <v>0.29433160411806703</v>
      </c>
      <c r="P10" s="17">
        <v>0.30444291366943099</v>
      </c>
      <c r="Q10" s="17">
        <v>0.36981274428101601</v>
      </c>
      <c r="R10" s="17">
        <v>0.29761640420218799</v>
      </c>
      <c r="S10" s="17"/>
      <c r="T10" s="17">
        <v>0.306719764711127</v>
      </c>
      <c r="U10" s="17">
        <v>0.35046759558073898</v>
      </c>
      <c r="V10" s="17">
        <v>0.20807323248350601</v>
      </c>
      <c r="W10" s="17">
        <v>0.28447990727295203</v>
      </c>
      <c r="X10" s="17">
        <v>0.27741519605612902</v>
      </c>
      <c r="Y10" s="17">
        <v>0.32196342731094402</v>
      </c>
      <c r="Z10" s="17">
        <v>0.29974328525739502</v>
      </c>
      <c r="AA10" s="17">
        <v>0.21949841563242001</v>
      </c>
      <c r="AB10" s="17">
        <v>0.32085612947536901</v>
      </c>
      <c r="AC10" s="17">
        <v>0.36333421055146597</v>
      </c>
      <c r="AD10" s="17">
        <v>0.23276078412298401</v>
      </c>
      <c r="AE10" s="17">
        <v>0.32172449822931598</v>
      </c>
      <c r="AF10" s="17"/>
      <c r="AG10" s="17">
        <v>0.28818494239159997</v>
      </c>
      <c r="AH10" s="17">
        <v>0.31704570265930898</v>
      </c>
    </row>
    <row r="11" spans="2:34" ht="30" x14ac:dyDescent="0.25">
      <c r="B11" s="18" t="s">
        <v>622</v>
      </c>
      <c r="C11" s="17">
        <v>0.28230653874498701</v>
      </c>
      <c r="D11" s="17">
        <v>0.267988304728905</v>
      </c>
      <c r="E11" s="17">
        <v>0.29615616497589198</v>
      </c>
      <c r="F11" s="17"/>
      <c r="G11" s="17">
        <v>0.27284695669992798</v>
      </c>
      <c r="H11" s="17">
        <v>0.29746924704518901</v>
      </c>
      <c r="I11" s="17">
        <v>0.272110886025142</v>
      </c>
      <c r="J11" s="17"/>
      <c r="K11" s="17">
        <v>0.29770410994088398</v>
      </c>
      <c r="L11" s="17">
        <v>0.28040159061115599</v>
      </c>
      <c r="M11" s="17"/>
      <c r="N11" s="17">
        <v>0.21428311306822301</v>
      </c>
      <c r="O11" s="17">
        <v>0.30575284357174498</v>
      </c>
      <c r="P11" s="17">
        <v>0.316019888100944</v>
      </c>
      <c r="Q11" s="17">
        <v>0.222633735892805</v>
      </c>
      <c r="R11" s="17">
        <v>0.27238220841034</v>
      </c>
      <c r="S11" s="17"/>
      <c r="T11" s="17">
        <v>0.25244254392985099</v>
      </c>
      <c r="U11" s="17">
        <v>0.288587824751043</v>
      </c>
      <c r="V11" s="17">
        <v>0.30754467789525303</v>
      </c>
      <c r="W11" s="17">
        <v>0.32900190943589103</v>
      </c>
      <c r="X11" s="17">
        <v>0.23795437914419801</v>
      </c>
      <c r="Y11" s="17">
        <v>0.30827231710548803</v>
      </c>
      <c r="Z11" s="17">
        <v>0.25926417560516701</v>
      </c>
      <c r="AA11" s="17">
        <v>0.40420142296941902</v>
      </c>
      <c r="AB11" s="17">
        <v>0.26234667839863401</v>
      </c>
      <c r="AC11" s="17">
        <v>0.22378191284666099</v>
      </c>
      <c r="AD11" s="17">
        <v>0.28469850337003599</v>
      </c>
      <c r="AE11" s="17">
        <v>0.35024877076532501</v>
      </c>
      <c r="AF11" s="17"/>
      <c r="AG11" s="17">
        <v>0.284794493567532</v>
      </c>
      <c r="AH11" s="17">
        <v>0.27788437242175301</v>
      </c>
    </row>
    <row r="12" spans="2:34" ht="30" x14ac:dyDescent="0.25">
      <c r="B12" s="18" t="s">
        <v>623</v>
      </c>
      <c r="C12" s="17">
        <v>0.18499018980654899</v>
      </c>
      <c r="D12" s="17">
        <v>0.197431185494511</v>
      </c>
      <c r="E12" s="17">
        <v>0.17521564026738901</v>
      </c>
      <c r="F12" s="17"/>
      <c r="G12" s="17">
        <v>0.16380119059571399</v>
      </c>
      <c r="H12" s="17">
        <v>0.18601940435773601</v>
      </c>
      <c r="I12" s="17">
        <v>0.20338268388379399</v>
      </c>
      <c r="J12" s="17"/>
      <c r="K12" s="17">
        <v>0.20202911934897799</v>
      </c>
      <c r="L12" s="17">
        <v>0.18111069693017801</v>
      </c>
      <c r="M12" s="17"/>
      <c r="N12" s="17">
        <v>0.164576601580814</v>
      </c>
      <c r="O12" s="17">
        <v>0.17083315316623399</v>
      </c>
      <c r="P12" s="17">
        <v>0.18172210090979901</v>
      </c>
      <c r="Q12" s="17">
        <v>0.18039118633204099</v>
      </c>
      <c r="R12" s="17">
        <v>0.22491232580811901</v>
      </c>
      <c r="S12" s="17"/>
      <c r="T12" s="17">
        <v>0.20237665207652999</v>
      </c>
      <c r="U12" s="17">
        <v>0.17912008159005999</v>
      </c>
      <c r="V12" s="17">
        <v>0.231383706672384</v>
      </c>
      <c r="W12" s="17">
        <v>0.19667529928827299</v>
      </c>
      <c r="X12" s="17">
        <v>0.174238206838258</v>
      </c>
      <c r="Y12" s="17">
        <v>0.137167461831468</v>
      </c>
      <c r="Z12" s="17">
        <v>0.15987365925133801</v>
      </c>
      <c r="AA12" s="17">
        <v>0.175179667103255</v>
      </c>
      <c r="AB12" s="17">
        <v>0.23835546973559099</v>
      </c>
      <c r="AC12" s="17">
        <v>0.18121711675958699</v>
      </c>
      <c r="AD12" s="17">
        <v>0.14172394966319199</v>
      </c>
      <c r="AE12" s="17">
        <v>0.116199286253484</v>
      </c>
      <c r="AF12" s="17"/>
      <c r="AG12" s="17">
        <v>0.19655675763692201</v>
      </c>
      <c r="AH12" s="17">
        <v>0.182557943088442</v>
      </c>
    </row>
    <row r="13" spans="2:34" x14ac:dyDescent="0.25">
      <c r="B13" s="18" t="s">
        <v>80</v>
      </c>
      <c r="C13" s="19">
        <v>8.8099543025946594E-2</v>
      </c>
      <c r="D13" s="19">
        <v>7.7201013651893496E-2</v>
      </c>
      <c r="E13" s="19">
        <v>9.9136632638974403E-2</v>
      </c>
      <c r="F13" s="19"/>
      <c r="G13" s="19">
        <v>0.113529482484114</v>
      </c>
      <c r="H13" s="19">
        <v>7.6795224622478897E-2</v>
      </c>
      <c r="I13" s="19">
        <v>7.8631202098320294E-2</v>
      </c>
      <c r="J13" s="19"/>
      <c r="K13" s="19">
        <v>8.8500981837785306E-2</v>
      </c>
      <c r="L13" s="19">
        <v>8.1631892881356596E-2</v>
      </c>
      <c r="M13" s="19"/>
      <c r="N13" s="19">
        <v>0.178880451385935</v>
      </c>
      <c r="O13" s="19">
        <v>7.0705575528491604E-2</v>
      </c>
      <c r="P13" s="19">
        <v>8.3562162797052794E-2</v>
      </c>
      <c r="Q13" s="19">
        <v>6.7968837718785702E-2</v>
      </c>
      <c r="R13" s="19">
        <v>4.6593309526909397E-2</v>
      </c>
      <c r="S13" s="19"/>
      <c r="T13" s="19">
        <v>7.4895196629863506E-2</v>
      </c>
      <c r="U13" s="19">
        <v>7.0080514114780404E-2</v>
      </c>
      <c r="V13" s="19">
        <v>8.9587898021099399E-2</v>
      </c>
      <c r="W13" s="19">
        <v>7.5356139149746704E-2</v>
      </c>
      <c r="X13" s="19">
        <v>0.14538637726536699</v>
      </c>
      <c r="Y13" s="19">
        <v>9.5448042785302403E-2</v>
      </c>
      <c r="Z13" s="19">
        <v>8.40659424843163E-2</v>
      </c>
      <c r="AA13" s="19">
        <v>4.9975762122426E-2</v>
      </c>
      <c r="AB13" s="19">
        <v>6.4896808559518598E-2</v>
      </c>
      <c r="AC13" s="19">
        <v>0.109640159290793</v>
      </c>
      <c r="AD13" s="19">
        <v>0.153456968422579</v>
      </c>
      <c r="AE13" s="19">
        <v>7.8441270664502696E-2</v>
      </c>
      <c r="AF13" s="19"/>
      <c r="AG13" s="19">
        <v>8.4775901767079095E-2</v>
      </c>
      <c r="AH13" s="19">
        <v>7.4949328587504804E-2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636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0.20780657529318899</v>
      </c>
      <c r="D9" s="17">
        <v>0.22417694304649799</v>
      </c>
      <c r="E9" s="17">
        <v>0.19053903554259799</v>
      </c>
      <c r="F9" s="17"/>
      <c r="G9" s="17">
        <v>0.20934707291702501</v>
      </c>
      <c r="H9" s="17">
        <v>0.230938613100413</v>
      </c>
      <c r="I9" s="17">
        <v>0.17741703765556299</v>
      </c>
      <c r="J9" s="17"/>
      <c r="K9" s="17">
        <v>0.21686850367910099</v>
      </c>
      <c r="L9" s="17">
        <v>0.20626175926505899</v>
      </c>
      <c r="M9" s="17"/>
      <c r="N9" s="17">
        <v>0.23255895185995501</v>
      </c>
      <c r="O9" s="17">
        <v>0.24130223218681701</v>
      </c>
      <c r="P9" s="17">
        <v>0.192060200503959</v>
      </c>
      <c r="Q9" s="17">
        <v>0.186918385449032</v>
      </c>
      <c r="R9" s="17">
        <v>0.18864951862922</v>
      </c>
      <c r="S9" s="17"/>
      <c r="T9" s="17">
        <v>0.20316320260489801</v>
      </c>
      <c r="U9" s="17">
        <v>0.210211260345576</v>
      </c>
      <c r="V9" s="17">
        <v>0.185393592694999</v>
      </c>
      <c r="W9" s="17">
        <v>0.14694147498358601</v>
      </c>
      <c r="X9" s="17">
        <v>0.193088695622431</v>
      </c>
      <c r="Y9" s="17">
        <v>0.21713346514107701</v>
      </c>
      <c r="Z9" s="17">
        <v>0.20765219238061799</v>
      </c>
      <c r="AA9" s="17">
        <v>0.232967987146281</v>
      </c>
      <c r="AB9" s="17">
        <v>0.25344728139419298</v>
      </c>
      <c r="AC9" s="17">
        <v>0.23097542368318499</v>
      </c>
      <c r="AD9" s="17">
        <v>0.17673912938688699</v>
      </c>
      <c r="AE9" s="17">
        <v>0.243709916532693</v>
      </c>
      <c r="AF9" s="17"/>
      <c r="AG9" s="17">
        <v>0.23129093870491399</v>
      </c>
      <c r="AH9" s="17">
        <v>0.19538599663003201</v>
      </c>
    </row>
    <row r="10" spans="2:34" ht="30" x14ac:dyDescent="0.25">
      <c r="B10" s="18" t="s">
        <v>621</v>
      </c>
      <c r="C10" s="17">
        <v>0.37554352645257599</v>
      </c>
      <c r="D10" s="17">
        <v>0.38645132083881301</v>
      </c>
      <c r="E10" s="17">
        <v>0.36793203200174601</v>
      </c>
      <c r="F10" s="17"/>
      <c r="G10" s="17">
        <v>0.41212727328729698</v>
      </c>
      <c r="H10" s="17">
        <v>0.34259290212119597</v>
      </c>
      <c r="I10" s="17">
        <v>0.38281391932039599</v>
      </c>
      <c r="J10" s="17"/>
      <c r="K10" s="17">
        <v>0.33418883022401202</v>
      </c>
      <c r="L10" s="17">
        <v>0.38666567228945498</v>
      </c>
      <c r="M10" s="17"/>
      <c r="N10" s="17">
        <v>0.33754405349452599</v>
      </c>
      <c r="O10" s="17">
        <v>0.399848046614943</v>
      </c>
      <c r="P10" s="17">
        <v>0.38259880153966502</v>
      </c>
      <c r="Q10" s="17">
        <v>0.34363644418660899</v>
      </c>
      <c r="R10" s="17">
        <v>0.379700433095781</v>
      </c>
      <c r="S10" s="17"/>
      <c r="T10" s="17">
        <v>0.37256716735352302</v>
      </c>
      <c r="U10" s="17">
        <v>0.403901236531374</v>
      </c>
      <c r="V10" s="17">
        <v>0.38313937747125798</v>
      </c>
      <c r="W10" s="17">
        <v>0.39353572000095699</v>
      </c>
      <c r="X10" s="17">
        <v>0.40731824118752002</v>
      </c>
      <c r="Y10" s="17">
        <v>0.33493884011277603</v>
      </c>
      <c r="Z10" s="17">
        <v>0.3847492009831</v>
      </c>
      <c r="AA10" s="17">
        <v>0.36402102146676601</v>
      </c>
      <c r="AB10" s="17">
        <v>0.31538494258628802</v>
      </c>
      <c r="AC10" s="17">
        <v>0.427043037593205</v>
      </c>
      <c r="AD10" s="17">
        <v>0.33297734153849501</v>
      </c>
      <c r="AE10" s="17">
        <v>0.38111569276566598</v>
      </c>
      <c r="AF10" s="17"/>
      <c r="AG10" s="17">
        <v>0.37584306770819698</v>
      </c>
      <c r="AH10" s="17">
        <v>0.38191568565381101</v>
      </c>
    </row>
    <row r="11" spans="2:34" ht="30" x14ac:dyDescent="0.25">
      <c r="B11" s="18" t="s">
        <v>622</v>
      </c>
      <c r="C11" s="17">
        <v>0.241325507950445</v>
      </c>
      <c r="D11" s="17">
        <v>0.227993691979336</v>
      </c>
      <c r="E11" s="17">
        <v>0.25045130686510603</v>
      </c>
      <c r="F11" s="17"/>
      <c r="G11" s="17">
        <v>0.20518540398284399</v>
      </c>
      <c r="H11" s="17">
        <v>0.254999049200828</v>
      </c>
      <c r="I11" s="17">
        <v>0.25777576116682499</v>
      </c>
      <c r="J11" s="17"/>
      <c r="K11" s="17">
        <v>0.26541984745915198</v>
      </c>
      <c r="L11" s="17">
        <v>0.23817608887073599</v>
      </c>
      <c r="M11" s="17"/>
      <c r="N11" s="17">
        <v>0.17899357238958299</v>
      </c>
      <c r="O11" s="17">
        <v>0.22756379479525199</v>
      </c>
      <c r="P11" s="17">
        <v>0.25990265275959001</v>
      </c>
      <c r="Q11" s="17">
        <v>0.28196457282601101</v>
      </c>
      <c r="R11" s="17">
        <v>0.25840731704807701</v>
      </c>
      <c r="S11" s="17"/>
      <c r="T11" s="17">
        <v>0.27503460624779902</v>
      </c>
      <c r="U11" s="17">
        <v>0.23959071396336301</v>
      </c>
      <c r="V11" s="17">
        <v>0.25690181372435</v>
      </c>
      <c r="W11" s="17">
        <v>0.24056224181319599</v>
      </c>
      <c r="X11" s="17">
        <v>0.21783686414898401</v>
      </c>
      <c r="Y11" s="17">
        <v>0.238621370608669</v>
      </c>
      <c r="Z11" s="17">
        <v>0.25844823904516301</v>
      </c>
      <c r="AA11" s="17">
        <v>0.26494985211710798</v>
      </c>
      <c r="AB11" s="17">
        <v>0.24607170051154101</v>
      </c>
      <c r="AC11" s="17">
        <v>0.184264966045284</v>
      </c>
      <c r="AD11" s="17">
        <v>0.22211377042303301</v>
      </c>
      <c r="AE11" s="17">
        <v>0.20869252253520701</v>
      </c>
      <c r="AF11" s="17"/>
      <c r="AG11" s="17">
        <v>0.23394910920878201</v>
      </c>
      <c r="AH11" s="17">
        <v>0.24753702233783201</v>
      </c>
    </row>
    <row r="12" spans="2:34" ht="30" x14ac:dyDescent="0.25">
      <c r="B12" s="18" t="s">
        <v>623</v>
      </c>
      <c r="C12" s="17">
        <v>8.7344455119530096E-2</v>
      </c>
      <c r="D12" s="17">
        <v>9.0402603060783807E-2</v>
      </c>
      <c r="E12" s="17">
        <v>8.5956412866418794E-2</v>
      </c>
      <c r="F12" s="17"/>
      <c r="G12" s="17">
        <v>5.7941069438052703E-2</v>
      </c>
      <c r="H12" s="17">
        <v>0.103122053913055</v>
      </c>
      <c r="I12" s="17">
        <v>9.4903409487211002E-2</v>
      </c>
      <c r="J12" s="17"/>
      <c r="K12" s="17">
        <v>0.10044870697870301</v>
      </c>
      <c r="L12" s="17">
        <v>8.6100337069588598E-2</v>
      </c>
      <c r="M12" s="17"/>
      <c r="N12" s="17">
        <v>7.7939531663445097E-2</v>
      </c>
      <c r="O12" s="17">
        <v>5.9990077166052001E-2</v>
      </c>
      <c r="P12" s="17">
        <v>8.8319342513504803E-2</v>
      </c>
      <c r="Q12" s="17">
        <v>0.110986661229351</v>
      </c>
      <c r="R12" s="17">
        <v>0.113921391889795</v>
      </c>
      <c r="S12" s="17"/>
      <c r="T12" s="17">
        <v>7.3130284345268096E-2</v>
      </c>
      <c r="U12" s="17">
        <v>7.1781923956509494E-2</v>
      </c>
      <c r="V12" s="17">
        <v>7.6724232129505604E-2</v>
      </c>
      <c r="W12" s="17">
        <v>0.12476295451974601</v>
      </c>
      <c r="X12" s="17">
        <v>4.8862455786190397E-2</v>
      </c>
      <c r="Y12" s="17">
        <v>0.116057746784776</v>
      </c>
      <c r="Z12" s="17">
        <v>7.9330811101172002E-2</v>
      </c>
      <c r="AA12" s="17">
        <v>9.1234933186882E-2</v>
      </c>
      <c r="AB12" s="17">
        <v>0.103553645040885</v>
      </c>
      <c r="AC12" s="17">
        <v>8.5322609059246907E-2</v>
      </c>
      <c r="AD12" s="17">
        <v>8.6181840941839505E-2</v>
      </c>
      <c r="AE12" s="17">
        <v>0.11626848585053</v>
      </c>
      <c r="AF12" s="17"/>
      <c r="AG12" s="17">
        <v>8.9801077874120394E-2</v>
      </c>
      <c r="AH12" s="17">
        <v>8.9493045713514796E-2</v>
      </c>
    </row>
    <row r="13" spans="2:34" x14ac:dyDescent="0.25">
      <c r="B13" s="18" t="s">
        <v>80</v>
      </c>
      <c r="C13" s="19">
        <v>8.7979935184259603E-2</v>
      </c>
      <c r="D13" s="19">
        <v>7.0975441074569504E-2</v>
      </c>
      <c r="E13" s="19">
        <v>0.105121212724132</v>
      </c>
      <c r="F13" s="19"/>
      <c r="G13" s="19">
        <v>0.115399180374781</v>
      </c>
      <c r="H13" s="19">
        <v>6.8347381664507503E-2</v>
      </c>
      <c r="I13" s="19">
        <v>8.7089872370005303E-2</v>
      </c>
      <c r="J13" s="19"/>
      <c r="K13" s="19">
        <v>8.3074111659032196E-2</v>
      </c>
      <c r="L13" s="19">
        <v>8.2796142505161305E-2</v>
      </c>
      <c r="M13" s="19"/>
      <c r="N13" s="19">
        <v>0.17296389059249001</v>
      </c>
      <c r="O13" s="19">
        <v>7.1295849236935993E-2</v>
      </c>
      <c r="P13" s="19">
        <v>7.7119002683280896E-2</v>
      </c>
      <c r="Q13" s="19">
        <v>7.6493936308997396E-2</v>
      </c>
      <c r="R13" s="19">
        <v>5.9321339337126702E-2</v>
      </c>
      <c r="S13" s="19"/>
      <c r="T13" s="19">
        <v>7.6104739448511705E-2</v>
      </c>
      <c r="U13" s="19">
        <v>7.4514865203177905E-2</v>
      </c>
      <c r="V13" s="19">
        <v>9.7840983979888094E-2</v>
      </c>
      <c r="W13" s="19">
        <v>9.4197608682515394E-2</v>
      </c>
      <c r="X13" s="19">
        <v>0.13289374325487499</v>
      </c>
      <c r="Y13" s="19">
        <v>9.3248577352702505E-2</v>
      </c>
      <c r="Z13" s="19">
        <v>6.9819556489946505E-2</v>
      </c>
      <c r="AA13" s="19">
        <v>4.6826206082962799E-2</v>
      </c>
      <c r="AB13" s="19">
        <v>8.1542430467092794E-2</v>
      </c>
      <c r="AC13" s="19">
        <v>7.2393963619079293E-2</v>
      </c>
      <c r="AD13" s="19">
        <v>0.18198791770974501</v>
      </c>
      <c r="AE13" s="19">
        <v>5.0213382315904199E-2</v>
      </c>
      <c r="AF13" s="19"/>
      <c r="AG13" s="19">
        <v>6.9115806503986896E-2</v>
      </c>
      <c r="AH13" s="19">
        <v>8.5668249664809806E-2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637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7.9819854483673694E-2</v>
      </c>
      <c r="D9" s="17">
        <v>0.104656182215559</v>
      </c>
      <c r="E9" s="17">
        <v>5.6507912189915799E-2</v>
      </c>
      <c r="F9" s="17"/>
      <c r="G9" s="17">
        <v>8.6024254673137096E-2</v>
      </c>
      <c r="H9" s="17">
        <v>6.3542990122085793E-2</v>
      </c>
      <c r="I9" s="17">
        <v>9.4433810596189105E-2</v>
      </c>
      <c r="J9" s="17"/>
      <c r="K9" s="17">
        <v>9.7236982715944498E-2</v>
      </c>
      <c r="L9" s="17">
        <v>7.6200875336671497E-2</v>
      </c>
      <c r="M9" s="17"/>
      <c r="N9" s="17">
        <v>6.81798676243527E-2</v>
      </c>
      <c r="O9" s="17">
        <v>9.2776878318278203E-2</v>
      </c>
      <c r="P9" s="17">
        <v>6.8751937798303298E-2</v>
      </c>
      <c r="Q9" s="17">
        <v>0.11072887560893099</v>
      </c>
      <c r="R9" s="17">
        <v>8.5381862691076796E-2</v>
      </c>
      <c r="S9" s="17"/>
      <c r="T9" s="17">
        <v>0.122892182042364</v>
      </c>
      <c r="U9" s="17">
        <v>4.6145999910767697E-2</v>
      </c>
      <c r="V9" s="17">
        <v>9.2544340554872401E-2</v>
      </c>
      <c r="W9" s="17">
        <v>5.0367868340792099E-2</v>
      </c>
      <c r="X9" s="17">
        <v>6.1983403086044497E-2</v>
      </c>
      <c r="Y9" s="17">
        <v>6.9563559632413494E-2</v>
      </c>
      <c r="Z9" s="17">
        <v>6.2837357732268201E-2</v>
      </c>
      <c r="AA9" s="17">
        <v>7.4591966114562397E-2</v>
      </c>
      <c r="AB9" s="17">
        <v>0.12208136168421201</v>
      </c>
      <c r="AC9" s="17">
        <v>6.9385145987253996E-2</v>
      </c>
      <c r="AD9" s="17">
        <v>6.8270451291853607E-2</v>
      </c>
      <c r="AE9" s="17">
        <v>0.106598301472283</v>
      </c>
      <c r="AF9" s="17"/>
      <c r="AG9" s="17">
        <v>8.9494135881453094E-2</v>
      </c>
      <c r="AH9" s="17">
        <v>7.4334877845653499E-2</v>
      </c>
    </row>
    <row r="10" spans="2:34" ht="30" x14ac:dyDescent="0.25">
      <c r="B10" s="18" t="s">
        <v>621</v>
      </c>
      <c r="C10" s="17">
        <v>0.14734572333604201</v>
      </c>
      <c r="D10" s="17">
        <v>0.15407927456801701</v>
      </c>
      <c r="E10" s="17">
        <v>0.141456116590398</v>
      </c>
      <c r="F10" s="17"/>
      <c r="G10" s="17">
        <v>0.12840184426787599</v>
      </c>
      <c r="H10" s="17">
        <v>0.157321694702304</v>
      </c>
      <c r="I10" s="17">
        <v>0.152452563640848</v>
      </c>
      <c r="J10" s="17"/>
      <c r="K10" s="17">
        <v>0.11287020815214401</v>
      </c>
      <c r="L10" s="17">
        <v>0.15634479246398</v>
      </c>
      <c r="M10" s="17"/>
      <c r="N10" s="17">
        <v>0.15745642620884601</v>
      </c>
      <c r="O10" s="17">
        <v>0.131035807981395</v>
      </c>
      <c r="P10" s="17">
        <v>0.13297844082226701</v>
      </c>
      <c r="Q10" s="17">
        <v>0.111310330415405</v>
      </c>
      <c r="R10" s="17">
        <v>0.196300560896636</v>
      </c>
      <c r="S10" s="17"/>
      <c r="T10" s="17">
        <v>0.19422799669010399</v>
      </c>
      <c r="U10" s="17">
        <v>0.16233728820889501</v>
      </c>
      <c r="V10" s="17">
        <v>0.14544883173883699</v>
      </c>
      <c r="W10" s="17">
        <v>0.124147861509633</v>
      </c>
      <c r="X10" s="17">
        <v>0.15075259378796199</v>
      </c>
      <c r="Y10" s="17">
        <v>0.14387867138476901</v>
      </c>
      <c r="Z10" s="17">
        <v>0.15333069349883099</v>
      </c>
      <c r="AA10" s="17">
        <v>0.154785473379218</v>
      </c>
      <c r="AB10" s="17">
        <v>9.53809416043849E-2</v>
      </c>
      <c r="AC10" s="17">
        <v>0.154314191406944</v>
      </c>
      <c r="AD10" s="17">
        <v>0.11909945748231</v>
      </c>
      <c r="AE10" s="17">
        <v>0.133914021614636</v>
      </c>
      <c r="AF10" s="17"/>
      <c r="AG10" s="17">
        <v>0.18506618356342</v>
      </c>
      <c r="AH10" s="17">
        <v>0.12411674809637301</v>
      </c>
    </row>
    <row r="11" spans="2:34" ht="30" x14ac:dyDescent="0.25">
      <c r="B11" s="18" t="s">
        <v>622</v>
      </c>
      <c r="C11" s="17">
        <v>0.17695395568852201</v>
      </c>
      <c r="D11" s="17">
        <v>0.188840479157662</v>
      </c>
      <c r="E11" s="17">
        <v>0.16611948685280201</v>
      </c>
      <c r="F11" s="17"/>
      <c r="G11" s="17">
        <v>0.15409666832855401</v>
      </c>
      <c r="H11" s="17">
        <v>0.165688595680827</v>
      </c>
      <c r="I11" s="17">
        <v>0.212287412195314</v>
      </c>
      <c r="J11" s="17"/>
      <c r="K11" s="17">
        <v>0.20317041203342801</v>
      </c>
      <c r="L11" s="17">
        <v>0.17551258931006899</v>
      </c>
      <c r="M11" s="17"/>
      <c r="N11" s="17">
        <v>0.136514223213066</v>
      </c>
      <c r="O11" s="17">
        <v>0.20609470230250801</v>
      </c>
      <c r="P11" s="17">
        <v>0.168964027342173</v>
      </c>
      <c r="Q11" s="17">
        <v>0.190560511526219</v>
      </c>
      <c r="R11" s="17">
        <v>0.18982367407306699</v>
      </c>
      <c r="S11" s="17"/>
      <c r="T11" s="17">
        <v>0.173925098899883</v>
      </c>
      <c r="U11" s="17">
        <v>0.22851817610005401</v>
      </c>
      <c r="V11" s="17">
        <v>0.12135319784399801</v>
      </c>
      <c r="W11" s="17">
        <v>0.215687963865481</v>
      </c>
      <c r="X11" s="17">
        <v>0.133681827483558</v>
      </c>
      <c r="Y11" s="17">
        <v>0.177727132437491</v>
      </c>
      <c r="Z11" s="17">
        <v>0.174736433257282</v>
      </c>
      <c r="AA11" s="17">
        <v>0.23383461956909399</v>
      </c>
      <c r="AB11" s="17">
        <v>0.16838139758895601</v>
      </c>
      <c r="AC11" s="17">
        <v>0.160351018041584</v>
      </c>
      <c r="AD11" s="17">
        <v>0.180563275046943</v>
      </c>
      <c r="AE11" s="17">
        <v>0.10713607787683301</v>
      </c>
      <c r="AF11" s="17"/>
      <c r="AG11" s="17">
        <v>0.177067848646277</v>
      </c>
      <c r="AH11" s="17">
        <v>0.172592879030079</v>
      </c>
    </row>
    <row r="12" spans="2:34" ht="30" x14ac:dyDescent="0.25">
      <c r="B12" s="18" t="s">
        <v>623</v>
      </c>
      <c r="C12" s="17">
        <v>0.50665562209386406</v>
      </c>
      <c r="D12" s="17">
        <v>0.47387349605649498</v>
      </c>
      <c r="E12" s="17">
        <v>0.53715531542641803</v>
      </c>
      <c r="F12" s="17"/>
      <c r="G12" s="17">
        <v>0.52603517035432601</v>
      </c>
      <c r="H12" s="17">
        <v>0.53304852098728905</v>
      </c>
      <c r="I12" s="17">
        <v>0.45561443272285301</v>
      </c>
      <c r="J12" s="17"/>
      <c r="K12" s="17">
        <v>0.49329898661048599</v>
      </c>
      <c r="L12" s="17">
        <v>0.51020374157327497</v>
      </c>
      <c r="M12" s="17"/>
      <c r="N12" s="17">
        <v>0.45578734026621898</v>
      </c>
      <c r="O12" s="17">
        <v>0.49473874128560202</v>
      </c>
      <c r="P12" s="17">
        <v>0.55616887714895102</v>
      </c>
      <c r="Q12" s="17">
        <v>0.51411599877251801</v>
      </c>
      <c r="R12" s="17">
        <v>0.466042225808799</v>
      </c>
      <c r="S12" s="17"/>
      <c r="T12" s="17">
        <v>0.43044462929914901</v>
      </c>
      <c r="U12" s="17">
        <v>0.49965662230639701</v>
      </c>
      <c r="V12" s="17">
        <v>0.53435600329163802</v>
      </c>
      <c r="W12" s="17">
        <v>0.51837666943957905</v>
      </c>
      <c r="X12" s="17">
        <v>0.54148773343898104</v>
      </c>
      <c r="Y12" s="17">
        <v>0.49691487849514299</v>
      </c>
      <c r="Z12" s="17">
        <v>0.52679746971564501</v>
      </c>
      <c r="AA12" s="17">
        <v>0.50908372588876105</v>
      </c>
      <c r="AB12" s="17">
        <v>0.55434272604850399</v>
      </c>
      <c r="AC12" s="17">
        <v>0.51877958466497298</v>
      </c>
      <c r="AD12" s="17">
        <v>0.44617134425611699</v>
      </c>
      <c r="AE12" s="17">
        <v>0.54387565089635403</v>
      </c>
      <c r="AF12" s="17"/>
      <c r="AG12" s="17">
        <v>0.46494700066448902</v>
      </c>
      <c r="AH12" s="17">
        <v>0.55440608062806396</v>
      </c>
    </row>
    <row r="13" spans="2:34" x14ac:dyDescent="0.25">
      <c r="B13" s="18" t="s">
        <v>80</v>
      </c>
      <c r="C13" s="19">
        <v>8.9224844397898295E-2</v>
      </c>
      <c r="D13" s="19">
        <v>7.8550568002267507E-2</v>
      </c>
      <c r="E13" s="19">
        <v>9.8761168940465993E-2</v>
      </c>
      <c r="F13" s="19"/>
      <c r="G13" s="19">
        <v>0.105442062376107</v>
      </c>
      <c r="H13" s="19">
        <v>8.0398198507494398E-2</v>
      </c>
      <c r="I13" s="19">
        <v>8.5211780844795595E-2</v>
      </c>
      <c r="J13" s="19"/>
      <c r="K13" s="19">
        <v>9.3423410487996794E-2</v>
      </c>
      <c r="L13" s="19">
        <v>8.1738001316005199E-2</v>
      </c>
      <c r="M13" s="19"/>
      <c r="N13" s="19">
        <v>0.182062142687516</v>
      </c>
      <c r="O13" s="19">
        <v>7.5353870112216004E-2</v>
      </c>
      <c r="P13" s="19">
        <v>7.3136716888305503E-2</v>
      </c>
      <c r="Q13" s="19">
        <v>7.3284283676928005E-2</v>
      </c>
      <c r="R13" s="19">
        <v>6.2451676530421697E-2</v>
      </c>
      <c r="S13" s="19"/>
      <c r="T13" s="19">
        <v>7.8510093068499695E-2</v>
      </c>
      <c r="U13" s="19">
        <v>6.3341913473886097E-2</v>
      </c>
      <c r="V13" s="19">
        <v>0.106297626570654</v>
      </c>
      <c r="W13" s="19">
        <v>9.1419636844515303E-2</v>
      </c>
      <c r="X13" s="19">
        <v>0.11209444220345401</v>
      </c>
      <c r="Y13" s="19">
        <v>0.111915758050184</v>
      </c>
      <c r="Z13" s="19">
        <v>8.2298045795973399E-2</v>
      </c>
      <c r="AA13" s="19">
        <v>2.7704215048364601E-2</v>
      </c>
      <c r="AB13" s="19">
        <v>5.9813573073942999E-2</v>
      </c>
      <c r="AC13" s="19">
        <v>9.7170059899245306E-2</v>
      </c>
      <c r="AD13" s="19">
        <v>0.185895471922777</v>
      </c>
      <c r="AE13" s="19">
        <v>0.108475948139894</v>
      </c>
      <c r="AF13" s="19"/>
      <c r="AG13" s="19">
        <v>8.3424831244360301E-2</v>
      </c>
      <c r="AH13" s="19">
        <v>7.45494143998299E-2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B2:P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6" width="20.7109375" customWidth="1"/>
  </cols>
  <sheetData>
    <row r="2" spans="2:16" ht="39.950000000000003" customHeight="1" x14ac:dyDescent="0.25">
      <c r="D2" s="29" t="s">
        <v>651</v>
      </c>
      <c r="E2" s="25"/>
      <c r="F2" s="25"/>
      <c r="G2" s="25"/>
      <c r="H2" s="25"/>
      <c r="I2" s="25"/>
      <c r="J2" s="25"/>
      <c r="K2" s="25"/>
      <c r="L2" s="25"/>
      <c r="M2" s="25"/>
      <c r="N2" s="25"/>
      <c r="O2" s="25"/>
      <c r="P2" s="25"/>
    </row>
    <row r="6" spans="2:16" ht="50.1" customHeight="1" x14ac:dyDescent="0.25">
      <c r="B6" s="20" t="s">
        <v>15</v>
      </c>
      <c r="C6" s="20" t="s">
        <v>638</v>
      </c>
      <c r="D6" s="20" t="s">
        <v>639</v>
      </c>
      <c r="E6" s="20" t="s">
        <v>640</v>
      </c>
      <c r="F6" s="20" t="s">
        <v>641</v>
      </c>
      <c r="G6" s="20" t="s">
        <v>642</v>
      </c>
      <c r="H6" s="20" t="s">
        <v>643</v>
      </c>
      <c r="I6" s="20" t="s">
        <v>644</v>
      </c>
      <c r="J6" s="20" t="s">
        <v>645</v>
      </c>
      <c r="K6" s="20" t="s">
        <v>646</v>
      </c>
      <c r="L6" s="20" t="s">
        <v>647</v>
      </c>
      <c r="M6" s="20" t="s">
        <v>648</v>
      </c>
      <c r="N6" s="20" t="s">
        <v>649</v>
      </c>
      <c r="O6" s="20" t="s">
        <v>650</v>
      </c>
    </row>
    <row r="7" spans="2:16" x14ac:dyDescent="0.25">
      <c r="B7" s="18" t="s">
        <v>620</v>
      </c>
      <c r="C7" s="17">
        <v>8.5923307895088105E-2</v>
      </c>
      <c r="D7" s="17">
        <v>6.83857414371037E-2</v>
      </c>
      <c r="E7" s="17">
        <v>5.3233729083899201E-2</v>
      </c>
      <c r="F7" s="17">
        <v>3.7352175403474498E-2</v>
      </c>
      <c r="G7" s="17">
        <v>0.220271061410242</v>
      </c>
      <c r="H7" s="17">
        <v>4.5233141835333203E-2</v>
      </c>
      <c r="I7" s="17">
        <v>5.1540340423035701E-2</v>
      </c>
      <c r="J7" s="17">
        <v>6.4855205311080993E-2</v>
      </c>
      <c r="K7" s="17">
        <v>9.7626269861773904E-2</v>
      </c>
      <c r="L7" s="17">
        <v>0.13615493355418801</v>
      </c>
      <c r="M7" s="17">
        <v>4.6149585231209003E-2</v>
      </c>
      <c r="N7" s="17">
        <v>6.4726902629438199E-2</v>
      </c>
      <c r="O7" s="17">
        <v>5.69221419316581E-2</v>
      </c>
    </row>
    <row r="8" spans="2:16" ht="30" x14ac:dyDescent="0.25">
      <c r="B8" s="18" t="s">
        <v>621</v>
      </c>
      <c r="C8" s="17">
        <v>0.20687220803495801</v>
      </c>
      <c r="D8" s="17">
        <v>0.225694607015824</v>
      </c>
      <c r="E8" s="17">
        <v>0.21265846011553899</v>
      </c>
      <c r="F8" s="17">
        <v>9.5506217848926503E-2</v>
      </c>
      <c r="G8" s="17">
        <v>0.26474727172375501</v>
      </c>
      <c r="H8" s="17">
        <v>0.125067067332996</v>
      </c>
      <c r="I8" s="17">
        <v>0.130242032273892</v>
      </c>
      <c r="J8" s="17">
        <v>0.130180262270116</v>
      </c>
      <c r="K8" s="17">
        <v>0.23364027930447501</v>
      </c>
      <c r="L8" s="17">
        <v>0.32788413670990102</v>
      </c>
      <c r="M8" s="17">
        <v>0.101464903619904</v>
      </c>
      <c r="N8" s="17">
        <v>0.16458732146709201</v>
      </c>
      <c r="O8" s="17">
        <v>0.20886122920477901</v>
      </c>
    </row>
    <row r="9" spans="2:16" ht="30" x14ac:dyDescent="0.25">
      <c r="B9" s="18" t="s">
        <v>622</v>
      </c>
      <c r="C9" s="17">
        <v>0.26536869664805102</v>
      </c>
      <c r="D9" s="17">
        <v>0.33684479975331399</v>
      </c>
      <c r="E9" s="17">
        <v>0.31636249271025602</v>
      </c>
      <c r="F9" s="17">
        <v>0.14986860145333</v>
      </c>
      <c r="G9" s="17">
        <v>0.25216005677519798</v>
      </c>
      <c r="H9" s="17">
        <v>0.231187488373501</v>
      </c>
      <c r="I9" s="17">
        <v>0.214390023962684</v>
      </c>
      <c r="J9" s="17">
        <v>0.19326840831252801</v>
      </c>
      <c r="K9" s="17">
        <v>0.26182139988185799</v>
      </c>
      <c r="L9" s="17">
        <v>0.29286337171049498</v>
      </c>
      <c r="M9" s="17">
        <v>0.16248302729457501</v>
      </c>
      <c r="N9" s="17">
        <v>0.30162147234432501</v>
      </c>
      <c r="O9" s="17">
        <v>0.30890458826213701</v>
      </c>
    </row>
    <row r="10" spans="2:16" ht="30" x14ac:dyDescent="0.25">
      <c r="B10" s="18" t="s">
        <v>623</v>
      </c>
      <c r="C10" s="17">
        <v>0.355592052279743</v>
      </c>
      <c r="D10" s="17">
        <v>0.2366846914254</v>
      </c>
      <c r="E10" s="17">
        <v>0.33786238990537099</v>
      </c>
      <c r="F10" s="17">
        <v>0.622664591282864</v>
      </c>
      <c r="G10" s="17">
        <v>0.16999280114209001</v>
      </c>
      <c r="H10" s="17">
        <v>0.51190776064190602</v>
      </c>
      <c r="I10" s="17">
        <v>0.51708047204554897</v>
      </c>
      <c r="J10" s="17">
        <v>0.52361979433974304</v>
      </c>
      <c r="K10" s="17">
        <v>0.20945353614964901</v>
      </c>
      <c r="L10" s="17">
        <v>0.138747129428337</v>
      </c>
      <c r="M10" s="17">
        <v>0.60660156618455596</v>
      </c>
      <c r="N10" s="17">
        <v>0.371837555892716</v>
      </c>
      <c r="O10" s="17">
        <v>0.32448783583884</v>
      </c>
    </row>
    <row r="11" spans="2:16" x14ac:dyDescent="0.25">
      <c r="B11" s="18" t="s">
        <v>80</v>
      </c>
      <c r="C11" s="17">
        <v>8.6243735142160202E-2</v>
      </c>
      <c r="D11" s="17">
        <v>0.13239016036835899</v>
      </c>
      <c r="E11" s="17">
        <v>7.9882928184935004E-2</v>
      </c>
      <c r="F11" s="17">
        <v>9.4608414011405101E-2</v>
      </c>
      <c r="G11" s="17">
        <v>9.2828808948716202E-2</v>
      </c>
      <c r="H11" s="17">
        <v>8.6604541816264105E-2</v>
      </c>
      <c r="I11" s="17">
        <v>8.6747131294839505E-2</v>
      </c>
      <c r="J11" s="17">
        <v>8.8076329766531999E-2</v>
      </c>
      <c r="K11" s="17">
        <v>0.19745851480224499</v>
      </c>
      <c r="L11" s="17">
        <v>0.10435042859707799</v>
      </c>
      <c r="M11" s="17">
        <v>8.3300917669756197E-2</v>
      </c>
      <c r="N11" s="17">
        <v>9.72267476664294E-2</v>
      </c>
      <c r="O11" s="17">
        <v>0.10082420476258599</v>
      </c>
    </row>
    <row r="12" spans="2:16" x14ac:dyDescent="0.25">
      <c r="B12" s="16"/>
      <c r="C12" s="16"/>
      <c r="D12" s="16"/>
      <c r="E12" s="16"/>
      <c r="F12" s="16"/>
      <c r="G12" s="16"/>
      <c r="H12" s="16"/>
      <c r="I12" s="16"/>
      <c r="J12" s="16"/>
      <c r="K12" s="16"/>
      <c r="L12" s="16"/>
      <c r="M12" s="16"/>
      <c r="N12" s="16"/>
      <c r="O12" s="16"/>
    </row>
    <row r="13" spans="2:16" x14ac:dyDescent="0.25">
      <c r="B13" t="s">
        <v>63</v>
      </c>
    </row>
    <row r="14" spans="2:16" x14ac:dyDescent="0.25">
      <c r="B14" t="s">
        <v>64</v>
      </c>
    </row>
    <row r="18" spans="2:2" x14ac:dyDescent="0.25">
      <c r="B18" s="8" t="str">
        <f>HYPERLINK("#'Contents'!A1", "Return to Contents")</f>
        <v>Return to Contents</v>
      </c>
    </row>
  </sheetData>
  <mergeCells count="1">
    <mergeCell ref="D2:P2"/>
  </mergeCells>
  <pageMargins left="0.7" right="0.7" top="0.75" bottom="0.75" header="0.3" footer="0.3"/>
  <pageSetup paperSize="9" orientation="portrait" horizontalDpi="300" verticalDpi="300"/>
  <drawing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652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8.5923307895088105E-2</v>
      </c>
      <c r="D9" s="17">
        <v>8.92910370574901E-2</v>
      </c>
      <c r="E9" s="17">
        <v>8.2767271577084703E-2</v>
      </c>
      <c r="F9" s="17"/>
      <c r="G9" s="17">
        <v>6.5709710426124099E-2</v>
      </c>
      <c r="H9" s="17">
        <v>9.1644423567256994E-2</v>
      </c>
      <c r="I9" s="17">
        <v>9.7536094416333402E-2</v>
      </c>
      <c r="J9" s="17"/>
      <c r="K9" s="17">
        <v>9.7843263689020896E-2</v>
      </c>
      <c r="L9" s="17">
        <v>8.4363925911556101E-2</v>
      </c>
      <c r="M9" s="17"/>
      <c r="N9" s="17">
        <v>9.3298181785370707E-2</v>
      </c>
      <c r="O9" s="17">
        <v>8.2691573667518503E-2</v>
      </c>
      <c r="P9" s="17">
        <v>7.9458262315330597E-2</v>
      </c>
      <c r="Q9" s="17">
        <v>0.129903814224377</v>
      </c>
      <c r="R9" s="17">
        <v>7.9446684014125593E-2</v>
      </c>
      <c r="S9" s="17"/>
      <c r="T9" s="17">
        <v>8.0218516797749204E-2</v>
      </c>
      <c r="U9" s="17">
        <v>8.6610472633007599E-2</v>
      </c>
      <c r="V9" s="17">
        <v>7.35700138809572E-2</v>
      </c>
      <c r="W9" s="17">
        <v>4.7798970028101198E-2</v>
      </c>
      <c r="X9" s="17">
        <v>0.10379776855351</v>
      </c>
      <c r="Y9" s="17">
        <v>8.2521638296047403E-2</v>
      </c>
      <c r="Z9" s="17">
        <v>0.113590677692463</v>
      </c>
      <c r="AA9" s="17">
        <v>8.6709802644911793E-2</v>
      </c>
      <c r="AB9" s="17">
        <v>6.5724488380566201E-2</v>
      </c>
      <c r="AC9" s="17">
        <v>9.8529515352155803E-2</v>
      </c>
      <c r="AD9" s="17">
        <v>0.14083243668217599</v>
      </c>
      <c r="AE9" s="17">
        <v>8.6016154923994101E-2</v>
      </c>
      <c r="AF9" s="17"/>
      <c r="AG9" s="17">
        <v>9.3522046081377999E-2</v>
      </c>
      <c r="AH9" s="17">
        <v>8.6527941581337198E-2</v>
      </c>
    </row>
    <row r="10" spans="2:34" ht="30" x14ac:dyDescent="0.25">
      <c r="B10" s="18" t="s">
        <v>621</v>
      </c>
      <c r="C10" s="17">
        <v>0.20687220803495801</v>
      </c>
      <c r="D10" s="17">
        <v>0.198614304902345</v>
      </c>
      <c r="E10" s="17">
        <v>0.21163836486683699</v>
      </c>
      <c r="F10" s="17"/>
      <c r="G10" s="17">
        <v>0.20081471515683999</v>
      </c>
      <c r="H10" s="17">
        <v>0.19221665239468</v>
      </c>
      <c r="I10" s="17">
        <v>0.23084567005025899</v>
      </c>
      <c r="J10" s="17"/>
      <c r="K10" s="17">
        <v>0.22238831236766901</v>
      </c>
      <c r="L10" s="17">
        <v>0.20532532723847099</v>
      </c>
      <c r="M10" s="17"/>
      <c r="N10" s="17">
        <v>0.23113315271115401</v>
      </c>
      <c r="O10" s="17">
        <v>0.19923204885066101</v>
      </c>
      <c r="P10" s="17">
        <v>0.20950789724851401</v>
      </c>
      <c r="Q10" s="17">
        <v>0.215408326574206</v>
      </c>
      <c r="R10" s="17">
        <v>0.186694434202475</v>
      </c>
      <c r="S10" s="17"/>
      <c r="T10" s="17">
        <v>0.23999354108538901</v>
      </c>
      <c r="U10" s="17">
        <v>0.19452939990360199</v>
      </c>
      <c r="V10" s="17">
        <v>0.17161277946926401</v>
      </c>
      <c r="W10" s="17">
        <v>0.21784707012235199</v>
      </c>
      <c r="X10" s="17">
        <v>0.19155253803347899</v>
      </c>
      <c r="Y10" s="17">
        <v>0.17071832061904299</v>
      </c>
      <c r="Z10" s="17">
        <v>0.22910509500826901</v>
      </c>
      <c r="AA10" s="17">
        <v>0.20286883282846099</v>
      </c>
      <c r="AB10" s="17">
        <v>0.22088166978924401</v>
      </c>
      <c r="AC10" s="17">
        <v>0.201281389526065</v>
      </c>
      <c r="AD10" s="17">
        <v>0.22081460015689</v>
      </c>
      <c r="AE10" s="17">
        <v>0.207888739490937</v>
      </c>
      <c r="AF10" s="17"/>
      <c r="AG10" s="17">
        <v>0.23476554486135101</v>
      </c>
      <c r="AH10" s="17">
        <v>0.191266179168358</v>
      </c>
    </row>
    <row r="11" spans="2:34" ht="30" x14ac:dyDescent="0.25">
      <c r="B11" s="18" t="s">
        <v>622</v>
      </c>
      <c r="C11" s="17">
        <v>0.26536869664805102</v>
      </c>
      <c r="D11" s="17">
        <v>0.27897584960384603</v>
      </c>
      <c r="E11" s="17">
        <v>0.250931597366015</v>
      </c>
      <c r="F11" s="17"/>
      <c r="G11" s="17">
        <v>0.27111894552475002</v>
      </c>
      <c r="H11" s="17">
        <v>0.26138229501569599</v>
      </c>
      <c r="I11" s="17">
        <v>0.26501822085897098</v>
      </c>
      <c r="J11" s="17"/>
      <c r="K11" s="17">
        <v>0.28321366292566802</v>
      </c>
      <c r="L11" s="17">
        <v>0.26506315203111602</v>
      </c>
      <c r="M11" s="17"/>
      <c r="N11" s="17">
        <v>0.22548745431609399</v>
      </c>
      <c r="O11" s="17">
        <v>0.26175821814071498</v>
      </c>
      <c r="P11" s="17">
        <v>0.28100421323248098</v>
      </c>
      <c r="Q11" s="17">
        <v>0.22901998063802201</v>
      </c>
      <c r="R11" s="17">
        <v>0.28627637252963301</v>
      </c>
      <c r="S11" s="17"/>
      <c r="T11" s="17">
        <v>0.24716910157231101</v>
      </c>
      <c r="U11" s="17">
        <v>0.29635989372780103</v>
      </c>
      <c r="V11" s="17">
        <v>0.308298890033949</v>
      </c>
      <c r="W11" s="17">
        <v>0.246703425661944</v>
      </c>
      <c r="X11" s="17">
        <v>0.24853121565664199</v>
      </c>
      <c r="Y11" s="17">
        <v>0.268267658669614</v>
      </c>
      <c r="Z11" s="17">
        <v>0.25780477526680101</v>
      </c>
      <c r="AA11" s="17">
        <v>0.27898784724220399</v>
      </c>
      <c r="AB11" s="17">
        <v>0.25446258373261399</v>
      </c>
      <c r="AC11" s="17">
        <v>0.26816068931843201</v>
      </c>
      <c r="AD11" s="17">
        <v>0.23290108919118299</v>
      </c>
      <c r="AE11" s="17">
        <v>0.27053614684013699</v>
      </c>
      <c r="AF11" s="17"/>
      <c r="AG11" s="17">
        <v>0.26363090005778</v>
      </c>
      <c r="AH11" s="17">
        <v>0.26872807018454498</v>
      </c>
    </row>
    <row r="12" spans="2:34" ht="30" x14ac:dyDescent="0.25">
      <c r="B12" s="18" t="s">
        <v>623</v>
      </c>
      <c r="C12" s="17">
        <v>0.355592052279743</v>
      </c>
      <c r="D12" s="17">
        <v>0.35510549858076601</v>
      </c>
      <c r="E12" s="17">
        <v>0.36008575879009902</v>
      </c>
      <c r="F12" s="17"/>
      <c r="G12" s="17">
        <v>0.34862538913305402</v>
      </c>
      <c r="H12" s="17">
        <v>0.37778271994454399</v>
      </c>
      <c r="I12" s="17">
        <v>0.33428269921413101</v>
      </c>
      <c r="J12" s="17"/>
      <c r="K12" s="17">
        <v>0.29831369470534502</v>
      </c>
      <c r="L12" s="17">
        <v>0.36628152372740203</v>
      </c>
      <c r="M12" s="17"/>
      <c r="N12" s="17">
        <v>0.29398174544189998</v>
      </c>
      <c r="O12" s="17">
        <v>0.36635224925767501</v>
      </c>
      <c r="P12" s="17">
        <v>0.36173393969758699</v>
      </c>
      <c r="Q12" s="17">
        <v>0.33827174042661701</v>
      </c>
      <c r="R12" s="17">
        <v>0.39032269415279403</v>
      </c>
      <c r="S12" s="17"/>
      <c r="T12" s="17">
        <v>0.36093672776636099</v>
      </c>
      <c r="U12" s="17">
        <v>0.32963466361437299</v>
      </c>
      <c r="V12" s="17">
        <v>0.35259404113882697</v>
      </c>
      <c r="W12" s="17">
        <v>0.377527146059421</v>
      </c>
      <c r="X12" s="17">
        <v>0.349017578295372</v>
      </c>
      <c r="Y12" s="17">
        <v>0.367467388288926</v>
      </c>
      <c r="Z12" s="17">
        <v>0.35466759978414403</v>
      </c>
      <c r="AA12" s="17">
        <v>0.39366446421930801</v>
      </c>
      <c r="AB12" s="17">
        <v>0.36883017474313301</v>
      </c>
      <c r="AC12" s="17">
        <v>0.34378066718586198</v>
      </c>
      <c r="AD12" s="17">
        <v>0.28156299860970901</v>
      </c>
      <c r="AE12" s="17">
        <v>0.42605062616809503</v>
      </c>
      <c r="AF12" s="17"/>
      <c r="AG12" s="17">
        <v>0.32983747047244499</v>
      </c>
      <c r="AH12" s="17">
        <v>0.37805521477613802</v>
      </c>
    </row>
    <row r="13" spans="2:34" x14ac:dyDescent="0.25">
      <c r="B13" s="18" t="s">
        <v>80</v>
      </c>
      <c r="C13" s="19">
        <v>8.6243735142160202E-2</v>
      </c>
      <c r="D13" s="19">
        <v>7.8013309855552701E-2</v>
      </c>
      <c r="E13" s="19">
        <v>9.4577007399964705E-2</v>
      </c>
      <c r="F13" s="19"/>
      <c r="G13" s="19">
        <v>0.11373123975923199</v>
      </c>
      <c r="H13" s="19">
        <v>7.69739090778222E-2</v>
      </c>
      <c r="I13" s="19">
        <v>7.2317315460305301E-2</v>
      </c>
      <c r="J13" s="19"/>
      <c r="K13" s="19">
        <v>9.8241066312297398E-2</v>
      </c>
      <c r="L13" s="19">
        <v>7.89660710914553E-2</v>
      </c>
      <c r="M13" s="19"/>
      <c r="N13" s="19">
        <v>0.156099465745481</v>
      </c>
      <c r="O13" s="19">
        <v>8.9965910083429898E-2</v>
      </c>
      <c r="P13" s="19">
        <v>6.8295687506086902E-2</v>
      </c>
      <c r="Q13" s="19">
        <v>8.7396138136778601E-2</v>
      </c>
      <c r="R13" s="19">
        <v>5.7259815100972097E-2</v>
      </c>
      <c r="S13" s="19"/>
      <c r="T13" s="19">
        <v>7.1682112778190005E-2</v>
      </c>
      <c r="U13" s="19">
        <v>9.2865570121216198E-2</v>
      </c>
      <c r="V13" s="19">
        <v>9.39242754770023E-2</v>
      </c>
      <c r="W13" s="19">
        <v>0.110123388128181</v>
      </c>
      <c r="X13" s="19">
        <v>0.107100899460997</v>
      </c>
      <c r="Y13" s="19">
        <v>0.11102499412637</v>
      </c>
      <c r="Z13" s="19">
        <v>4.48318522483225E-2</v>
      </c>
      <c r="AA13" s="19">
        <v>3.7769053065115299E-2</v>
      </c>
      <c r="AB13" s="19">
        <v>9.0101083354442696E-2</v>
      </c>
      <c r="AC13" s="19">
        <v>8.8247738617485499E-2</v>
      </c>
      <c r="AD13" s="19">
        <v>0.12388887536004201</v>
      </c>
      <c r="AE13" s="19">
        <v>9.5083325768366006E-3</v>
      </c>
      <c r="AF13" s="19"/>
      <c r="AG13" s="19">
        <v>7.82440385270467E-2</v>
      </c>
      <c r="AH13" s="19">
        <v>7.5422594289621198E-2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653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6.83857414371037E-2</v>
      </c>
      <c r="D9" s="17">
        <v>7.6675959802341098E-2</v>
      </c>
      <c r="E9" s="17">
        <v>5.94293193260996E-2</v>
      </c>
      <c r="F9" s="17"/>
      <c r="G9" s="17">
        <v>5.1073893637550397E-2</v>
      </c>
      <c r="H9" s="17">
        <v>6.9764045858198495E-2</v>
      </c>
      <c r="I9" s="17">
        <v>8.2740004670958697E-2</v>
      </c>
      <c r="J9" s="17"/>
      <c r="K9" s="17">
        <v>7.6402552814226907E-2</v>
      </c>
      <c r="L9" s="17">
        <v>6.7279141719551003E-2</v>
      </c>
      <c r="M9" s="17"/>
      <c r="N9" s="17">
        <v>7.7400983269367105E-2</v>
      </c>
      <c r="O9" s="17">
        <v>7.5130222362311094E-2</v>
      </c>
      <c r="P9" s="17">
        <v>5.5170621134148598E-2</v>
      </c>
      <c r="Q9" s="17">
        <v>9.8050146384076206E-2</v>
      </c>
      <c r="R9" s="17">
        <v>6.7792434236961796E-2</v>
      </c>
      <c r="S9" s="17"/>
      <c r="T9" s="17">
        <v>7.5272251393126599E-2</v>
      </c>
      <c r="U9" s="17">
        <v>5.9318692772434199E-2</v>
      </c>
      <c r="V9" s="17">
        <v>7.5850633351268695E-2</v>
      </c>
      <c r="W9" s="17">
        <v>5.5987368369855801E-2</v>
      </c>
      <c r="X9" s="17">
        <v>3.4416973615047503E-2</v>
      </c>
      <c r="Y9" s="17">
        <v>8.7418759899692805E-2</v>
      </c>
      <c r="Z9" s="17">
        <v>6.8221221902749901E-2</v>
      </c>
      <c r="AA9" s="17">
        <v>8.2965718372936606E-2</v>
      </c>
      <c r="AB9" s="17">
        <v>7.6734358123101906E-2</v>
      </c>
      <c r="AC9" s="17">
        <v>6.7884375197071203E-2</v>
      </c>
      <c r="AD9" s="17">
        <v>6.8176489990074501E-2</v>
      </c>
      <c r="AE9" s="17">
        <v>6.9276520680960699E-2</v>
      </c>
      <c r="AF9" s="17"/>
      <c r="AG9" s="17">
        <v>7.8382887113077102E-2</v>
      </c>
      <c r="AH9" s="17">
        <v>6.6575220161880194E-2</v>
      </c>
    </row>
    <row r="10" spans="2:34" ht="30" x14ac:dyDescent="0.25">
      <c r="B10" s="18" t="s">
        <v>621</v>
      </c>
      <c r="C10" s="17">
        <v>0.225694607015824</v>
      </c>
      <c r="D10" s="17">
        <v>0.23755117108009499</v>
      </c>
      <c r="E10" s="17">
        <v>0.21565826124607901</v>
      </c>
      <c r="F10" s="17"/>
      <c r="G10" s="17">
        <v>0.23070524126507799</v>
      </c>
      <c r="H10" s="17">
        <v>0.20736730509783799</v>
      </c>
      <c r="I10" s="17">
        <v>0.24398428185307899</v>
      </c>
      <c r="J10" s="17"/>
      <c r="K10" s="17">
        <v>0.18721842295372201</v>
      </c>
      <c r="L10" s="17">
        <v>0.23275415279931899</v>
      </c>
      <c r="M10" s="17"/>
      <c r="N10" s="17">
        <v>0.23325362781895501</v>
      </c>
      <c r="O10" s="17">
        <v>0.249223889918568</v>
      </c>
      <c r="P10" s="17">
        <v>0.214812664164407</v>
      </c>
      <c r="Q10" s="17">
        <v>0.253439240274068</v>
      </c>
      <c r="R10" s="17">
        <v>0.204765958500149</v>
      </c>
      <c r="S10" s="17"/>
      <c r="T10" s="17">
        <v>0.22881564571905999</v>
      </c>
      <c r="U10" s="17">
        <v>0.19754104901109101</v>
      </c>
      <c r="V10" s="17">
        <v>0.23550147455907999</v>
      </c>
      <c r="W10" s="17">
        <v>0.21164336315255899</v>
      </c>
      <c r="X10" s="17">
        <v>0.29564859223205298</v>
      </c>
      <c r="Y10" s="17">
        <v>0.22922857691640799</v>
      </c>
      <c r="Z10" s="17">
        <v>0.235247469659248</v>
      </c>
      <c r="AA10" s="17">
        <v>0.19863260749352399</v>
      </c>
      <c r="AB10" s="17">
        <v>0.22826755460056</v>
      </c>
      <c r="AC10" s="17">
        <v>0.243834364703575</v>
      </c>
      <c r="AD10" s="17">
        <v>0.219597660069383</v>
      </c>
      <c r="AE10" s="17">
        <v>0.11869679495451101</v>
      </c>
      <c r="AF10" s="17"/>
      <c r="AG10" s="17">
        <v>0.24053191822362699</v>
      </c>
      <c r="AH10" s="17">
        <v>0.21762622244823701</v>
      </c>
    </row>
    <row r="11" spans="2:34" ht="30" x14ac:dyDescent="0.25">
      <c r="B11" s="18" t="s">
        <v>622</v>
      </c>
      <c r="C11" s="17">
        <v>0.33684479975331399</v>
      </c>
      <c r="D11" s="17">
        <v>0.324622785638296</v>
      </c>
      <c r="E11" s="17">
        <v>0.34874043816967998</v>
      </c>
      <c r="F11" s="17"/>
      <c r="G11" s="17">
        <v>0.33410794591823001</v>
      </c>
      <c r="H11" s="17">
        <v>0.34163268873762898</v>
      </c>
      <c r="I11" s="17">
        <v>0.33339297635982401</v>
      </c>
      <c r="J11" s="17"/>
      <c r="K11" s="17">
        <v>0.36049677957684301</v>
      </c>
      <c r="L11" s="17">
        <v>0.33845073227765399</v>
      </c>
      <c r="M11" s="17"/>
      <c r="N11" s="17">
        <v>0.291734970298267</v>
      </c>
      <c r="O11" s="17">
        <v>0.30781792929617402</v>
      </c>
      <c r="P11" s="17">
        <v>0.349335701902107</v>
      </c>
      <c r="Q11" s="17">
        <v>0.29799557745384703</v>
      </c>
      <c r="R11" s="17">
        <v>0.39598031094538499</v>
      </c>
      <c r="S11" s="17"/>
      <c r="T11" s="17">
        <v>0.32933712217202199</v>
      </c>
      <c r="U11" s="17">
        <v>0.38546713916317599</v>
      </c>
      <c r="V11" s="17">
        <v>0.35913002893138501</v>
      </c>
      <c r="W11" s="17">
        <v>0.36077915557424001</v>
      </c>
      <c r="X11" s="17">
        <v>0.313506363976576</v>
      </c>
      <c r="Y11" s="17">
        <v>0.27478005016427198</v>
      </c>
      <c r="Z11" s="17">
        <v>0.31213835494361503</v>
      </c>
      <c r="AA11" s="17">
        <v>0.41028912155381198</v>
      </c>
      <c r="AB11" s="17">
        <v>0.32105380731570499</v>
      </c>
      <c r="AC11" s="17">
        <v>0.28712396903006898</v>
      </c>
      <c r="AD11" s="17">
        <v>0.33716816161076002</v>
      </c>
      <c r="AE11" s="17">
        <v>0.44850438943514598</v>
      </c>
      <c r="AF11" s="17"/>
      <c r="AG11" s="17">
        <v>0.32573398878916598</v>
      </c>
      <c r="AH11" s="17">
        <v>0.35593684454035102</v>
      </c>
    </row>
    <row r="12" spans="2:34" ht="30" x14ac:dyDescent="0.25">
      <c r="B12" s="18" t="s">
        <v>623</v>
      </c>
      <c r="C12" s="17">
        <v>0.2366846914254</v>
      </c>
      <c r="D12" s="17">
        <v>0.239116763768948</v>
      </c>
      <c r="E12" s="17">
        <v>0.23647729034949</v>
      </c>
      <c r="F12" s="17"/>
      <c r="G12" s="17">
        <v>0.226423854519259</v>
      </c>
      <c r="H12" s="17">
        <v>0.25634268398760701</v>
      </c>
      <c r="I12" s="17">
        <v>0.22160568297598701</v>
      </c>
      <c r="J12" s="17"/>
      <c r="K12" s="17">
        <v>0.23080250008505501</v>
      </c>
      <c r="L12" s="17">
        <v>0.23665673752305999</v>
      </c>
      <c r="M12" s="17"/>
      <c r="N12" s="17">
        <v>0.21658001659067</v>
      </c>
      <c r="O12" s="17">
        <v>0.22613595408291501</v>
      </c>
      <c r="P12" s="17">
        <v>0.258886482439661</v>
      </c>
      <c r="Q12" s="17">
        <v>0.231514713701584</v>
      </c>
      <c r="R12" s="17">
        <v>0.22483330340215901</v>
      </c>
      <c r="S12" s="17"/>
      <c r="T12" s="17">
        <v>0.23257295060292099</v>
      </c>
      <c r="U12" s="17">
        <v>0.25262225086241302</v>
      </c>
      <c r="V12" s="17">
        <v>0.18834855679326501</v>
      </c>
      <c r="W12" s="17">
        <v>0.23843547401468199</v>
      </c>
      <c r="X12" s="17">
        <v>0.21417020532704101</v>
      </c>
      <c r="Y12" s="17">
        <v>0.24700758816194601</v>
      </c>
      <c r="Z12" s="17">
        <v>0.28771493031134299</v>
      </c>
      <c r="AA12" s="17">
        <v>0.24509964502587001</v>
      </c>
      <c r="AB12" s="17">
        <v>0.27544154423603601</v>
      </c>
      <c r="AC12" s="17">
        <v>0.18301839827907701</v>
      </c>
      <c r="AD12" s="17">
        <v>0.168711670425822</v>
      </c>
      <c r="AE12" s="17">
        <v>0.28803284077597902</v>
      </c>
      <c r="AF12" s="17"/>
      <c r="AG12" s="17">
        <v>0.24193227145492799</v>
      </c>
      <c r="AH12" s="17">
        <v>0.23345656050897801</v>
      </c>
    </row>
    <row r="13" spans="2:34" x14ac:dyDescent="0.25">
      <c r="B13" s="18" t="s">
        <v>80</v>
      </c>
      <c r="C13" s="19">
        <v>0.13239016036835899</v>
      </c>
      <c r="D13" s="19">
        <v>0.122033319710319</v>
      </c>
      <c r="E13" s="19">
        <v>0.139694690908651</v>
      </c>
      <c r="F13" s="19"/>
      <c r="G13" s="19">
        <v>0.157689064659883</v>
      </c>
      <c r="H13" s="19">
        <v>0.124893276318728</v>
      </c>
      <c r="I13" s="19">
        <v>0.11827705414015199</v>
      </c>
      <c r="J13" s="19"/>
      <c r="K13" s="19">
        <v>0.14507974457015399</v>
      </c>
      <c r="L13" s="19">
        <v>0.124859235680416</v>
      </c>
      <c r="M13" s="19"/>
      <c r="N13" s="19">
        <v>0.18103040202274201</v>
      </c>
      <c r="O13" s="19">
        <v>0.14169200434003201</v>
      </c>
      <c r="P13" s="19">
        <v>0.12179453035967699</v>
      </c>
      <c r="Q13" s="19">
        <v>0.11900032218642501</v>
      </c>
      <c r="R13" s="19">
        <v>0.106627992915346</v>
      </c>
      <c r="S13" s="19"/>
      <c r="T13" s="19">
        <v>0.13400203011287101</v>
      </c>
      <c r="U13" s="19">
        <v>0.10505086819088499</v>
      </c>
      <c r="V13" s="19">
        <v>0.141169306365001</v>
      </c>
      <c r="W13" s="19">
        <v>0.133154638888664</v>
      </c>
      <c r="X13" s="19">
        <v>0.14225786484928299</v>
      </c>
      <c r="Y13" s="19">
        <v>0.16156502485768101</v>
      </c>
      <c r="Z13" s="19">
        <v>9.6678023183044706E-2</v>
      </c>
      <c r="AA13" s="19">
        <v>6.3012907553857203E-2</v>
      </c>
      <c r="AB13" s="19">
        <v>9.8502735724596696E-2</v>
      </c>
      <c r="AC13" s="19">
        <v>0.21813889279020901</v>
      </c>
      <c r="AD13" s="19">
        <v>0.20634601790396001</v>
      </c>
      <c r="AE13" s="19">
        <v>7.5489454153403301E-2</v>
      </c>
      <c r="AF13" s="19"/>
      <c r="AG13" s="19">
        <v>0.11341893441920201</v>
      </c>
      <c r="AH13" s="19">
        <v>0.126405152340553</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654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5.3233729083899201E-2</v>
      </c>
      <c r="D9" s="17">
        <v>5.8986311161031098E-2</v>
      </c>
      <c r="E9" s="17">
        <v>4.7545499611019802E-2</v>
      </c>
      <c r="F9" s="17"/>
      <c r="G9" s="17">
        <v>4.3931106640386401E-2</v>
      </c>
      <c r="H9" s="17">
        <v>6.6790052534867403E-2</v>
      </c>
      <c r="I9" s="17">
        <v>4.4903298791343402E-2</v>
      </c>
      <c r="J9" s="17"/>
      <c r="K9" s="17">
        <v>3.7660627272867599E-2</v>
      </c>
      <c r="L9" s="17">
        <v>5.3707555434531498E-2</v>
      </c>
      <c r="M9" s="17"/>
      <c r="N9" s="17">
        <v>7.9026646684891802E-2</v>
      </c>
      <c r="O9" s="17">
        <v>5.29452188967246E-2</v>
      </c>
      <c r="P9" s="17">
        <v>3.8400295796703302E-2</v>
      </c>
      <c r="Q9" s="17">
        <v>5.8148716457534201E-2</v>
      </c>
      <c r="R9" s="17">
        <v>5.8105192330927397E-2</v>
      </c>
      <c r="S9" s="17"/>
      <c r="T9" s="17">
        <v>6.8397643559805099E-2</v>
      </c>
      <c r="U9" s="17">
        <v>3.0960558270602099E-2</v>
      </c>
      <c r="V9" s="17">
        <v>1.61322633688443E-2</v>
      </c>
      <c r="W9" s="17">
        <v>4.4646159795780502E-2</v>
      </c>
      <c r="X9" s="17">
        <v>5.2457120043075102E-2</v>
      </c>
      <c r="Y9" s="17">
        <v>6.13954186802073E-2</v>
      </c>
      <c r="Z9" s="17">
        <v>5.0974211653275502E-2</v>
      </c>
      <c r="AA9" s="17">
        <v>5.1046085356979201E-2</v>
      </c>
      <c r="AB9" s="17">
        <v>8.1434244116160695E-2</v>
      </c>
      <c r="AC9" s="17">
        <v>6.26056888381126E-2</v>
      </c>
      <c r="AD9" s="17">
        <v>6.3690575317503301E-2</v>
      </c>
      <c r="AE9" s="17">
        <v>4.5815485375203198E-2</v>
      </c>
      <c r="AF9" s="17"/>
      <c r="AG9" s="17">
        <v>6.02531117051208E-2</v>
      </c>
      <c r="AH9" s="17">
        <v>4.9055434221080697E-2</v>
      </c>
    </row>
    <row r="10" spans="2:34" ht="30" x14ac:dyDescent="0.25">
      <c r="B10" s="18" t="s">
        <v>621</v>
      </c>
      <c r="C10" s="17">
        <v>0.21265846011553899</v>
      </c>
      <c r="D10" s="17">
        <v>0.243016775590946</v>
      </c>
      <c r="E10" s="17">
        <v>0.18379071204802699</v>
      </c>
      <c r="F10" s="17"/>
      <c r="G10" s="17">
        <v>0.209953280759685</v>
      </c>
      <c r="H10" s="17">
        <v>0.19686081377245501</v>
      </c>
      <c r="I10" s="17">
        <v>0.234947964243097</v>
      </c>
      <c r="J10" s="17"/>
      <c r="K10" s="17">
        <v>0.17265303554689701</v>
      </c>
      <c r="L10" s="17">
        <v>0.222142568634114</v>
      </c>
      <c r="M10" s="17"/>
      <c r="N10" s="17">
        <v>0.21523375141467699</v>
      </c>
      <c r="O10" s="17">
        <v>0.201801035278911</v>
      </c>
      <c r="P10" s="17">
        <v>0.20283730024405699</v>
      </c>
      <c r="Q10" s="17">
        <v>0.226472746428415</v>
      </c>
      <c r="R10" s="17">
        <v>0.235526554083515</v>
      </c>
      <c r="S10" s="17"/>
      <c r="T10" s="17">
        <v>0.240138773223874</v>
      </c>
      <c r="U10" s="17">
        <v>0.238246953431904</v>
      </c>
      <c r="V10" s="17">
        <v>0.20160598494141099</v>
      </c>
      <c r="W10" s="17">
        <v>0.27473736108286101</v>
      </c>
      <c r="X10" s="17">
        <v>0.182146057837828</v>
      </c>
      <c r="Y10" s="17">
        <v>0.24722898864842299</v>
      </c>
      <c r="Z10" s="17">
        <v>0.19636080609391701</v>
      </c>
      <c r="AA10" s="17">
        <v>0.165469602247314</v>
      </c>
      <c r="AB10" s="17">
        <v>0.19195331882178299</v>
      </c>
      <c r="AC10" s="17">
        <v>0.17562759521055299</v>
      </c>
      <c r="AD10" s="17">
        <v>0.18405126566458099</v>
      </c>
      <c r="AE10" s="17">
        <v>0.13252254835970201</v>
      </c>
      <c r="AF10" s="17"/>
      <c r="AG10" s="17">
        <v>0.227757574513832</v>
      </c>
      <c r="AH10" s="17">
        <v>0.21034499699791101</v>
      </c>
    </row>
    <row r="11" spans="2:34" ht="30" x14ac:dyDescent="0.25">
      <c r="B11" s="18" t="s">
        <v>622</v>
      </c>
      <c r="C11" s="17">
        <v>0.31636249271025602</v>
      </c>
      <c r="D11" s="17">
        <v>0.316993852683705</v>
      </c>
      <c r="E11" s="17">
        <v>0.314510813180851</v>
      </c>
      <c r="F11" s="17"/>
      <c r="G11" s="17">
        <v>0.32241735670912502</v>
      </c>
      <c r="H11" s="17">
        <v>0.32552741008849501</v>
      </c>
      <c r="I11" s="17">
        <v>0.29926512676856598</v>
      </c>
      <c r="J11" s="17"/>
      <c r="K11" s="17">
        <v>0.36326041508604801</v>
      </c>
      <c r="L11" s="17">
        <v>0.31336024920040001</v>
      </c>
      <c r="M11" s="17"/>
      <c r="N11" s="17">
        <v>0.27750754191531102</v>
      </c>
      <c r="O11" s="17">
        <v>0.32188915314113797</v>
      </c>
      <c r="P11" s="17">
        <v>0.33062716151543903</v>
      </c>
      <c r="Q11" s="17">
        <v>0.28631599677458403</v>
      </c>
      <c r="R11" s="17">
        <v>0.32698798888907799</v>
      </c>
      <c r="S11" s="17"/>
      <c r="T11" s="17">
        <v>0.296927098379351</v>
      </c>
      <c r="U11" s="17">
        <v>0.365343649630958</v>
      </c>
      <c r="V11" s="17">
        <v>0.327442437272287</v>
      </c>
      <c r="W11" s="17">
        <v>0.30498692183516302</v>
      </c>
      <c r="X11" s="17">
        <v>0.30059040045403801</v>
      </c>
      <c r="Y11" s="17">
        <v>0.240494387693103</v>
      </c>
      <c r="Z11" s="17">
        <v>0.390684148332757</v>
      </c>
      <c r="AA11" s="17">
        <v>0.31447157723042801</v>
      </c>
      <c r="AB11" s="17">
        <v>0.27747890459449198</v>
      </c>
      <c r="AC11" s="17">
        <v>0.33065487616766898</v>
      </c>
      <c r="AD11" s="17">
        <v>0.31832012277503902</v>
      </c>
      <c r="AE11" s="17">
        <v>0.35701703544777003</v>
      </c>
      <c r="AF11" s="17"/>
      <c r="AG11" s="17">
        <v>0.30282100387635302</v>
      </c>
      <c r="AH11" s="17">
        <v>0.32543539577552399</v>
      </c>
    </row>
    <row r="12" spans="2:34" ht="30" x14ac:dyDescent="0.25">
      <c r="B12" s="18" t="s">
        <v>623</v>
      </c>
      <c r="C12" s="17">
        <v>0.33786238990537099</v>
      </c>
      <c r="D12" s="17">
        <v>0.30989215678943999</v>
      </c>
      <c r="E12" s="17">
        <v>0.366814786787862</v>
      </c>
      <c r="F12" s="17"/>
      <c r="G12" s="17">
        <v>0.32223697011505997</v>
      </c>
      <c r="H12" s="17">
        <v>0.33786563000680098</v>
      </c>
      <c r="I12" s="17">
        <v>0.35237167421848797</v>
      </c>
      <c r="J12" s="17"/>
      <c r="K12" s="17">
        <v>0.33117615854396099</v>
      </c>
      <c r="L12" s="17">
        <v>0.33974988557580399</v>
      </c>
      <c r="M12" s="17"/>
      <c r="N12" s="17">
        <v>0.28770414835752101</v>
      </c>
      <c r="O12" s="17">
        <v>0.33801038981457998</v>
      </c>
      <c r="P12" s="17">
        <v>0.36033943776501798</v>
      </c>
      <c r="Q12" s="17">
        <v>0.36098817957912299</v>
      </c>
      <c r="R12" s="17">
        <v>0.32897882111034799</v>
      </c>
      <c r="S12" s="17"/>
      <c r="T12" s="17">
        <v>0.33215111880616799</v>
      </c>
      <c r="U12" s="17">
        <v>0.27776968115338702</v>
      </c>
      <c r="V12" s="17">
        <v>0.36297222397718099</v>
      </c>
      <c r="W12" s="17">
        <v>0.31010056510574702</v>
      </c>
      <c r="X12" s="17">
        <v>0.34928834936840503</v>
      </c>
      <c r="Y12" s="17">
        <v>0.358242546449066</v>
      </c>
      <c r="Z12" s="17">
        <v>0.29738301946893098</v>
      </c>
      <c r="AA12" s="17">
        <v>0.42750694257357602</v>
      </c>
      <c r="AB12" s="17">
        <v>0.40335600889730799</v>
      </c>
      <c r="AC12" s="17">
        <v>0.33085189029683099</v>
      </c>
      <c r="AD12" s="17">
        <v>0.31410570501981799</v>
      </c>
      <c r="AE12" s="17">
        <v>0.35542144923332197</v>
      </c>
      <c r="AF12" s="17"/>
      <c r="AG12" s="17">
        <v>0.33214375992353401</v>
      </c>
      <c r="AH12" s="17">
        <v>0.350492306477934</v>
      </c>
    </row>
    <row r="13" spans="2:34" x14ac:dyDescent="0.25">
      <c r="B13" s="18" t="s">
        <v>80</v>
      </c>
      <c r="C13" s="19">
        <v>7.9882928184935004E-2</v>
      </c>
      <c r="D13" s="19">
        <v>7.1110903774877998E-2</v>
      </c>
      <c r="E13" s="19">
        <v>8.7338188372239806E-2</v>
      </c>
      <c r="F13" s="19"/>
      <c r="G13" s="19">
        <v>0.101461285775743</v>
      </c>
      <c r="H13" s="19">
        <v>7.2956093597382601E-2</v>
      </c>
      <c r="I13" s="19">
        <v>6.8511935978504801E-2</v>
      </c>
      <c r="J13" s="19"/>
      <c r="K13" s="19">
        <v>9.5249763550227101E-2</v>
      </c>
      <c r="L13" s="19">
        <v>7.1039741155151007E-2</v>
      </c>
      <c r="M13" s="19"/>
      <c r="N13" s="19">
        <v>0.14052791162759801</v>
      </c>
      <c r="O13" s="19">
        <v>8.5354202868646506E-2</v>
      </c>
      <c r="P13" s="19">
        <v>6.7795804678783794E-2</v>
      </c>
      <c r="Q13" s="19">
        <v>6.8074360760343594E-2</v>
      </c>
      <c r="R13" s="19">
        <v>5.0401443586132501E-2</v>
      </c>
      <c r="S13" s="19"/>
      <c r="T13" s="19">
        <v>6.2385366030801102E-2</v>
      </c>
      <c r="U13" s="19">
        <v>8.7679157513148698E-2</v>
      </c>
      <c r="V13" s="19">
        <v>9.1847090440276294E-2</v>
      </c>
      <c r="W13" s="19">
        <v>6.5528992180448303E-2</v>
      </c>
      <c r="X13" s="19">
        <v>0.11551807229665401</v>
      </c>
      <c r="Y13" s="19">
        <v>9.2638658529200404E-2</v>
      </c>
      <c r="Z13" s="19">
        <v>6.4597814451119701E-2</v>
      </c>
      <c r="AA13" s="19">
        <v>4.1505792591703103E-2</v>
      </c>
      <c r="AB13" s="19">
        <v>4.5777523570256697E-2</v>
      </c>
      <c r="AC13" s="19">
        <v>0.100259949486835</v>
      </c>
      <c r="AD13" s="19">
        <v>0.119832331223058</v>
      </c>
      <c r="AE13" s="19">
        <v>0.109223481584003</v>
      </c>
      <c r="AF13" s="19"/>
      <c r="AG13" s="19">
        <v>7.7024549981160706E-2</v>
      </c>
      <c r="AH13" s="19">
        <v>6.4671866527549096E-2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AH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124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45" x14ac:dyDescent="0.25">
      <c r="B9" s="18" t="s">
        <v>117</v>
      </c>
      <c r="C9" s="17">
        <v>0.56248432930861303</v>
      </c>
      <c r="D9" s="17">
        <v>0.61588578573605401</v>
      </c>
      <c r="E9" s="17">
        <v>0.51073334718622099</v>
      </c>
      <c r="F9" s="17"/>
      <c r="G9" s="17">
        <v>0.56532297317206204</v>
      </c>
      <c r="H9" s="17">
        <v>0.53625111991974805</v>
      </c>
      <c r="I9" s="17">
        <v>0.59268870795593498</v>
      </c>
      <c r="J9" s="17"/>
      <c r="K9" s="17">
        <v>0.48408571847349902</v>
      </c>
      <c r="L9" s="17">
        <v>0.58150566973749596</v>
      </c>
      <c r="M9" s="17"/>
      <c r="N9" s="17">
        <v>0.38799747903920301</v>
      </c>
      <c r="O9" s="17">
        <v>0.55352249159271605</v>
      </c>
      <c r="P9" s="17">
        <v>0.56996877137819801</v>
      </c>
      <c r="Q9" s="17">
        <v>0.61025612290801901</v>
      </c>
      <c r="R9" s="17">
        <v>0.68641209206380005</v>
      </c>
      <c r="S9" s="17"/>
      <c r="T9" s="17">
        <v>0.63307172336105499</v>
      </c>
      <c r="U9" s="17">
        <v>0.53687407465001802</v>
      </c>
      <c r="V9" s="17">
        <v>0.45129939309518402</v>
      </c>
      <c r="W9" s="17">
        <v>0.59411873247202496</v>
      </c>
      <c r="X9" s="17">
        <v>0.53840008558540398</v>
      </c>
      <c r="Y9" s="17">
        <v>0.544451947595607</v>
      </c>
      <c r="Z9" s="17">
        <v>0.53981791708830296</v>
      </c>
      <c r="AA9" s="17">
        <v>0.559243441984414</v>
      </c>
      <c r="AB9" s="17">
        <v>0.618815254531355</v>
      </c>
      <c r="AC9" s="17">
        <v>0.59417085458990704</v>
      </c>
      <c r="AD9" s="17">
        <v>0.530350818719308</v>
      </c>
      <c r="AE9" s="17">
        <v>0.508271291388114</v>
      </c>
      <c r="AF9" s="17"/>
      <c r="AG9" s="17">
        <v>0.54161154304903403</v>
      </c>
      <c r="AH9" s="17">
        <v>0.58710323367294903</v>
      </c>
    </row>
    <row r="10" spans="2:34" ht="45" x14ac:dyDescent="0.25">
      <c r="B10" s="18" t="s">
        <v>118</v>
      </c>
      <c r="C10" s="17">
        <v>0.30894006086584103</v>
      </c>
      <c r="D10" s="17">
        <v>0.26898031085770502</v>
      </c>
      <c r="E10" s="17">
        <v>0.34478935322835802</v>
      </c>
      <c r="F10" s="17"/>
      <c r="G10" s="17">
        <v>0.31820860737256801</v>
      </c>
      <c r="H10" s="17">
        <v>0.32674265281430098</v>
      </c>
      <c r="I10" s="17">
        <v>0.27804434829119901</v>
      </c>
      <c r="J10" s="17"/>
      <c r="K10" s="17">
        <v>0.34907812272282301</v>
      </c>
      <c r="L10" s="17">
        <v>0.29997908261497702</v>
      </c>
      <c r="M10" s="17"/>
      <c r="N10" s="17">
        <v>0.41434825708745798</v>
      </c>
      <c r="O10" s="17">
        <v>0.30772548630803798</v>
      </c>
      <c r="P10" s="17">
        <v>0.31176237861559702</v>
      </c>
      <c r="Q10" s="17">
        <v>0.29294646703667498</v>
      </c>
      <c r="R10" s="17">
        <v>0.222667899827832</v>
      </c>
      <c r="S10" s="17"/>
      <c r="T10" s="17">
        <v>0.25244263859592903</v>
      </c>
      <c r="U10" s="17">
        <v>0.32653761545578203</v>
      </c>
      <c r="V10" s="17">
        <v>0.42363588140746899</v>
      </c>
      <c r="W10" s="17">
        <v>0.27513340113125001</v>
      </c>
      <c r="X10" s="17">
        <v>0.33784001103475098</v>
      </c>
      <c r="Y10" s="17">
        <v>0.30038775374491</v>
      </c>
      <c r="Z10" s="17">
        <v>0.30887148525090002</v>
      </c>
      <c r="AA10" s="17">
        <v>0.286596222122254</v>
      </c>
      <c r="AB10" s="17">
        <v>0.30307267132519</v>
      </c>
      <c r="AC10" s="17">
        <v>0.29251772867655601</v>
      </c>
      <c r="AD10" s="17">
        <v>0.29277083136064602</v>
      </c>
      <c r="AE10" s="17">
        <v>0.35244448124924199</v>
      </c>
      <c r="AF10" s="17"/>
      <c r="AG10" s="17">
        <v>0.316940289574412</v>
      </c>
      <c r="AH10" s="17">
        <v>0.30564094064726</v>
      </c>
    </row>
    <row r="11" spans="2:34" x14ac:dyDescent="0.25">
      <c r="B11" s="18" t="s">
        <v>119</v>
      </c>
      <c r="C11" s="17">
        <v>0.109118024024304</v>
      </c>
      <c r="D11" s="17">
        <v>0.100294253889383</v>
      </c>
      <c r="E11" s="17">
        <v>0.120029287609126</v>
      </c>
      <c r="F11" s="17"/>
      <c r="G11" s="17">
        <v>9.4517443275224794E-2</v>
      </c>
      <c r="H11" s="17">
        <v>0.120597505111804</v>
      </c>
      <c r="I11" s="17">
        <v>0.108308460507475</v>
      </c>
      <c r="J11" s="17"/>
      <c r="K11" s="17">
        <v>0.14432460721912699</v>
      </c>
      <c r="L11" s="17">
        <v>0.10082156668709499</v>
      </c>
      <c r="M11" s="17"/>
      <c r="N11" s="17">
        <v>0.16575694518863801</v>
      </c>
      <c r="O11" s="17">
        <v>0.11920142668089</v>
      </c>
      <c r="P11" s="17">
        <v>0.103122133882076</v>
      </c>
      <c r="Q11" s="17">
        <v>7.0477457885690806E-2</v>
      </c>
      <c r="R11" s="17">
        <v>7.6329977559359594E-2</v>
      </c>
      <c r="S11" s="17"/>
      <c r="T11" s="17">
        <v>0.101697907554398</v>
      </c>
      <c r="U11" s="17">
        <v>0.126140376223075</v>
      </c>
      <c r="V11" s="17">
        <v>0.10014012359940801</v>
      </c>
      <c r="W11" s="17">
        <v>9.5983270936406406E-2</v>
      </c>
      <c r="X11" s="17">
        <v>0.106422895789603</v>
      </c>
      <c r="Y11" s="17">
        <v>0.12757041712436701</v>
      </c>
      <c r="Z11" s="17">
        <v>0.13218166941342499</v>
      </c>
      <c r="AA11" s="17">
        <v>0.13451796503302199</v>
      </c>
      <c r="AB11" s="17">
        <v>7.0989569143171602E-2</v>
      </c>
      <c r="AC11" s="17">
        <v>7.6918234293607696E-2</v>
      </c>
      <c r="AD11" s="17">
        <v>0.16059137757532599</v>
      </c>
      <c r="AE11" s="17">
        <v>0.122547353326209</v>
      </c>
      <c r="AF11" s="17"/>
      <c r="AG11" s="17">
        <v>0.11774627037919801</v>
      </c>
      <c r="AH11" s="17">
        <v>9.3186610057790706E-2</v>
      </c>
    </row>
    <row r="12" spans="2:34" x14ac:dyDescent="0.25">
      <c r="B12" s="18" t="s">
        <v>60</v>
      </c>
      <c r="C12" s="19">
        <v>1.9457585801242201E-2</v>
      </c>
      <c r="D12" s="19">
        <v>1.4839649516857499E-2</v>
      </c>
      <c r="E12" s="19">
        <v>2.4448011976294998E-2</v>
      </c>
      <c r="F12" s="19"/>
      <c r="G12" s="19">
        <v>2.19509761801449E-2</v>
      </c>
      <c r="H12" s="19">
        <v>1.64087221541462E-2</v>
      </c>
      <c r="I12" s="19">
        <v>2.09584832453911E-2</v>
      </c>
      <c r="J12" s="19"/>
      <c r="K12" s="19">
        <v>2.2511551584550302E-2</v>
      </c>
      <c r="L12" s="19">
        <v>1.7693680960431599E-2</v>
      </c>
      <c r="M12" s="19"/>
      <c r="N12" s="19">
        <v>3.1897318684701297E-2</v>
      </c>
      <c r="O12" s="19">
        <v>1.9550595418356201E-2</v>
      </c>
      <c r="P12" s="19">
        <v>1.5146716124128899E-2</v>
      </c>
      <c r="Q12" s="19">
        <v>2.6319952169615201E-2</v>
      </c>
      <c r="R12" s="19">
        <v>1.45900305490076E-2</v>
      </c>
      <c r="S12" s="19"/>
      <c r="T12" s="19">
        <v>1.2787730488618801E-2</v>
      </c>
      <c r="U12" s="19">
        <v>1.04479336711249E-2</v>
      </c>
      <c r="V12" s="19">
        <v>2.4924601897938801E-2</v>
      </c>
      <c r="W12" s="19">
        <v>3.4764595460318098E-2</v>
      </c>
      <c r="X12" s="19">
        <v>1.73370075902422E-2</v>
      </c>
      <c r="Y12" s="19">
        <v>2.7589881535115799E-2</v>
      </c>
      <c r="Z12" s="19">
        <v>1.9128928247371401E-2</v>
      </c>
      <c r="AA12" s="19">
        <v>1.96423708603101E-2</v>
      </c>
      <c r="AB12" s="19">
        <v>7.1225050002836198E-3</v>
      </c>
      <c r="AC12" s="19">
        <v>3.6393182439929901E-2</v>
      </c>
      <c r="AD12" s="19">
        <v>1.6286972344719701E-2</v>
      </c>
      <c r="AE12" s="19">
        <v>1.6736874036435399E-2</v>
      </c>
      <c r="AF12" s="19"/>
      <c r="AG12" s="19">
        <v>2.3701896997356E-2</v>
      </c>
      <c r="AH12" s="19">
        <v>1.4069215622000201E-2</v>
      </c>
    </row>
    <row r="13" spans="2:34" x14ac:dyDescent="0.25">
      <c r="B13" s="16"/>
    </row>
    <row r="14" spans="2:34" x14ac:dyDescent="0.25">
      <c r="B14" t="s">
        <v>63</v>
      </c>
    </row>
    <row r="15" spans="2:34" x14ac:dyDescent="0.25">
      <c r="B15" t="s">
        <v>64</v>
      </c>
    </row>
    <row r="17" spans="2:2" x14ac:dyDescent="0.25">
      <c r="B17"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655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3.7352175403474498E-2</v>
      </c>
      <c r="D9" s="17">
        <v>4.4813440934388001E-2</v>
      </c>
      <c r="E9" s="17">
        <v>3.0604603027213399E-2</v>
      </c>
      <c r="F9" s="17"/>
      <c r="G9" s="17">
        <v>2.64024947757374E-2</v>
      </c>
      <c r="H9" s="17">
        <v>3.5767892037597698E-2</v>
      </c>
      <c r="I9" s="17">
        <v>4.9505897058385699E-2</v>
      </c>
      <c r="J9" s="17"/>
      <c r="K9" s="17">
        <v>3.2147922254351598E-2</v>
      </c>
      <c r="L9" s="17">
        <v>3.7542548127571303E-2</v>
      </c>
      <c r="M9" s="17"/>
      <c r="N9" s="17">
        <v>3.9324374433952203E-2</v>
      </c>
      <c r="O9" s="17">
        <v>3.8433528979741602E-2</v>
      </c>
      <c r="P9" s="17">
        <v>2.5329457322124299E-2</v>
      </c>
      <c r="Q9" s="17">
        <v>6.2787024681138198E-2</v>
      </c>
      <c r="R9" s="17">
        <v>4.79558476754363E-2</v>
      </c>
      <c r="S9" s="17"/>
      <c r="T9" s="17">
        <v>5.9855098693464698E-2</v>
      </c>
      <c r="U9" s="17">
        <v>1.6640688456283501E-2</v>
      </c>
      <c r="V9" s="17">
        <v>2.4870161620354801E-2</v>
      </c>
      <c r="W9" s="17">
        <v>2.01494614125063E-2</v>
      </c>
      <c r="X9" s="17">
        <v>3.1013207499640299E-2</v>
      </c>
      <c r="Y9" s="17">
        <v>2.87027058562754E-2</v>
      </c>
      <c r="Z9" s="17">
        <v>4.7027207932064899E-2</v>
      </c>
      <c r="AA9" s="17">
        <v>2.5454061389357099E-2</v>
      </c>
      <c r="AB9" s="17">
        <v>4.3873866431716299E-2</v>
      </c>
      <c r="AC9" s="17">
        <v>4.9325462653370497E-2</v>
      </c>
      <c r="AD9" s="17">
        <v>6.08230867163446E-2</v>
      </c>
      <c r="AE9" s="17">
        <v>4.5815485375203198E-2</v>
      </c>
      <c r="AF9" s="17"/>
      <c r="AG9" s="17">
        <v>4.4801763545318701E-2</v>
      </c>
      <c r="AH9" s="17">
        <v>2.9956547726234801E-2</v>
      </c>
    </row>
    <row r="10" spans="2:34" ht="30" x14ac:dyDescent="0.25">
      <c r="B10" s="18" t="s">
        <v>621</v>
      </c>
      <c r="C10" s="17">
        <v>9.5506217848926503E-2</v>
      </c>
      <c r="D10" s="17">
        <v>0.10517646821439799</v>
      </c>
      <c r="E10" s="17">
        <v>8.6641495717316094E-2</v>
      </c>
      <c r="F10" s="17"/>
      <c r="G10" s="17">
        <v>6.3977700750984703E-2</v>
      </c>
      <c r="H10" s="17">
        <v>0.100848773415865</v>
      </c>
      <c r="I10" s="17">
        <v>0.11810254222665401</v>
      </c>
      <c r="J10" s="17"/>
      <c r="K10" s="17">
        <v>7.9129555309021896E-2</v>
      </c>
      <c r="L10" s="17">
        <v>9.90720202009652E-2</v>
      </c>
      <c r="M10" s="17"/>
      <c r="N10" s="17">
        <v>7.9258171503144903E-2</v>
      </c>
      <c r="O10" s="17">
        <v>7.4741558884613396E-2</v>
      </c>
      <c r="P10" s="17">
        <v>9.6345417267915207E-2</v>
      </c>
      <c r="Q10" s="17">
        <v>9.7821865550443504E-2</v>
      </c>
      <c r="R10" s="17">
        <v>0.12875695247419799</v>
      </c>
      <c r="S10" s="17"/>
      <c r="T10" s="17">
        <v>0.14780039776384299</v>
      </c>
      <c r="U10" s="17">
        <v>7.9881691432500498E-2</v>
      </c>
      <c r="V10" s="17">
        <v>9.5733979416050996E-2</v>
      </c>
      <c r="W10" s="17">
        <v>4.7470834141560003E-2</v>
      </c>
      <c r="X10" s="17">
        <v>8.25884454064547E-2</v>
      </c>
      <c r="Y10" s="17">
        <v>8.4589900278483607E-2</v>
      </c>
      <c r="Z10" s="17">
        <v>0.10923609491770001</v>
      </c>
      <c r="AA10" s="17">
        <v>5.3034483175242099E-2</v>
      </c>
      <c r="AB10" s="17">
        <v>0.120237960684863</v>
      </c>
      <c r="AC10" s="17">
        <v>6.07027907096266E-2</v>
      </c>
      <c r="AD10" s="17">
        <v>0.103783673777107</v>
      </c>
      <c r="AE10" s="17">
        <v>0.13899459854834001</v>
      </c>
      <c r="AF10" s="17"/>
      <c r="AG10" s="17">
        <v>0.12597191929718901</v>
      </c>
      <c r="AH10" s="17">
        <v>7.4221403687191406E-2</v>
      </c>
    </row>
    <row r="11" spans="2:34" ht="30" x14ac:dyDescent="0.25">
      <c r="B11" s="18" t="s">
        <v>622</v>
      </c>
      <c r="C11" s="17">
        <v>0.14986860145333</v>
      </c>
      <c r="D11" s="17">
        <v>0.154638108342387</v>
      </c>
      <c r="E11" s="17">
        <v>0.147964758935514</v>
      </c>
      <c r="F11" s="17"/>
      <c r="G11" s="17">
        <v>0.138766776887504</v>
      </c>
      <c r="H11" s="17">
        <v>0.14560183074001201</v>
      </c>
      <c r="I11" s="17">
        <v>0.165521807690197</v>
      </c>
      <c r="J11" s="17"/>
      <c r="K11" s="17">
        <v>0.14978758283177701</v>
      </c>
      <c r="L11" s="17">
        <v>0.15336741212869601</v>
      </c>
      <c r="M11" s="17"/>
      <c r="N11" s="17">
        <v>0.12630011665037499</v>
      </c>
      <c r="O11" s="17">
        <v>0.16878773135905201</v>
      </c>
      <c r="P11" s="17">
        <v>0.140621035101131</v>
      </c>
      <c r="Q11" s="17">
        <v>0.13295962331694899</v>
      </c>
      <c r="R11" s="17">
        <v>0.172925549228923</v>
      </c>
      <c r="S11" s="17"/>
      <c r="T11" s="17">
        <v>0.16408373449974001</v>
      </c>
      <c r="U11" s="17">
        <v>0.147509582466954</v>
      </c>
      <c r="V11" s="17">
        <v>0.11727328654024299</v>
      </c>
      <c r="W11" s="17">
        <v>0.14785555275336601</v>
      </c>
      <c r="X11" s="17">
        <v>0.15039218444331001</v>
      </c>
      <c r="Y11" s="17">
        <v>0.198550815755907</v>
      </c>
      <c r="Z11" s="17">
        <v>0.14634448581116699</v>
      </c>
      <c r="AA11" s="17">
        <v>0.18828946160403601</v>
      </c>
      <c r="AB11" s="17">
        <v>0.121513590246884</v>
      </c>
      <c r="AC11" s="17">
        <v>0.139187874299979</v>
      </c>
      <c r="AD11" s="17">
        <v>0.12335323804199</v>
      </c>
      <c r="AE11" s="17">
        <v>0.171691904818529</v>
      </c>
      <c r="AF11" s="17"/>
      <c r="AG11" s="17">
        <v>0.16350275266611899</v>
      </c>
      <c r="AH11" s="17">
        <v>0.14178429188156999</v>
      </c>
    </row>
    <row r="12" spans="2:34" ht="30" x14ac:dyDescent="0.25">
      <c r="B12" s="18" t="s">
        <v>623</v>
      </c>
      <c r="C12" s="17">
        <v>0.622664591282864</v>
      </c>
      <c r="D12" s="17">
        <v>0.61447960309785699</v>
      </c>
      <c r="E12" s="17">
        <v>0.62749943669882802</v>
      </c>
      <c r="F12" s="17"/>
      <c r="G12" s="17">
        <v>0.66018843908088298</v>
      </c>
      <c r="H12" s="17">
        <v>0.62982982657185005</v>
      </c>
      <c r="I12" s="17">
        <v>0.57884130001788803</v>
      </c>
      <c r="J12" s="17"/>
      <c r="K12" s="17">
        <v>0.62435455807464002</v>
      </c>
      <c r="L12" s="17">
        <v>0.62690242862573797</v>
      </c>
      <c r="M12" s="17"/>
      <c r="N12" s="17">
        <v>0.58229648290125502</v>
      </c>
      <c r="O12" s="17">
        <v>0.63263455871123997</v>
      </c>
      <c r="P12" s="17">
        <v>0.65107105450986802</v>
      </c>
      <c r="Q12" s="17">
        <v>0.63494591321499305</v>
      </c>
      <c r="R12" s="17">
        <v>0.58792832422505803</v>
      </c>
      <c r="S12" s="17"/>
      <c r="T12" s="17">
        <v>0.54439964389182105</v>
      </c>
      <c r="U12" s="17">
        <v>0.65861858087859004</v>
      </c>
      <c r="V12" s="17">
        <v>0.64838577584716395</v>
      </c>
      <c r="W12" s="17">
        <v>0.66360073316538304</v>
      </c>
      <c r="X12" s="17">
        <v>0.62017515489103903</v>
      </c>
      <c r="Y12" s="17">
        <v>0.56829635903192399</v>
      </c>
      <c r="Z12" s="17">
        <v>0.62473048851452395</v>
      </c>
      <c r="AA12" s="17">
        <v>0.69211814915713998</v>
      </c>
      <c r="AB12" s="17">
        <v>0.64822984610640699</v>
      </c>
      <c r="AC12" s="17">
        <v>0.65801946055493599</v>
      </c>
      <c r="AD12" s="17">
        <v>0.57762839863881299</v>
      </c>
      <c r="AE12" s="17">
        <v>0.58743625347967898</v>
      </c>
      <c r="AF12" s="17"/>
      <c r="AG12" s="17">
        <v>0.579901555277341</v>
      </c>
      <c r="AH12" s="17">
        <v>0.67159280853439896</v>
      </c>
    </row>
    <row r="13" spans="2:34" x14ac:dyDescent="0.25">
      <c r="B13" s="18" t="s">
        <v>80</v>
      </c>
      <c r="C13" s="19">
        <v>9.4608414011405101E-2</v>
      </c>
      <c r="D13" s="19">
        <v>8.0892379410970494E-2</v>
      </c>
      <c r="E13" s="19">
        <v>0.107289705621128</v>
      </c>
      <c r="F13" s="19"/>
      <c r="G13" s="19">
        <v>0.110664588504891</v>
      </c>
      <c r="H13" s="19">
        <v>8.7951677234676201E-2</v>
      </c>
      <c r="I13" s="19">
        <v>8.8028453006875396E-2</v>
      </c>
      <c r="J13" s="19"/>
      <c r="K13" s="19">
        <v>0.11458038153021</v>
      </c>
      <c r="L13" s="19">
        <v>8.3115590917028706E-2</v>
      </c>
      <c r="M13" s="19"/>
      <c r="N13" s="19">
        <v>0.17282085451127199</v>
      </c>
      <c r="O13" s="19">
        <v>8.5402622065352707E-2</v>
      </c>
      <c r="P13" s="19">
        <v>8.6633035798961297E-2</v>
      </c>
      <c r="Q13" s="19">
        <v>7.1485573236475697E-2</v>
      </c>
      <c r="R13" s="19">
        <v>6.24333263963847E-2</v>
      </c>
      <c r="S13" s="19"/>
      <c r="T13" s="19">
        <v>8.38611251511307E-2</v>
      </c>
      <c r="U13" s="19">
        <v>9.7349456765672096E-2</v>
      </c>
      <c r="V13" s="19">
        <v>0.113736796576187</v>
      </c>
      <c r="W13" s="19">
        <v>0.120923418527184</v>
      </c>
      <c r="X13" s="19">
        <v>0.115831007759556</v>
      </c>
      <c r="Y13" s="19">
        <v>0.11986021907741</v>
      </c>
      <c r="Z13" s="19">
        <v>7.2661722824543695E-2</v>
      </c>
      <c r="AA13" s="19">
        <v>4.1103844674224899E-2</v>
      </c>
      <c r="AB13" s="19">
        <v>6.6144736530129103E-2</v>
      </c>
      <c r="AC13" s="19">
        <v>9.2764411782088094E-2</v>
      </c>
      <c r="AD13" s="19">
        <v>0.13441160282574499</v>
      </c>
      <c r="AE13" s="19">
        <v>5.6061757778248802E-2</v>
      </c>
      <c r="AF13" s="19"/>
      <c r="AG13" s="19">
        <v>8.5822009214031797E-2</v>
      </c>
      <c r="AH13" s="19">
        <v>8.2444948170604396E-2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656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0.220271061410242</v>
      </c>
      <c r="D9" s="17">
        <v>0.20643105428355901</v>
      </c>
      <c r="E9" s="17">
        <v>0.23536608883514401</v>
      </c>
      <c r="F9" s="17"/>
      <c r="G9" s="17">
        <v>0.20896188103410801</v>
      </c>
      <c r="H9" s="17">
        <v>0.23223978260047501</v>
      </c>
      <c r="I9" s="17">
        <v>0.21579187736493299</v>
      </c>
      <c r="J9" s="17"/>
      <c r="K9" s="17">
        <v>0.20473713639433699</v>
      </c>
      <c r="L9" s="17">
        <v>0.224837405499972</v>
      </c>
      <c r="M9" s="17"/>
      <c r="N9" s="17">
        <v>0.247365246919972</v>
      </c>
      <c r="O9" s="17">
        <v>0.212198962454588</v>
      </c>
      <c r="P9" s="17">
        <v>0.21886984313661101</v>
      </c>
      <c r="Q9" s="17">
        <v>0.23930300719936601</v>
      </c>
      <c r="R9" s="17">
        <v>0.201978900157917</v>
      </c>
      <c r="S9" s="17"/>
      <c r="T9" s="17">
        <v>0.21315559766846201</v>
      </c>
      <c r="U9" s="17">
        <v>0.19624386391315299</v>
      </c>
      <c r="V9" s="17">
        <v>0.26351791584828199</v>
      </c>
      <c r="W9" s="17">
        <v>0.24774120592983301</v>
      </c>
      <c r="X9" s="17">
        <v>0.19415241673611999</v>
      </c>
      <c r="Y9" s="17">
        <v>0.20876187790825401</v>
      </c>
      <c r="Z9" s="17">
        <v>0.23580299444741801</v>
      </c>
      <c r="AA9" s="17">
        <v>0.26443292704018201</v>
      </c>
      <c r="AB9" s="17">
        <v>0.22430791662094901</v>
      </c>
      <c r="AC9" s="17">
        <v>0.21261999228723399</v>
      </c>
      <c r="AD9" s="17">
        <v>0.20835461625617899</v>
      </c>
      <c r="AE9" s="17">
        <v>0.182583294458874</v>
      </c>
      <c r="AF9" s="17"/>
      <c r="AG9" s="17">
        <v>0.214408701189676</v>
      </c>
      <c r="AH9" s="17">
        <v>0.236740685442687</v>
      </c>
    </row>
    <row r="10" spans="2:34" ht="30" x14ac:dyDescent="0.25">
      <c r="B10" s="18" t="s">
        <v>621</v>
      </c>
      <c r="C10" s="17">
        <v>0.26474727172375501</v>
      </c>
      <c r="D10" s="17">
        <v>0.27212674768491502</v>
      </c>
      <c r="E10" s="17">
        <v>0.254692990811207</v>
      </c>
      <c r="F10" s="17"/>
      <c r="G10" s="17">
        <v>0.25554975958561399</v>
      </c>
      <c r="H10" s="17">
        <v>0.26395616789167903</v>
      </c>
      <c r="I10" s="17">
        <v>0.274280558235382</v>
      </c>
      <c r="J10" s="17"/>
      <c r="K10" s="17">
        <v>0.24828636987852501</v>
      </c>
      <c r="L10" s="17">
        <v>0.26988502011231702</v>
      </c>
      <c r="M10" s="17"/>
      <c r="N10" s="17">
        <v>0.23368942506713899</v>
      </c>
      <c r="O10" s="17">
        <v>0.25776039162765702</v>
      </c>
      <c r="P10" s="17">
        <v>0.28171053899197501</v>
      </c>
      <c r="Q10" s="17">
        <v>0.24468578142827899</v>
      </c>
      <c r="R10" s="17">
        <v>0.273489845065848</v>
      </c>
      <c r="S10" s="17"/>
      <c r="T10" s="17">
        <v>0.27516293276291498</v>
      </c>
      <c r="U10" s="17">
        <v>0.29342655271435802</v>
      </c>
      <c r="V10" s="17">
        <v>0.25482681771076698</v>
      </c>
      <c r="W10" s="17">
        <v>0.26005782969269498</v>
      </c>
      <c r="X10" s="17">
        <v>0.31238303108198201</v>
      </c>
      <c r="Y10" s="17">
        <v>0.18134910585616901</v>
      </c>
      <c r="Z10" s="17">
        <v>0.26711519967804098</v>
      </c>
      <c r="AA10" s="17">
        <v>0.23835420552639799</v>
      </c>
      <c r="AB10" s="17">
        <v>0.22932766306279001</v>
      </c>
      <c r="AC10" s="17">
        <v>0.32140653428196703</v>
      </c>
      <c r="AD10" s="17">
        <v>0.231340908272926</v>
      </c>
      <c r="AE10" s="17">
        <v>0.33524346726910298</v>
      </c>
      <c r="AF10" s="17"/>
      <c r="AG10" s="17">
        <v>0.29865761688583797</v>
      </c>
      <c r="AH10" s="17">
        <v>0.247761206018448</v>
      </c>
    </row>
    <row r="11" spans="2:34" ht="30" x14ac:dyDescent="0.25">
      <c r="B11" s="18" t="s">
        <v>622</v>
      </c>
      <c r="C11" s="17">
        <v>0.25216005677519798</v>
      </c>
      <c r="D11" s="17">
        <v>0.26334636959625402</v>
      </c>
      <c r="E11" s="17">
        <v>0.240212141051038</v>
      </c>
      <c r="F11" s="17"/>
      <c r="G11" s="17">
        <v>0.26066174135560999</v>
      </c>
      <c r="H11" s="17">
        <v>0.23684049195912599</v>
      </c>
      <c r="I11" s="17">
        <v>0.263441798795088</v>
      </c>
      <c r="J11" s="17"/>
      <c r="K11" s="17">
        <v>0.24951496702473</v>
      </c>
      <c r="L11" s="17">
        <v>0.25498905893005203</v>
      </c>
      <c r="M11" s="17"/>
      <c r="N11" s="17">
        <v>0.246666093593646</v>
      </c>
      <c r="O11" s="17">
        <v>0.26346132412573697</v>
      </c>
      <c r="P11" s="17">
        <v>0.24304384741436699</v>
      </c>
      <c r="Q11" s="17">
        <v>0.26128058025843998</v>
      </c>
      <c r="R11" s="17">
        <v>0.25856287297511599</v>
      </c>
      <c r="S11" s="17"/>
      <c r="T11" s="17">
        <v>0.24062229738618501</v>
      </c>
      <c r="U11" s="17">
        <v>0.27221275185079502</v>
      </c>
      <c r="V11" s="17">
        <v>0.22304903826730599</v>
      </c>
      <c r="W11" s="17">
        <v>0.22189716166524701</v>
      </c>
      <c r="X11" s="17">
        <v>0.21326139792201099</v>
      </c>
      <c r="Y11" s="17">
        <v>0.28443193670539502</v>
      </c>
      <c r="Z11" s="17">
        <v>0.25079332141646898</v>
      </c>
      <c r="AA11" s="17">
        <v>0.26115559978599201</v>
      </c>
      <c r="AB11" s="17">
        <v>0.29459283305352701</v>
      </c>
      <c r="AC11" s="17">
        <v>0.21358629143783001</v>
      </c>
      <c r="AD11" s="17">
        <v>0.30988801655450499</v>
      </c>
      <c r="AE11" s="17">
        <v>0.22208207052581699</v>
      </c>
      <c r="AF11" s="17"/>
      <c r="AG11" s="17">
        <v>0.24159884389134401</v>
      </c>
      <c r="AH11" s="17">
        <v>0.255052544000544</v>
      </c>
    </row>
    <row r="12" spans="2:34" ht="30" x14ac:dyDescent="0.25">
      <c r="B12" s="18" t="s">
        <v>623</v>
      </c>
      <c r="C12" s="17">
        <v>0.16999280114209001</v>
      </c>
      <c r="D12" s="17">
        <v>0.17555280914784699</v>
      </c>
      <c r="E12" s="17">
        <v>0.167683243387207</v>
      </c>
      <c r="F12" s="17"/>
      <c r="G12" s="17">
        <v>0.15071350587665</v>
      </c>
      <c r="H12" s="17">
        <v>0.18563651343888601</v>
      </c>
      <c r="I12" s="17">
        <v>0.168315819002369</v>
      </c>
      <c r="J12" s="17"/>
      <c r="K12" s="17">
        <v>0.19839239068865</v>
      </c>
      <c r="L12" s="17">
        <v>0.166343005123363</v>
      </c>
      <c r="M12" s="17"/>
      <c r="N12" s="17">
        <v>0.12254133018827799</v>
      </c>
      <c r="O12" s="17">
        <v>0.16784643670549601</v>
      </c>
      <c r="P12" s="17">
        <v>0.17089351587083701</v>
      </c>
      <c r="Q12" s="17">
        <v>0.180511320924851</v>
      </c>
      <c r="R12" s="17">
        <v>0.206413083688366</v>
      </c>
      <c r="S12" s="17"/>
      <c r="T12" s="17">
        <v>0.181645059960901</v>
      </c>
      <c r="U12" s="17">
        <v>0.137697237766403</v>
      </c>
      <c r="V12" s="17">
        <v>0.16880077098701701</v>
      </c>
      <c r="W12" s="17">
        <v>0.179862559040044</v>
      </c>
      <c r="X12" s="17">
        <v>0.15283163446085499</v>
      </c>
      <c r="Y12" s="17">
        <v>0.22228413697389399</v>
      </c>
      <c r="Z12" s="17">
        <v>0.18384112337491901</v>
      </c>
      <c r="AA12" s="17">
        <v>0.164378392230903</v>
      </c>
      <c r="AB12" s="17">
        <v>0.177359316723772</v>
      </c>
      <c r="AC12" s="17">
        <v>0.14094730715106499</v>
      </c>
      <c r="AD12" s="17">
        <v>0.12188353822374499</v>
      </c>
      <c r="AE12" s="17">
        <v>0.21294198039992401</v>
      </c>
      <c r="AF12" s="17"/>
      <c r="AG12" s="17">
        <v>0.158964923859437</v>
      </c>
      <c r="AH12" s="17">
        <v>0.17617407559750001</v>
      </c>
    </row>
    <row r="13" spans="2:34" x14ac:dyDescent="0.25">
      <c r="B13" s="18" t="s">
        <v>80</v>
      </c>
      <c r="C13" s="19">
        <v>9.2828808948716202E-2</v>
      </c>
      <c r="D13" s="19">
        <v>8.2543019287424899E-2</v>
      </c>
      <c r="E13" s="19">
        <v>0.102045535915404</v>
      </c>
      <c r="F13" s="19"/>
      <c r="G13" s="19">
        <v>0.124113112148018</v>
      </c>
      <c r="H13" s="19">
        <v>8.1327044109834198E-2</v>
      </c>
      <c r="I13" s="19">
        <v>7.8169946602228896E-2</v>
      </c>
      <c r="J13" s="19"/>
      <c r="K13" s="19">
        <v>9.9069136013758496E-2</v>
      </c>
      <c r="L13" s="19">
        <v>8.3945510334295995E-2</v>
      </c>
      <c r="M13" s="19"/>
      <c r="N13" s="19">
        <v>0.149737904230966</v>
      </c>
      <c r="O13" s="19">
        <v>9.8732885086521199E-2</v>
      </c>
      <c r="P13" s="19">
        <v>8.5482254586209797E-2</v>
      </c>
      <c r="Q13" s="19">
        <v>7.4219310189063997E-2</v>
      </c>
      <c r="R13" s="19">
        <v>5.9555298112753403E-2</v>
      </c>
      <c r="S13" s="19"/>
      <c r="T13" s="19">
        <v>8.9414112221537501E-2</v>
      </c>
      <c r="U13" s="19">
        <v>0.100419593755291</v>
      </c>
      <c r="V13" s="19">
        <v>8.9805457186628204E-2</v>
      </c>
      <c r="W13" s="19">
        <v>9.0441243672180704E-2</v>
      </c>
      <c r="X13" s="19">
        <v>0.127371519799032</v>
      </c>
      <c r="Y13" s="19">
        <v>0.103172942556289</v>
      </c>
      <c r="Z13" s="19">
        <v>6.2447361083153803E-2</v>
      </c>
      <c r="AA13" s="19">
        <v>7.1678875416525303E-2</v>
      </c>
      <c r="AB13" s="19">
        <v>7.44122705389621E-2</v>
      </c>
      <c r="AC13" s="19">
        <v>0.111439874841904</v>
      </c>
      <c r="AD13" s="19">
        <v>0.12853292069264499</v>
      </c>
      <c r="AE13" s="19">
        <v>4.7149187346283102E-2</v>
      </c>
      <c r="AF13" s="19"/>
      <c r="AG13" s="19">
        <v>8.6369914173704002E-2</v>
      </c>
      <c r="AH13" s="19">
        <v>8.4271488940821301E-2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657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4.5233141835333203E-2</v>
      </c>
      <c r="D9" s="17">
        <v>5.5277000435146002E-2</v>
      </c>
      <c r="E9" s="17">
        <v>3.6053474787862402E-2</v>
      </c>
      <c r="F9" s="17"/>
      <c r="G9" s="17">
        <v>2.70211282972351E-2</v>
      </c>
      <c r="H9" s="17">
        <v>4.8454987613003798E-2</v>
      </c>
      <c r="I9" s="17">
        <v>5.8115600976755999E-2</v>
      </c>
      <c r="J9" s="17"/>
      <c r="K9" s="17">
        <v>3.1839438450357298E-2</v>
      </c>
      <c r="L9" s="17">
        <v>4.7614879319296401E-2</v>
      </c>
      <c r="M9" s="17"/>
      <c r="N9" s="17">
        <v>4.6143336898317303E-2</v>
      </c>
      <c r="O9" s="17">
        <v>4.9035067768570098E-2</v>
      </c>
      <c r="P9" s="17">
        <v>3.9254689111816302E-2</v>
      </c>
      <c r="Q9" s="17">
        <v>8.2501737985641296E-2</v>
      </c>
      <c r="R9" s="17">
        <v>3.8185288171102102E-2</v>
      </c>
      <c r="S9" s="17"/>
      <c r="T9" s="17">
        <v>6.5864697293210206E-2</v>
      </c>
      <c r="U9" s="17">
        <v>3.5198898244877097E-2</v>
      </c>
      <c r="V9" s="17">
        <v>4.10619880565661E-2</v>
      </c>
      <c r="W9" s="17">
        <v>4.30859682088321E-2</v>
      </c>
      <c r="X9" s="17">
        <v>4.2270886718415099E-2</v>
      </c>
      <c r="Y9" s="17">
        <v>3.9905839364142499E-2</v>
      </c>
      <c r="Z9" s="17">
        <v>4.6683616557516398E-2</v>
      </c>
      <c r="AA9" s="17">
        <v>2.7407491241475401E-2</v>
      </c>
      <c r="AB9" s="17">
        <v>3.37682595868855E-2</v>
      </c>
      <c r="AC9" s="17">
        <v>4.4989449841228102E-2</v>
      </c>
      <c r="AD9" s="17">
        <v>6.5428472399817597E-2</v>
      </c>
      <c r="AE9" s="17">
        <v>6.9276520680960699E-2</v>
      </c>
      <c r="AF9" s="17"/>
      <c r="AG9" s="17">
        <v>4.8264942830227302E-2</v>
      </c>
      <c r="AH9" s="17">
        <v>4.4965878109025498E-2</v>
      </c>
    </row>
    <row r="10" spans="2:34" ht="30" x14ac:dyDescent="0.25">
      <c r="B10" s="18" t="s">
        <v>621</v>
      </c>
      <c r="C10" s="17">
        <v>0.125067067332996</v>
      </c>
      <c r="D10" s="17">
        <v>0.12862150860245999</v>
      </c>
      <c r="E10" s="17">
        <v>0.12137564956742</v>
      </c>
      <c r="F10" s="17"/>
      <c r="G10" s="17">
        <v>9.87199266412567E-2</v>
      </c>
      <c r="H10" s="17">
        <v>0.12553727594287201</v>
      </c>
      <c r="I10" s="17">
        <v>0.14895040380903601</v>
      </c>
      <c r="J10" s="17"/>
      <c r="K10" s="17">
        <v>9.5412856538971094E-2</v>
      </c>
      <c r="L10" s="17">
        <v>0.12992351493576301</v>
      </c>
      <c r="M10" s="17"/>
      <c r="N10" s="17">
        <v>0.135481809357274</v>
      </c>
      <c r="O10" s="17">
        <v>0.101844241435163</v>
      </c>
      <c r="P10" s="17">
        <v>0.121822499405977</v>
      </c>
      <c r="Q10" s="17">
        <v>9.9075537227891294E-2</v>
      </c>
      <c r="R10" s="17">
        <v>0.15657998090165001</v>
      </c>
      <c r="S10" s="17"/>
      <c r="T10" s="17">
        <v>0.14794039778917201</v>
      </c>
      <c r="U10" s="17">
        <v>0.148391741036598</v>
      </c>
      <c r="V10" s="17">
        <v>9.50395295265659E-2</v>
      </c>
      <c r="W10" s="17">
        <v>5.8104559744847802E-2</v>
      </c>
      <c r="X10" s="17">
        <v>8.6869953055101395E-2</v>
      </c>
      <c r="Y10" s="17">
        <v>0.15502661168697099</v>
      </c>
      <c r="Z10" s="17">
        <v>0.10464628971279701</v>
      </c>
      <c r="AA10" s="17">
        <v>9.8655527691965395E-2</v>
      </c>
      <c r="AB10" s="17">
        <v>0.17710785011585101</v>
      </c>
      <c r="AC10" s="17">
        <v>0.123514509889079</v>
      </c>
      <c r="AD10" s="17">
        <v>0.134149945987631</v>
      </c>
      <c r="AE10" s="17">
        <v>8.3264326341257702E-2</v>
      </c>
      <c r="AF10" s="17"/>
      <c r="AG10" s="17">
        <v>0.15664315861736799</v>
      </c>
      <c r="AH10" s="17">
        <v>9.9718031200224794E-2</v>
      </c>
    </row>
    <row r="11" spans="2:34" ht="30" x14ac:dyDescent="0.25">
      <c r="B11" s="18" t="s">
        <v>622</v>
      </c>
      <c r="C11" s="17">
        <v>0.231187488373501</v>
      </c>
      <c r="D11" s="17">
        <v>0.235690140460563</v>
      </c>
      <c r="E11" s="17">
        <v>0.225954334985075</v>
      </c>
      <c r="F11" s="17"/>
      <c r="G11" s="17">
        <v>0.212775541600109</v>
      </c>
      <c r="H11" s="17">
        <v>0.247649136113609</v>
      </c>
      <c r="I11" s="17">
        <v>0.22768092584156799</v>
      </c>
      <c r="J11" s="17"/>
      <c r="K11" s="17">
        <v>0.22527473031602299</v>
      </c>
      <c r="L11" s="17">
        <v>0.23547502049171901</v>
      </c>
      <c r="M11" s="17"/>
      <c r="N11" s="17">
        <v>0.20999358583250999</v>
      </c>
      <c r="O11" s="17">
        <v>0.21967794568669199</v>
      </c>
      <c r="P11" s="17">
        <v>0.22635830512306301</v>
      </c>
      <c r="Q11" s="17">
        <v>0.27119874016520901</v>
      </c>
      <c r="R11" s="17">
        <v>0.25574190333604002</v>
      </c>
      <c r="S11" s="17"/>
      <c r="T11" s="17">
        <v>0.24990695880106201</v>
      </c>
      <c r="U11" s="17">
        <v>0.24585439149336999</v>
      </c>
      <c r="V11" s="17">
        <v>0.19305022288916801</v>
      </c>
      <c r="W11" s="17">
        <v>0.30653922585245202</v>
      </c>
      <c r="X11" s="17">
        <v>0.30532700803350599</v>
      </c>
      <c r="Y11" s="17">
        <v>0.19623423808992099</v>
      </c>
      <c r="Z11" s="17">
        <v>0.18662892965112601</v>
      </c>
      <c r="AA11" s="17">
        <v>0.208420293078902</v>
      </c>
      <c r="AB11" s="17">
        <v>0.21122481250391201</v>
      </c>
      <c r="AC11" s="17">
        <v>0.19589786322613101</v>
      </c>
      <c r="AD11" s="17">
        <v>0.22100034828484599</v>
      </c>
      <c r="AE11" s="17">
        <v>0.24203350319272901</v>
      </c>
      <c r="AF11" s="17"/>
      <c r="AG11" s="17">
        <v>0.24822908654759801</v>
      </c>
      <c r="AH11" s="17">
        <v>0.22251618279788399</v>
      </c>
    </row>
    <row r="12" spans="2:34" ht="30" x14ac:dyDescent="0.25">
      <c r="B12" s="18" t="s">
        <v>623</v>
      </c>
      <c r="C12" s="17">
        <v>0.51190776064190602</v>
      </c>
      <c r="D12" s="17">
        <v>0.49997664123397501</v>
      </c>
      <c r="E12" s="17">
        <v>0.52503060503640797</v>
      </c>
      <c r="F12" s="17"/>
      <c r="G12" s="17">
        <v>0.55866842257059202</v>
      </c>
      <c r="H12" s="17">
        <v>0.49593380714144503</v>
      </c>
      <c r="I12" s="17">
        <v>0.488472681246294</v>
      </c>
      <c r="J12" s="17"/>
      <c r="K12" s="17">
        <v>0.53002978506909404</v>
      </c>
      <c r="L12" s="17">
        <v>0.50946845520543704</v>
      </c>
      <c r="M12" s="17"/>
      <c r="N12" s="17">
        <v>0.47784365106632998</v>
      </c>
      <c r="O12" s="17">
        <v>0.53019252818194995</v>
      </c>
      <c r="P12" s="17">
        <v>0.538415418320909</v>
      </c>
      <c r="Q12" s="17">
        <v>0.44952358751808302</v>
      </c>
      <c r="R12" s="17">
        <v>0.49363770274034902</v>
      </c>
      <c r="S12" s="17"/>
      <c r="T12" s="17">
        <v>0.45163344739586397</v>
      </c>
      <c r="U12" s="17">
        <v>0.49406259011629</v>
      </c>
      <c r="V12" s="17">
        <v>0.57678124948726905</v>
      </c>
      <c r="W12" s="17">
        <v>0.50623227764421197</v>
      </c>
      <c r="X12" s="17">
        <v>0.45550179323449502</v>
      </c>
      <c r="Y12" s="17">
        <v>0.501991668447759</v>
      </c>
      <c r="Z12" s="17">
        <v>0.56508117858665197</v>
      </c>
      <c r="AA12" s="17">
        <v>0.62441284331343205</v>
      </c>
      <c r="AB12" s="17">
        <v>0.525506612226462</v>
      </c>
      <c r="AC12" s="17">
        <v>0.53126875659695505</v>
      </c>
      <c r="AD12" s="17">
        <v>0.45501824794849599</v>
      </c>
      <c r="AE12" s="17">
        <v>0.55668800796362095</v>
      </c>
      <c r="AF12" s="17"/>
      <c r="AG12" s="17">
        <v>0.47164031035794901</v>
      </c>
      <c r="AH12" s="17">
        <v>0.55522331230518296</v>
      </c>
    </row>
    <row r="13" spans="2:34" x14ac:dyDescent="0.25">
      <c r="B13" s="18" t="s">
        <v>80</v>
      </c>
      <c r="C13" s="19">
        <v>8.6604541816264105E-2</v>
      </c>
      <c r="D13" s="19">
        <v>8.0434709267854898E-2</v>
      </c>
      <c r="E13" s="19">
        <v>9.1585935623234499E-2</v>
      </c>
      <c r="F13" s="19"/>
      <c r="G13" s="19">
        <v>0.102814980890807</v>
      </c>
      <c r="H13" s="19">
        <v>8.2424793189070006E-2</v>
      </c>
      <c r="I13" s="19">
        <v>7.6780388126345703E-2</v>
      </c>
      <c r="J13" s="19"/>
      <c r="K13" s="19">
        <v>0.117443189625554</v>
      </c>
      <c r="L13" s="19">
        <v>7.75181300477846E-2</v>
      </c>
      <c r="M13" s="19"/>
      <c r="N13" s="19">
        <v>0.130537616845568</v>
      </c>
      <c r="O13" s="19">
        <v>9.9250216927625506E-2</v>
      </c>
      <c r="P13" s="19">
        <v>7.4149088038235098E-2</v>
      </c>
      <c r="Q13" s="19">
        <v>9.7700397103175102E-2</v>
      </c>
      <c r="R13" s="19">
        <v>5.5855124850858202E-2</v>
      </c>
      <c r="S13" s="19"/>
      <c r="T13" s="19">
        <v>8.4654498720692306E-2</v>
      </c>
      <c r="U13" s="19">
        <v>7.6492379108865693E-2</v>
      </c>
      <c r="V13" s="19">
        <v>9.4067010040430998E-2</v>
      </c>
      <c r="W13" s="19">
        <v>8.6037968549656299E-2</v>
      </c>
      <c r="X13" s="19">
        <v>0.110030358958482</v>
      </c>
      <c r="Y13" s="19">
        <v>0.106841642411207</v>
      </c>
      <c r="Z13" s="19">
        <v>9.6959985491908499E-2</v>
      </c>
      <c r="AA13" s="19">
        <v>4.1103844674224899E-2</v>
      </c>
      <c r="AB13" s="19">
        <v>5.2392465566889201E-2</v>
      </c>
      <c r="AC13" s="19">
        <v>0.10432942044660599</v>
      </c>
      <c r="AD13" s="19">
        <v>0.12440298537921</v>
      </c>
      <c r="AE13" s="19">
        <v>4.87376418214319E-2</v>
      </c>
      <c r="AF13" s="19"/>
      <c r="AG13" s="19">
        <v>7.5222501646858397E-2</v>
      </c>
      <c r="AH13" s="19">
        <v>7.7576595587682595E-2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658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5.1540340423035701E-2</v>
      </c>
      <c r="D9" s="17">
        <v>6.4087542143389298E-2</v>
      </c>
      <c r="E9" s="17">
        <v>3.99777387945673E-2</v>
      </c>
      <c r="F9" s="17"/>
      <c r="G9" s="17">
        <v>4.7341894173971902E-2</v>
      </c>
      <c r="H9" s="17">
        <v>5.166497949242E-2</v>
      </c>
      <c r="I9" s="17">
        <v>5.5283944454345098E-2</v>
      </c>
      <c r="J9" s="17"/>
      <c r="K9" s="17">
        <v>3.9544249608274802E-2</v>
      </c>
      <c r="L9" s="17">
        <v>5.3677462419776403E-2</v>
      </c>
      <c r="M9" s="17"/>
      <c r="N9" s="17">
        <v>6.2037207662548999E-2</v>
      </c>
      <c r="O9" s="17">
        <v>6.7144157971721394E-2</v>
      </c>
      <c r="P9" s="17">
        <v>3.6867388653293302E-2</v>
      </c>
      <c r="Q9" s="17">
        <v>6.7612516149009996E-2</v>
      </c>
      <c r="R9" s="17">
        <v>4.7940237111925799E-2</v>
      </c>
      <c r="S9" s="17"/>
      <c r="T9" s="17">
        <v>7.9678462939290706E-2</v>
      </c>
      <c r="U9" s="17">
        <v>4.8234343531936202E-2</v>
      </c>
      <c r="V9" s="17">
        <v>3.0092378270656101E-2</v>
      </c>
      <c r="W9" s="17">
        <v>2.7691646667226399E-2</v>
      </c>
      <c r="X9" s="17">
        <v>1.5535470233879E-2</v>
      </c>
      <c r="Y9" s="17">
        <v>4.02474020999238E-2</v>
      </c>
      <c r="Z9" s="17">
        <v>6.4818644957836194E-2</v>
      </c>
      <c r="AA9" s="17">
        <v>4.7981580359392498E-2</v>
      </c>
      <c r="AB9" s="17">
        <v>7.7901379344940194E-2</v>
      </c>
      <c r="AC9" s="17">
        <v>5.61884962096518E-2</v>
      </c>
      <c r="AD9" s="17">
        <v>5.8010353173816101E-2</v>
      </c>
      <c r="AE9" s="17">
        <v>3.4572044499944797E-2</v>
      </c>
      <c r="AF9" s="17"/>
      <c r="AG9" s="17">
        <v>5.76770086294216E-2</v>
      </c>
      <c r="AH9" s="17">
        <v>4.4250550849914902E-2</v>
      </c>
    </row>
    <row r="10" spans="2:34" ht="30" x14ac:dyDescent="0.25">
      <c r="B10" s="18" t="s">
        <v>621</v>
      </c>
      <c r="C10" s="17">
        <v>0.130242032273892</v>
      </c>
      <c r="D10" s="17">
        <v>0.144750264032521</v>
      </c>
      <c r="E10" s="17">
        <v>0.117203206381543</v>
      </c>
      <c r="F10" s="17"/>
      <c r="G10" s="17">
        <v>9.9404717933494299E-2</v>
      </c>
      <c r="H10" s="17">
        <v>0.12769922971541001</v>
      </c>
      <c r="I10" s="17">
        <v>0.16206791865116599</v>
      </c>
      <c r="J10" s="17"/>
      <c r="K10" s="17">
        <v>0.112280010563409</v>
      </c>
      <c r="L10" s="17">
        <v>0.13438998442538999</v>
      </c>
      <c r="M10" s="17"/>
      <c r="N10" s="17">
        <v>0.12872432555236701</v>
      </c>
      <c r="O10" s="17">
        <v>8.6261208358481403E-2</v>
      </c>
      <c r="P10" s="17">
        <v>0.13509596198672499</v>
      </c>
      <c r="Q10" s="17">
        <v>0.115872505849024</v>
      </c>
      <c r="R10" s="17">
        <v>0.17438017154108201</v>
      </c>
      <c r="S10" s="17"/>
      <c r="T10" s="17">
        <v>0.18532613536204001</v>
      </c>
      <c r="U10" s="17">
        <v>8.9936585891516194E-2</v>
      </c>
      <c r="V10" s="17">
        <v>0.147258043492802</v>
      </c>
      <c r="W10" s="17">
        <v>0.11815802849154999</v>
      </c>
      <c r="X10" s="17">
        <v>0.172619884597662</v>
      </c>
      <c r="Y10" s="17">
        <v>0.13175269681063401</v>
      </c>
      <c r="Z10" s="17">
        <v>0.11381457986905601</v>
      </c>
      <c r="AA10" s="17">
        <v>6.0067280046361103E-2</v>
      </c>
      <c r="AB10" s="17">
        <v>0.112565518212284</v>
      </c>
      <c r="AC10" s="17">
        <v>0.14095529775635901</v>
      </c>
      <c r="AD10" s="17">
        <v>0.105394709597725</v>
      </c>
      <c r="AE10" s="17">
        <v>0.157900633258371</v>
      </c>
      <c r="AF10" s="17"/>
      <c r="AG10" s="17">
        <v>0.164845033510369</v>
      </c>
      <c r="AH10" s="17">
        <v>0.108137575262075</v>
      </c>
    </row>
    <row r="11" spans="2:34" ht="30" x14ac:dyDescent="0.25">
      <c r="B11" s="18" t="s">
        <v>622</v>
      </c>
      <c r="C11" s="17">
        <v>0.214390023962684</v>
      </c>
      <c r="D11" s="17">
        <v>0.22105163173570899</v>
      </c>
      <c r="E11" s="17">
        <v>0.20713919274839501</v>
      </c>
      <c r="F11" s="17"/>
      <c r="G11" s="17">
        <v>0.18111928055960899</v>
      </c>
      <c r="H11" s="17">
        <v>0.22468490194281901</v>
      </c>
      <c r="I11" s="17">
        <v>0.23240483427002101</v>
      </c>
      <c r="J11" s="17"/>
      <c r="K11" s="17">
        <v>0.21591729724141101</v>
      </c>
      <c r="L11" s="17">
        <v>0.216423718814517</v>
      </c>
      <c r="M11" s="17"/>
      <c r="N11" s="17">
        <v>0.154679126482303</v>
      </c>
      <c r="O11" s="17">
        <v>0.19963225985758801</v>
      </c>
      <c r="P11" s="17">
        <v>0.236109804492182</v>
      </c>
      <c r="Q11" s="17">
        <v>0.25040268084852402</v>
      </c>
      <c r="R11" s="17">
        <v>0.22610789318747099</v>
      </c>
      <c r="S11" s="17"/>
      <c r="T11" s="17">
        <v>0.24180285079286701</v>
      </c>
      <c r="U11" s="17">
        <v>0.241156488635035</v>
      </c>
      <c r="V11" s="17">
        <v>0.177278353180786</v>
      </c>
      <c r="W11" s="17">
        <v>0.211850922588386</v>
      </c>
      <c r="X11" s="17">
        <v>0.191078686897798</v>
      </c>
      <c r="Y11" s="17">
        <v>0.25324066056932198</v>
      </c>
      <c r="Z11" s="17">
        <v>0.19017672579971301</v>
      </c>
      <c r="AA11" s="17">
        <v>0.28449249589430098</v>
      </c>
      <c r="AB11" s="17">
        <v>0.15014978982841401</v>
      </c>
      <c r="AC11" s="17">
        <v>0.20549129679269901</v>
      </c>
      <c r="AD11" s="17">
        <v>0.24170716918120799</v>
      </c>
      <c r="AE11" s="17">
        <v>0.20975824779348201</v>
      </c>
      <c r="AF11" s="17"/>
      <c r="AG11" s="17">
        <v>0.21397111249137901</v>
      </c>
      <c r="AH11" s="17">
        <v>0.212255164171957</v>
      </c>
    </row>
    <row r="12" spans="2:34" ht="30" x14ac:dyDescent="0.25">
      <c r="B12" s="18" t="s">
        <v>623</v>
      </c>
      <c r="C12" s="17">
        <v>0.51708047204554897</v>
      </c>
      <c r="D12" s="17">
        <v>0.49933813820560402</v>
      </c>
      <c r="E12" s="17">
        <v>0.53414291541347803</v>
      </c>
      <c r="F12" s="17"/>
      <c r="G12" s="17">
        <v>0.56816910984741797</v>
      </c>
      <c r="H12" s="17">
        <v>0.51501848868640798</v>
      </c>
      <c r="I12" s="17">
        <v>0.47220924033762801</v>
      </c>
      <c r="J12" s="17"/>
      <c r="K12" s="17">
        <v>0.54190846398280101</v>
      </c>
      <c r="L12" s="17">
        <v>0.51716859001836302</v>
      </c>
      <c r="M12" s="17"/>
      <c r="N12" s="17">
        <v>0.49895672623463</v>
      </c>
      <c r="O12" s="17">
        <v>0.56513549634916005</v>
      </c>
      <c r="P12" s="17">
        <v>0.51251305963292804</v>
      </c>
      <c r="Q12" s="17">
        <v>0.487316188839578</v>
      </c>
      <c r="R12" s="17">
        <v>0.50043933048670497</v>
      </c>
      <c r="S12" s="17"/>
      <c r="T12" s="17">
        <v>0.43746777783796298</v>
      </c>
      <c r="U12" s="17">
        <v>0.53212443265292997</v>
      </c>
      <c r="V12" s="17">
        <v>0.53490861023907599</v>
      </c>
      <c r="W12" s="17">
        <v>0.54466618393232102</v>
      </c>
      <c r="X12" s="17">
        <v>0.52195064724948903</v>
      </c>
      <c r="Y12" s="17">
        <v>0.472245246035081</v>
      </c>
      <c r="Z12" s="17">
        <v>0.54417796329354895</v>
      </c>
      <c r="AA12" s="17">
        <v>0.54588511522042904</v>
      </c>
      <c r="AB12" s="17">
        <v>0.58954069140913801</v>
      </c>
      <c r="AC12" s="17">
        <v>0.51383655089301095</v>
      </c>
      <c r="AD12" s="17">
        <v>0.46243590070773999</v>
      </c>
      <c r="AE12" s="17">
        <v>0.52151496074679304</v>
      </c>
      <c r="AF12" s="17"/>
      <c r="AG12" s="17">
        <v>0.48641822437716598</v>
      </c>
      <c r="AH12" s="17">
        <v>0.55551318256090498</v>
      </c>
    </row>
    <row r="13" spans="2:34" x14ac:dyDescent="0.25">
      <c r="B13" s="18" t="s">
        <v>80</v>
      </c>
      <c r="C13" s="19">
        <v>8.6747131294839505E-2</v>
      </c>
      <c r="D13" s="19">
        <v>7.0772423882775701E-2</v>
      </c>
      <c r="E13" s="19">
        <v>0.101536946662017</v>
      </c>
      <c r="F13" s="19"/>
      <c r="G13" s="19">
        <v>0.103964997485506</v>
      </c>
      <c r="H13" s="19">
        <v>8.0932400162943605E-2</v>
      </c>
      <c r="I13" s="19">
        <v>7.8034062286839498E-2</v>
      </c>
      <c r="J13" s="19"/>
      <c r="K13" s="19">
        <v>9.0349978604104403E-2</v>
      </c>
      <c r="L13" s="19">
        <v>7.8340244321952995E-2</v>
      </c>
      <c r="M13" s="19"/>
      <c r="N13" s="19">
        <v>0.15560261406815101</v>
      </c>
      <c r="O13" s="19">
        <v>8.1826877463049702E-2</v>
      </c>
      <c r="P13" s="19">
        <v>7.94137852348719E-2</v>
      </c>
      <c r="Q13" s="19">
        <v>7.8796108313864396E-2</v>
      </c>
      <c r="R13" s="19">
        <v>5.1132367672816099E-2</v>
      </c>
      <c r="S13" s="19"/>
      <c r="T13" s="19">
        <v>5.5724773067839899E-2</v>
      </c>
      <c r="U13" s="19">
        <v>8.8548149288582401E-2</v>
      </c>
      <c r="V13" s="19">
        <v>0.11046261481668</v>
      </c>
      <c r="W13" s="19">
        <v>9.7633218320517204E-2</v>
      </c>
      <c r="X13" s="19">
        <v>9.8815311021171207E-2</v>
      </c>
      <c r="Y13" s="19">
        <v>0.10251399448503901</v>
      </c>
      <c r="Z13" s="19">
        <v>8.7012086079845605E-2</v>
      </c>
      <c r="AA13" s="19">
        <v>6.1573528479516401E-2</v>
      </c>
      <c r="AB13" s="19">
        <v>6.9842621205224303E-2</v>
      </c>
      <c r="AC13" s="19">
        <v>8.3528358348278098E-2</v>
      </c>
      <c r="AD13" s="19">
        <v>0.132451867339511</v>
      </c>
      <c r="AE13" s="19">
        <v>7.6254113701408902E-2</v>
      </c>
      <c r="AF13" s="19"/>
      <c r="AG13" s="19">
        <v>7.7088620991664497E-2</v>
      </c>
      <c r="AH13" s="19">
        <v>7.9843527155148294E-2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659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6.4855205311080993E-2</v>
      </c>
      <c r="D9" s="17">
        <v>6.8454767769638006E-2</v>
      </c>
      <c r="E9" s="17">
        <v>6.2495622452027402E-2</v>
      </c>
      <c r="F9" s="17"/>
      <c r="G9" s="17">
        <v>5.5594043170606199E-2</v>
      </c>
      <c r="H9" s="17">
        <v>6.5969257005115495E-2</v>
      </c>
      <c r="I9" s="17">
        <v>7.2062573859822301E-2</v>
      </c>
      <c r="J9" s="17"/>
      <c r="K9" s="17">
        <v>5.2437344685709798E-2</v>
      </c>
      <c r="L9" s="17">
        <v>6.7562447904910602E-2</v>
      </c>
      <c r="M9" s="17"/>
      <c r="N9" s="17">
        <v>6.6118065663598805E-2</v>
      </c>
      <c r="O9" s="17">
        <v>6.7752793653307899E-2</v>
      </c>
      <c r="P9" s="17">
        <v>6.1731463256693597E-2</v>
      </c>
      <c r="Q9" s="17">
        <v>7.6110963233315398E-2</v>
      </c>
      <c r="R9" s="17">
        <v>6.2518110493254703E-2</v>
      </c>
      <c r="S9" s="17"/>
      <c r="T9" s="17">
        <v>0.110229445068268</v>
      </c>
      <c r="U9" s="17">
        <v>4.2154009536192402E-2</v>
      </c>
      <c r="V9" s="17">
        <v>4.2884104343253598E-2</v>
      </c>
      <c r="W9" s="17">
        <v>5.4711539201302797E-2</v>
      </c>
      <c r="X9" s="17">
        <v>3.5609856115455099E-2</v>
      </c>
      <c r="Y9" s="17">
        <v>5.4620683460288803E-2</v>
      </c>
      <c r="Z9" s="17">
        <v>5.6121878237029299E-2</v>
      </c>
      <c r="AA9" s="17">
        <v>4.1137400789827298E-2</v>
      </c>
      <c r="AB9" s="17">
        <v>8.7102297781443697E-2</v>
      </c>
      <c r="AC9" s="17">
        <v>7.1322125545132301E-2</v>
      </c>
      <c r="AD9" s="17">
        <v>8.3760531065040805E-2</v>
      </c>
      <c r="AE9" s="17">
        <v>8.0940822493304004E-2</v>
      </c>
      <c r="AF9" s="17"/>
      <c r="AG9" s="17">
        <v>6.3733405729212697E-2</v>
      </c>
      <c r="AH9" s="17">
        <v>6.5331605206406004E-2</v>
      </c>
    </row>
    <row r="10" spans="2:34" ht="30" x14ac:dyDescent="0.25">
      <c r="B10" s="18" t="s">
        <v>621</v>
      </c>
      <c r="C10" s="17">
        <v>0.130180262270116</v>
      </c>
      <c r="D10" s="17">
        <v>0.13035353871263899</v>
      </c>
      <c r="E10" s="17">
        <v>0.13147640903667199</v>
      </c>
      <c r="F10" s="17"/>
      <c r="G10" s="17">
        <v>0.10451307688370599</v>
      </c>
      <c r="H10" s="17">
        <v>0.126707473372905</v>
      </c>
      <c r="I10" s="17">
        <v>0.15836822083201901</v>
      </c>
      <c r="J10" s="17"/>
      <c r="K10" s="17">
        <v>0.135097119525313</v>
      </c>
      <c r="L10" s="17">
        <v>0.12758114814469901</v>
      </c>
      <c r="M10" s="17"/>
      <c r="N10" s="17">
        <v>0.136110189644889</v>
      </c>
      <c r="O10" s="17">
        <v>9.0261708519194295E-2</v>
      </c>
      <c r="P10" s="17">
        <v>0.127838341917102</v>
      </c>
      <c r="Q10" s="17">
        <v>0.12505560452675599</v>
      </c>
      <c r="R10" s="17">
        <v>0.17395894486896099</v>
      </c>
      <c r="S10" s="17"/>
      <c r="T10" s="17">
        <v>0.18832408486350299</v>
      </c>
      <c r="U10" s="17">
        <v>0.154346312004601</v>
      </c>
      <c r="V10" s="17">
        <v>0.107638944176601</v>
      </c>
      <c r="W10" s="17">
        <v>7.0764584818895096E-2</v>
      </c>
      <c r="X10" s="17">
        <v>0.103052291743819</v>
      </c>
      <c r="Y10" s="17">
        <v>0.14159602618745401</v>
      </c>
      <c r="Z10" s="17">
        <v>0.12659024716219</v>
      </c>
      <c r="AA10" s="17">
        <v>9.6989861903347505E-2</v>
      </c>
      <c r="AB10" s="17">
        <v>0.13535596763879401</v>
      </c>
      <c r="AC10" s="17">
        <v>0.108719073495331</v>
      </c>
      <c r="AD10" s="17">
        <v>0.14825604780589299</v>
      </c>
      <c r="AE10" s="17">
        <v>8.7334654133940703E-2</v>
      </c>
      <c r="AF10" s="17"/>
      <c r="AG10" s="17">
        <v>0.15465453811216001</v>
      </c>
      <c r="AH10" s="17">
        <v>0.111892060893406</v>
      </c>
    </row>
    <row r="11" spans="2:34" ht="30" x14ac:dyDescent="0.25">
      <c r="B11" s="18" t="s">
        <v>622</v>
      </c>
      <c r="C11" s="17">
        <v>0.19326840831252801</v>
      </c>
      <c r="D11" s="17">
        <v>0.20067221765092899</v>
      </c>
      <c r="E11" s="17">
        <v>0.18228222675265299</v>
      </c>
      <c r="F11" s="17"/>
      <c r="G11" s="17">
        <v>0.188143158099597</v>
      </c>
      <c r="H11" s="17">
        <v>0.17722524082591501</v>
      </c>
      <c r="I11" s="17">
        <v>0.21811310858152899</v>
      </c>
      <c r="J11" s="17"/>
      <c r="K11" s="17">
        <v>0.165238797081496</v>
      </c>
      <c r="L11" s="17">
        <v>0.20101544870229901</v>
      </c>
      <c r="M11" s="17"/>
      <c r="N11" s="17">
        <v>0.16828705257544499</v>
      </c>
      <c r="O11" s="17">
        <v>0.23125633866917999</v>
      </c>
      <c r="P11" s="17">
        <v>0.171817896868736</v>
      </c>
      <c r="Q11" s="17">
        <v>0.191311071676151</v>
      </c>
      <c r="R11" s="17">
        <v>0.21474797494841399</v>
      </c>
      <c r="S11" s="17"/>
      <c r="T11" s="17">
        <v>0.21571360238687401</v>
      </c>
      <c r="U11" s="17">
        <v>0.17791292781557899</v>
      </c>
      <c r="V11" s="17">
        <v>0.17650994233530001</v>
      </c>
      <c r="W11" s="17">
        <v>0.20745612093525601</v>
      </c>
      <c r="X11" s="17">
        <v>0.22345189987283201</v>
      </c>
      <c r="Y11" s="17">
        <v>0.16799689422552899</v>
      </c>
      <c r="Z11" s="17">
        <v>0.19543655827407599</v>
      </c>
      <c r="AA11" s="17">
        <v>0.287624838958499</v>
      </c>
      <c r="AB11" s="17">
        <v>0.180177180871533</v>
      </c>
      <c r="AC11" s="17">
        <v>0.18312263932648401</v>
      </c>
      <c r="AD11" s="17">
        <v>0.15686978644572699</v>
      </c>
      <c r="AE11" s="17">
        <v>0.16428391285106</v>
      </c>
      <c r="AF11" s="17"/>
      <c r="AG11" s="17">
        <v>0.19672089897541301</v>
      </c>
      <c r="AH11" s="17">
        <v>0.19188746064794199</v>
      </c>
    </row>
    <row r="12" spans="2:34" ht="30" x14ac:dyDescent="0.25">
      <c r="B12" s="18" t="s">
        <v>623</v>
      </c>
      <c r="C12" s="17">
        <v>0.52361979433974304</v>
      </c>
      <c r="D12" s="17">
        <v>0.52282033728652799</v>
      </c>
      <c r="E12" s="17">
        <v>0.52700729485907305</v>
      </c>
      <c r="F12" s="17"/>
      <c r="G12" s="17">
        <v>0.53007215293990095</v>
      </c>
      <c r="H12" s="17">
        <v>0.55319689964979701</v>
      </c>
      <c r="I12" s="17">
        <v>0.48059948747056402</v>
      </c>
      <c r="J12" s="17"/>
      <c r="K12" s="17">
        <v>0.56463745503784601</v>
      </c>
      <c r="L12" s="17">
        <v>0.520102484524401</v>
      </c>
      <c r="M12" s="17"/>
      <c r="N12" s="17">
        <v>0.47155530640523702</v>
      </c>
      <c r="O12" s="17">
        <v>0.53442063209180601</v>
      </c>
      <c r="P12" s="17">
        <v>0.55442247681475498</v>
      </c>
      <c r="Q12" s="17">
        <v>0.53269647230850303</v>
      </c>
      <c r="R12" s="17">
        <v>0.49442347944579501</v>
      </c>
      <c r="S12" s="17"/>
      <c r="T12" s="17">
        <v>0.419508008607761</v>
      </c>
      <c r="U12" s="17">
        <v>0.52380566915330096</v>
      </c>
      <c r="V12" s="17">
        <v>0.56447753606784601</v>
      </c>
      <c r="W12" s="17">
        <v>0.55368045959916401</v>
      </c>
      <c r="X12" s="17">
        <v>0.504349232416202</v>
      </c>
      <c r="Y12" s="17">
        <v>0.53787234546152696</v>
      </c>
      <c r="Z12" s="17">
        <v>0.54345781637437995</v>
      </c>
      <c r="AA12" s="17">
        <v>0.535561792059293</v>
      </c>
      <c r="AB12" s="17">
        <v>0.55045868180812696</v>
      </c>
      <c r="AC12" s="17">
        <v>0.54653546483724402</v>
      </c>
      <c r="AD12" s="17">
        <v>0.49986119729068801</v>
      </c>
      <c r="AE12" s="17">
        <v>0.60753432095212401</v>
      </c>
      <c r="AF12" s="17"/>
      <c r="AG12" s="17">
        <v>0.49836802330048102</v>
      </c>
      <c r="AH12" s="17">
        <v>0.55115532250827404</v>
      </c>
    </row>
    <row r="13" spans="2:34" x14ac:dyDescent="0.25">
      <c r="B13" s="18" t="s">
        <v>80</v>
      </c>
      <c r="C13" s="19">
        <v>8.8076329766531999E-2</v>
      </c>
      <c r="D13" s="19">
        <v>7.7699138580265906E-2</v>
      </c>
      <c r="E13" s="19">
        <v>9.6738446899574199E-2</v>
      </c>
      <c r="F13" s="19"/>
      <c r="G13" s="19">
        <v>0.12167756890619</v>
      </c>
      <c r="H13" s="19">
        <v>7.6901129146267705E-2</v>
      </c>
      <c r="I13" s="19">
        <v>7.0856609256066599E-2</v>
      </c>
      <c r="J13" s="19"/>
      <c r="K13" s="19">
        <v>8.2589283669635E-2</v>
      </c>
      <c r="L13" s="19">
        <v>8.3738470723690103E-2</v>
      </c>
      <c r="M13" s="19"/>
      <c r="N13" s="19">
        <v>0.15792938571083001</v>
      </c>
      <c r="O13" s="19">
        <v>7.6308527066512005E-2</v>
      </c>
      <c r="P13" s="19">
        <v>8.4189821142713894E-2</v>
      </c>
      <c r="Q13" s="19">
        <v>7.4825888255274503E-2</v>
      </c>
      <c r="R13" s="19">
        <v>5.4351490243575898E-2</v>
      </c>
      <c r="S13" s="19"/>
      <c r="T13" s="19">
        <v>6.6224859073593795E-2</v>
      </c>
      <c r="U13" s="19">
        <v>0.101781081490327</v>
      </c>
      <c r="V13" s="19">
        <v>0.10848947307699799</v>
      </c>
      <c r="W13" s="19">
        <v>0.11338729544538199</v>
      </c>
      <c r="X13" s="19">
        <v>0.13353671985169199</v>
      </c>
      <c r="Y13" s="19">
        <v>9.7914050665200703E-2</v>
      </c>
      <c r="Z13" s="19">
        <v>7.8393499952325002E-2</v>
      </c>
      <c r="AA13" s="19">
        <v>3.8686106289033503E-2</v>
      </c>
      <c r="AB13" s="19">
        <v>4.6905871900102501E-2</v>
      </c>
      <c r="AC13" s="19">
        <v>9.0300696795809501E-2</v>
      </c>
      <c r="AD13" s="19">
        <v>0.111252437392652</v>
      </c>
      <c r="AE13" s="19">
        <v>5.9906289569571301E-2</v>
      </c>
      <c r="AF13" s="19"/>
      <c r="AG13" s="19">
        <v>8.6523133882733999E-2</v>
      </c>
      <c r="AH13" s="19">
        <v>7.9733550743971898E-2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660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9.7626269861773904E-2</v>
      </c>
      <c r="D9" s="17">
        <v>0.10159765904028401</v>
      </c>
      <c r="E9" s="17">
        <v>9.39462956161628E-2</v>
      </c>
      <c r="F9" s="17"/>
      <c r="G9" s="17">
        <v>7.8327108879831103E-2</v>
      </c>
      <c r="H9" s="17">
        <v>9.9248963557553499E-2</v>
      </c>
      <c r="I9" s="17">
        <v>0.113520459333672</v>
      </c>
      <c r="J9" s="17"/>
      <c r="K9" s="17">
        <v>8.3506087276929999E-2</v>
      </c>
      <c r="L9" s="17">
        <v>0.100956899811733</v>
      </c>
      <c r="M9" s="17"/>
      <c r="N9" s="17">
        <v>0.11158300356430199</v>
      </c>
      <c r="O9" s="17">
        <v>0.100497474178494</v>
      </c>
      <c r="P9" s="17">
        <v>7.8369306897639504E-2</v>
      </c>
      <c r="Q9" s="17">
        <v>0.142459280538561</v>
      </c>
      <c r="R9" s="17">
        <v>0.10289826174192999</v>
      </c>
      <c r="S9" s="17"/>
      <c r="T9" s="17">
        <v>9.1679351929333602E-2</v>
      </c>
      <c r="U9" s="17">
        <v>5.7798677690688999E-2</v>
      </c>
      <c r="V9" s="17">
        <v>0.11219661744783301</v>
      </c>
      <c r="W9" s="17">
        <v>0.109638695921595</v>
      </c>
      <c r="X9" s="17">
        <v>8.8908700998419396E-2</v>
      </c>
      <c r="Y9" s="17">
        <v>0.11789910579641</v>
      </c>
      <c r="Z9" s="17">
        <v>0.12411941202982001</v>
      </c>
      <c r="AA9" s="17">
        <v>0.137385180901202</v>
      </c>
      <c r="AB9" s="17">
        <v>7.2525712057578698E-2</v>
      </c>
      <c r="AC9" s="17">
        <v>0.103892364101248</v>
      </c>
      <c r="AD9" s="17">
        <v>0.13778144625415001</v>
      </c>
      <c r="AE9" s="17">
        <v>6.3108412236392505E-2</v>
      </c>
      <c r="AF9" s="17"/>
      <c r="AG9" s="17">
        <v>9.9400763536122094E-2</v>
      </c>
      <c r="AH9" s="17">
        <v>0.10023956504343901</v>
      </c>
    </row>
    <row r="10" spans="2:34" ht="30" x14ac:dyDescent="0.25">
      <c r="B10" s="18" t="s">
        <v>621</v>
      </c>
      <c r="C10" s="17">
        <v>0.23364027930447501</v>
      </c>
      <c r="D10" s="17">
        <v>0.25169433454624601</v>
      </c>
      <c r="E10" s="17">
        <v>0.214858196131755</v>
      </c>
      <c r="F10" s="17"/>
      <c r="G10" s="17">
        <v>0.24365063494106401</v>
      </c>
      <c r="H10" s="17">
        <v>0.216367049916555</v>
      </c>
      <c r="I10" s="17">
        <v>0.24596648986198599</v>
      </c>
      <c r="J10" s="17"/>
      <c r="K10" s="17">
        <v>0.20134296940716601</v>
      </c>
      <c r="L10" s="17">
        <v>0.24078989338887499</v>
      </c>
      <c r="M10" s="17"/>
      <c r="N10" s="17">
        <v>0.18962193859992599</v>
      </c>
      <c r="O10" s="17">
        <v>0.24792972929825399</v>
      </c>
      <c r="P10" s="17">
        <v>0.231636925676108</v>
      </c>
      <c r="Q10" s="17">
        <v>0.22509528620494099</v>
      </c>
      <c r="R10" s="17">
        <v>0.26206006076627703</v>
      </c>
      <c r="S10" s="17"/>
      <c r="T10" s="17">
        <v>0.238903342270919</v>
      </c>
      <c r="U10" s="17">
        <v>0.25698050294944702</v>
      </c>
      <c r="V10" s="17">
        <v>0.253316477426896</v>
      </c>
      <c r="W10" s="17">
        <v>0.26149304894679098</v>
      </c>
      <c r="X10" s="17">
        <v>0.24477690678342201</v>
      </c>
      <c r="Y10" s="17">
        <v>0.17202353458783001</v>
      </c>
      <c r="Z10" s="17">
        <v>0.23637277261681</v>
      </c>
      <c r="AA10" s="17">
        <v>0.20158083817137001</v>
      </c>
      <c r="AB10" s="17">
        <v>0.20244859483904801</v>
      </c>
      <c r="AC10" s="17">
        <v>0.30427944455903499</v>
      </c>
      <c r="AD10" s="17">
        <v>0.205582311949812</v>
      </c>
      <c r="AE10" s="17">
        <v>0.14175663208549999</v>
      </c>
      <c r="AF10" s="17"/>
      <c r="AG10" s="17">
        <v>0.26030829964646701</v>
      </c>
      <c r="AH10" s="17">
        <v>0.221864046790611</v>
      </c>
    </row>
    <row r="11" spans="2:34" ht="30" x14ac:dyDescent="0.25">
      <c r="B11" s="18" t="s">
        <v>622</v>
      </c>
      <c r="C11" s="17">
        <v>0.26182139988185799</v>
      </c>
      <c r="D11" s="17">
        <v>0.25613167350659899</v>
      </c>
      <c r="E11" s="17">
        <v>0.26979207147767897</v>
      </c>
      <c r="F11" s="17"/>
      <c r="G11" s="17">
        <v>0.24681734158977101</v>
      </c>
      <c r="H11" s="17">
        <v>0.27112977946470501</v>
      </c>
      <c r="I11" s="17">
        <v>0.264104569966086</v>
      </c>
      <c r="J11" s="17"/>
      <c r="K11" s="17">
        <v>0.242266309640183</v>
      </c>
      <c r="L11" s="17">
        <v>0.26866213755915602</v>
      </c>
      <c r="M11" s="17"/>
      <c r="N11" s="17">
        <v>0.230269940758975</v>
      </c>
      <c r="O11" s="17">
        <v>0.25256166135930802</v>
      </c>
      <c r="P11" s="17">
        <v>0.26774004096443899</v>
      </c>
      <c r="Q11" s="17">
        <v>0.260273260970113</v>
      </c>
      <c r="R11" s="17">
        <v>0.28746128857321901</v>
      </c>
      <c r="S11" s="17"/>
      <c r="T11" s="17">
        <v>0.28300324894770701</v>
      </c>
      <c r="U11" s="17">
        <v>0.27403432096378599</v>
      </c>
      <c r="V11" s="17">
        <v>0.21929517167505</v>
      </c>
      <c r="W11" s="17">
        <v>0.22251840758192701</v>
      </c>
      <c r="X11" s="17">
        <v>0.24819850585120801</v>
      </c>
      <c r="Y11" s="17">
        <v>0.279184618606308</v>
      </c>
      <c r="Z11" s="17">
        <v>0.25372005511975099</v>
      </c>
      <c r="AA11" s="17">
        <v>0.31448527225753597</v>
      </c>
      <c r="AB11" s="17">
        <v>0.30285121586900898</v>
      </c>
      <c r="AC11" s="17">
        <v>0.20656670766209301</v>
      </c>
      <c r="AD11" s="17">
        <v>0.19688230568721601</v>
      </c>
      <c r="AE11" s="17">
        <v>0.37573268016600297</v>
      </c>
      <c r="AF11" s="17"/>
      <c r="AG11" s="17">
        <v>0.26183238612563298</v>
      </c>
      <c r="AH11" s="17">
        <v>0.26016726712059102</v>
      </c>
    </row>
    <row r="12" spans="2:34" ht="30" x14ac:dyDescent="0.25">
      <c r="B12" s="18" t="s">
        <v>623</v>
      </c>
      <c r="C12" s="17">
        <v>0.20945353614964901</v>
      </c>
      <c r="D12" s="17">
        <v>0.22137878706964201</v>
      </c>
      <c r="E12" s="17">
        <v>0.19788073183923899</v>
      </c>
      <c r="F12" s="17"/>
      <c r="G12" s="17">
        <v>0.17806287562245099</v>
      </c>
      <c r="H12" s="17">
        <v>0.22085203903243</v>
      </c>
      <c r="I12" s="17">
        <v>0.224340458468024</v>
      </c>
      <c r="J12" s="17"/>
      <c r="K12" s="17">
        <v>0.23779301848916401</v>
      </c>
      <c r="L12" s="17">
        <v>0.20509585330117799</v>
      </c>
      <c r="M12" s="17"/>
      <c r="N12" s="17">
        <v>0.17581677381375099</v>
      </c>
      <c r="O12" s="17">
        <v>0.211165433497736</v>
      </c>
      <c r="P12" s="17">
        <v>0.22223371480413501</v>
      </c>
      <c r="Q12" s="17">
        <v>0.24985337395807</v>
      </c>
      <c r="R12" s="17">
        <v>0.197087181289613</v>
      </c>
      <c r="S12" s="17"/>
      <c r="T12" s="17">
        <v>0.191213323039466</v>
      </c>
      <c r="U12" s="17">
        <v>0.198559506334157</v>
      </c>
      <c r="V12" s="17">
        <v>0.206106311441238</v>
      </c>
      <c r="W12" s="17">
        <v>0.20022157284247799</v>
      </c>
      <c r="X12" s="17">
        <v>0.195958624391355</v>
      </c>
      <c r="Y12" s="17">
        <v>0.23754695019591299</v>
      </c>
      <c r="Z12" s="17">
        <v>0.20903485134073399</v>
      </c>
      <c r="AA12" s="17">
        <v>0.22195263650677299</v>
      </c>
      <c r="AB12" s="17">
        <v>0.253525350558294</v>
      </c>
      <c r="AC12" s="17">
        <v>0.17559483332807699</v>
      </c>
      <c r="AD12" s="17">
        <v>0.198408688946482</v>
      </c>
      <c r="AE12" s="17">
        <v>0.25298113337336903</v>
      </c>
      <c r="AF12" s="17"/>
      <c r="AG12" s="17">
        <v>0.19008144852997799</v>
      </c>
      <c r="AH12" s="17">
        <v>0.22726033148977201</v>
      </c>
    </row>
    <row r="13" spans="2:34" x14ac:dyDescent="0.25">
      <c r="B13" s="18" t="s">
        <v>80</v>
      </c>
      <c r="C13" s="19">
        <v>0.19745851480224499</v>
      </c>
      <c r="D13" s="19">
        <v>0.16919754583722901</v>
      </c>
      <c r="E13" s="19">
        <v>0.22352270493516499</v>
      </c>
      <c r="F13" s="19"/>
      <c r="G13" s="19">
        <v>0.25314203896688198</v>
      </c>
      <c r="H13" s="19">
        <v>0.19240216802875701</v>
      </c>
      <c r="I13" s="19">
        <v>0.15206802237023201</v>
      </c>
      <c r="J13" s="19"/>
      <c r="K13" s="19">
        <v>0.235091615186557</v>
      </c>
      <c r="L13" s="19">
        <v>0.18449521593905799</v>
      </c>
      <c r="M13" s="19"/>
      <c r="N13" s="19">
        <v>0.29270834326304601</v>
      </c>
      <c r="O13" s="19">
        <v>0.18784570166620701</v>
      </c>
      <c r="P13" s="19">
        <v>0.20002001165767799</v>
      </c>
      <c r="Q13" s="19">
        <v>0.12231879832831501</v>
      </c>
      <c r="R13" s="19">
        <v>0.15049320762896001</v>
      </c>
      <c r="S13" s="19"/>
      <c r="T13" s="19">
        <v>0.19520073381257499</v>
      </c>
      <c r="U13" s="19">
        <v>0.21262699206192201</v>
      </c>
      <c r="V13" s="19">
        <v>0.209085422008984</v>
      </c>
      <c r="W13" s="19">
        <v>0.20612827470720799</v>
      </c>
      <c r="X13" s="19">
        <v>0.22215726197559499</v>
      </c>
      <c r="Y13" s="19">
        <v>0.19334579081354</v>
      </c>
      <c r="Z13" s="19">
        <v>0.176752908892885</v>
      </c>
      <c r="AA13" s="19">
        <v>0.12459607216311901</v>
      </c>
      <c r="AB13" s="19">
        <v>0.16864912667606999</v>
      </c>
      <c r="AC13" s="19">
        <v>0.20966665034954801</v>
      </c>
      <c r="AD13" s="19">
        <v>0.26134524716233898</v>
      </c>
      <c r="AE13" s="19">
        <v>0.16642114213873599</v>
      </c>
      <c r="AF13" s="19"/>
      <c r="AG13" s="19">
        <v>0.18837710216179901</v>
      </c>
      <c r="AH13" s="19">
        <v>0.19046878955558599</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661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0.13615493355418801</v>
      </c>
      <c r="D9" s="17">
        <v>0.14811341383430601</v>
      </c>
      <c r="E9" s="17">
        <v>0.12577914971755599</v>
      </c>
      <c r="F9" s="17"/>
      <c r="G9" s="17">
        <v>0.13511057551533001</v>
      </c>
      <c r="H9" s="17">
        <v>0.144507675167861</v>
      </c>
      <c r="I9" s="17">
        <v>0.12666828142401301</v>
      </c>
      <c r="J9" s="17"/>
      <c r="K9" s="17">
        <v>0.124209577759548</v>
      </c>
      <c r="L9" s="17">
        <v>0.137199014600242</v>
      </c>
      <c r="M9" s="17"/>
      <c r="N9" s="17">
        <v>0.16822116432010201</v>
      </c>
      <c r="O9" s="17">
        <v>0.14350459560932599</v>
      </c>
      <c r="P9" s="17">
        <v>0.13325444375253501</v>
      </c>
      <c r="Q9" s="17">
        <v>0.14104925028005499</v>
      </c>
      <c r="R9" s="17">
        <v>0.1052330056132</v>
      </c>
      <c r="S9" s="17"/>
      <c r="T9" s="17">
        <v>0.16271373667257899</v>
      </c>
      <c r="U9" s="17">
        <v>0.11840229926850999</v>
      </c>
      <c r="V9" s="17">
        <v>0.13024921986743601</v>
      </c>
      <c r="W9" s="17">
        <v>0.12328487926951499</v>
      </c>
      <c r="X9" s="17">
        <v>0.12217236899059</v>
      </c>
      <c r="Y9" s="17">
        <v>0.14580156870127101</v>
      </c>
      <c r="Z9" s="17">
        <v>0.156970720703028</v>
      </c>
      <c r="AA9" s="17">
        <v>0.116973845396601</v>
      </c>
      <c r="AB9" s="17">
        <v>0.113290053667482</v>
      </c>
      <c r="AC9" s="17">
        <v>0.13411280378328799</v>
      </c>
      <c r="AD9" s="17">
        <v>0.14523449020089599</v>
      </c>
      <c r="AE9" s="17">
        <v>0.19527302383252701</v>
      </c>
      <c r="AF9" s="17"/>
      <c r="AG9" s="17">
        <v>0.139964516361645</v>
      </c>
      <c r="AH9" s="17">
        <v>0.142888302748504</v>
      </c>
    </row>
    <row r="10" spans="2:34" ht="30" x14ac:dyDescent="0.25">
      <c r="B10" s="18" t="s">
        <v>621</v>
      </c>
      <c r="C10" s="17">
        <v>0.32788413670990102</v>
      </c>
      <c r="D10" s="17">
        <v>0.31652170262667101</v>
      </c>
      <c r="E10" s="17">
        <v>0.33851902239091902</v>
      </c>
      <c r="F10" s="17"/>
      <c r="G10" s="17">
        <v>0.340243145299926</v>
      </c>
      <c r="H10" s="17">
        <v>0.316077312290658</v>
      </c>
      <c r="I10" s="17">
        <v>0.33118553369805198</v>
      </c>
      <c r="J10" s="17"/>
      <c r="K10" s="17">
        <v>0.31787357590781101</v>
      </c>
      <c r="L10" s="17">
        <v>0.33482158817041602</v>
      </c>
      <c r="M10" s="17"/>
      <c r="N10" s="17">
        <v>0.31531078767422799</v>
      </c>
      <c r="O10" s="17">
        <v>0.33357943694470399</v>
      </c>
      <c r="P10" s="17">
        <v>0.33511922449382597</v>
      </c>
      <c r="Q10" s="17">
        <v>0.26003527615343702</v>
      </c>
      <c r="R10" s="17">
        <v>0.34326797728125902</v>
      </c>
      <c r="S10" s="17"/>
      <c r="T10" s="17">
        <v>0.29907482091106502</v>
      </c>
      <c r="U10" s="17">
        <v>0.390379162646323</v>
      </c>
      <c r="V10" s="17">
        <v>0.40819114609634799</v>
      </c>
      <c r="W10" s="17">
        <v>0.31027038832821902</v>
      </c>
      <c r="X10" s="17">
        <v>0.348932958043773</v>
      </c>
      <c r="Y10" s="17">
        <v>0.28728468851176397</v>
      </c>
      <c r="Z10" s="17">
        <v>0.329714866009507</v>
      </c>
      <c r="AA10" s="17">
        <v>0.30747855197804502</v>
      </c>
      <c r="AB10" s="17">
        <v>0.305541189564279</v>
      </c>
      <c r="AC10" s="17">
        <v>0.34390975713583199</v>
      </c>
      <c r="AD10" s="17">
        <v>0.26706619447311702</v>
      </c>
      <c r="AE10" s="17">
        <v>0.24794785222011401</v>
      </c>
      <c r="AF10" s="17"/>
      <c r="AG10" s="17">
        <v>0.33366880186310199</v>
      </c>
      <c r="AH10" s="17">
        <v>0.32705165951445497</v>
      </c>
    </row>
    <row r="11" spans="2:34" ht="30" x14ac:dyDescent="0.25">
      <c r="B11" s="18" t="s">
        <v>622</v>
      </c>
      <c r="C11" s="17">
        <v>0.29286337171049498</v>
      </c>
      <c r="D11" s="17">
        <v>0.30257259164161099</v>
      </c>
      <c r="E11" s="17">
        <v>0.28164729832583801</v>
      </c>
      <c r="F11" s="17"/>
      <c r="G11" s="17">
        <v>0.2789474811355</v>
      </c>
      <c r="H11" s="17">
        <v>0.29951367007514701</v>
      </c>
      <c r="I11" s="17">
        <v>0.29746343544321402</v>
      </c>
      <c r="J11" s="17"/>
      <c r="K11" s="17">
        <v>0.285785678244946</v>
      </c>
      <c r="L11" s="17">
        <v>0.29638011798973601</v>
      </c>
      <c r="M11" s="17"/>
      <c r="N11" s="17">
        <v>0.21291899681179099</v>
      </c>
      <c r="O11" s="17">
        <v>0.30016096106585799</v>
      </c>
      <c r="P11" s="17">
        <v>0.29792031104329297</v>
      </c>
      <c r="Q11" s="17">
        <v>0.31651818151979999</v>
      </c>
      <c r="R11" s="17">
        <v>0.33380965502323501</v>
      </c>
      <c r="S11" s="17"/>
      <c r="T11" s="17">
        <v>0.32286225049367101</v>
      </c>
      <c r="U11" s="17">
        <v>0.29121012379105199</v>
      </c>
      <c r="V11" s="17">
        <v>0.221069961756587</v>
      </c>
      <c r="W11" s="17">
        <v>0.31382057142278202</v>
      </c>
      <c r="X11" s="17">
        <v>0.217835194729326</v>
      </c>
      <c r="Y11" s="17">
        <v>0.28715589933629798</v>
      </c>
      <c r="Z11" s="17">
        <v>0.29318194813740101</v>
      </c>
      <c r="AA11" s="17">
        <v>0.32861221842654598</v>
      </c>
      <c r="AB11" s="17">
        <v>0.30825180144088798</v>
      </c>
      <c r="AC11" s="17">
        <v>0.31209543722857402</v>
      </c>
      <c r="AD11" s="17">
        <v>0.31408083305471202</v>
      </c>
      <c r="AE11" s="17">
        <v>0.31193355453285299</v>
      </c>
      <c r="AF11" s="17"/>
      <c r="AG11" s="17">
        <v>0.29119808600609398</v>
      </c>
      <c r="AH11" s="17">
        <v>0.29601391391489501</v>
      </c>
    </row>
    <row r="12" spans="2:34" ht="30" x14ac:dyDescent="0.25">
      <c r="B12" s="18" t="s">
        <v>623</v>
      </c>
      <c r="C12" s="17">
        <v>0.138747129428337</v>
      </c>
      <c r="D12" s="17">
        <v>0.147493490880098</v>
      </c>
      <c r="E12" s="17">
        <v>0.13177733875202499</v>
      </c>
      <c r="F12" s="17"/>
      <c r="G12" s="17">
        <v>0.106910769976959</v>
      </c>
      <c r="H12" s="17">
        <v>0.143365934435115</v>
      </c>
      <c r="I12" s="17">
        <v>0.162535440004211</v>
      </c>
      <c r="J12" s="17"/>
      <c r="K12" s="17">
        <v>0.140382460549446</v>
      </c>
      <c r="L12" s="17">
        <v>0.138040366184427</v>
      </c>
      <c r="M12" s="17"/>
      <c r="N12" s="17">
        <v>0.13054194438052899</v>
      </c>
      <c r="O12" s="17">
        <v>0.11262246098841799</v>
      </c>
      <c r="P12" s="17">
        <v>0.13902824407450601</v>
      </c>
      <c r="Q12" s="17">
        <v>0.184844251703941</v>
      </c>
      <c r="R12" s="17">
        <v>0.15619495857860999</v>
      </c>
      <c r="S12" s="17"/>
      <c r="T12" s="17">
        <v>0.155601619990102</v>
      </c>
      <c r="U12" s="17">
        <v>8.8415199203053602E-2</v>
      </c>
      <c r="V12" s="17">
        <v>0.14948619071743899</v>
      </c>
      <c r="W12" s="17">
        <v>0.131991736638186</v>
      </c>
      <c r="X12" s="17">
        <v>0.16167601833251799</v>
      </c>
      <c r="Y12" s="17">
        <v>0.162322757063044</v>
      </c>
      <c r="Z12" s="17">
        <v>9.35743681246025E-2</v>
      </c>
      <c r="AA12" s="17">
        <v>0.17299920403400301</v>
      </c>
      <c r="AB12" s="17">
        <v>0.175780328470902</v>
      </c>
      <c r="AC12" s="17">
        <v>7.9587966273101898E-2</v>
      </c>
      <c r="AD12" s="17">
        <v>0.17916794846853201</v>
      </c>
      <c r="AE12" s="17">
        <v>0.186602355222834</v>
      </c>
      <c r="AF12" s="17"/>
      <c r="AG12" s="17">
        <v>0.13780708135744901</v>
      </c>
      <c r="AH12" s="17">
        <v>0.14192893947587501</v>
      </c>
    </row>
    <row r="13" spans="2:34" x14ac:dyDescent="0.25">
      <c r="B13" s="18" t="s">
        <v>80</v>
      </c>
      <c r="C13" s="19">
        <v>0.10435042859707799</v>
      </c>
      <c r="D13" s="19">
        <v>8.5298801017315004E-2</v>
      </c>
      <c r="E13" s="19">
        <v>0.12227719081366201</v>
      </c>
      <c r="F13" s="19"/>
      <c r="G13" s="19">
        <v>0.13878802807228499</v>
      </c>
      <c r="H13" s="19">
        <v>9.6535408031219197E-2</v>
      </c>
      <c r="I13" s="19">
        <v>8.2147309430510407E-2</v>
      </c>
      <c r="J13" s="19"/>
      <c r="K13" s="19">
        <v>0.13174870753824899</v>
      </c>
      <c r="L13" s="19">
        <v>9.3558913055179105E-2</v>
      </c>
      <c r="M13" s="19"/>
      <c r="N13" s="19">
        <v>0.17300710681334999</v>
      </c>
      <c r="O13" s="19">
        <v>0.110132545391694</v>
      </c>
      <c r="P13" s="19">
        <v>9.4677776635839206E-2</v>
      </c>
      <c r="Q13" s="19">
        <v>9.7553040342768002E-2</v>
      </c>
      <c r="R13" s="19">
        <v>6.1494403503696199E-2</v>
      </c>
      <c r="S13" s="19"/>
      <c r="T13" s="19">
        <v>5.9747571932583302E-2</v>
      </c>
      <c r="U13" s="19">
        <v>0.111593215091062</v>
      </c>
      <c r="V13" s="19">
        <v>9.1003481562188293E-2</v>
      </c>
      <c r="W13" s="19">
        <v>0.12063242434129801</v>
      </c>
      <c r="X13" s="19">
        <v>0.14938345990379301</v>
      </c>
      <c r="Y13" s="19">
        <v>0.117435086387622</v>
      </c>
      <c r="Z13" s="19">
        <v>0.126558097025463</v>
      </c>
      <c r="AA13" s="19">
        <v>7.3936180164805701E-2</v>
      </c>
      <c r="AB13" s="19">
        <v>9.7136626856448305E-2</v>
      </c>
      <c r="AC13" s="19">
        <v>0.13029403557920299</v>
      </c>
      <c r="AD13" s="19">
        <v>9.4450533802743694E-2</v>
      </c>
      <c r="AE13" s="19">
        <v>5.8243214191670598E-2</v>
      </c>
      <c r="AF13" s="19"/>
      <c r="AG13" s="19">
        <v>9.7361514411710703E-2</v>
      </c>
      <c r="AH13" s="19">
        <v>9.21171843462706E-2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662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4.6149585231209003E-2</v>
      </c>
      <c r="D9" s="17">
        <v>5.3557767220513197E-2</v>
      </c>
      <c r="E9" s="17">
        <v>3.9623341094294801E-2</v>
      </c>
      <c r="F9" s="17"/>
      <c r="G9" s="17">
        <v>3.7219307514475601E-2</v>
      </c>
      <c r="H9" s="17">
        <v>5.2476435823947003E-2</v>
      </c>
      <c r="I9" s="17">
        <v>4.6523787755505197E-2</v>
      </c>
      <c r="J9" s="17"/>
      <c r="K9" s="17">
        <v>1.2111453604831301E-2</v>
      </c>
      <c r="L9" s="17">
        <v>5.0184664429529201E-2</v>
      </c>
      <c r="M9" s="17"/>
      <c r="N9" s="17">
        <v>5.4162343944937102E-2</v>
      </c>
      <c r="O9" s="17">
        <v>5.70181051424722E-2</v>
      </c>
      <c r="P9" s="17">
        <v>3.64980362727855E-2</v>
      </c>
      <c r="Q9" s="17">
        <v>6.7833564388445802E-2</v>
      </c>
      <c r="R9" s="17">
        <v>3.81928631669664E-2</v>
      </c>
      <c r="S9" s="17"/>
      <c r="T9" s="17">
        <v>5.6176276157988897E-2</v>
      </c>
      <c r="U9" s="17">
        <v>3.6855888318403703E-2</v>
      </c>
      <c r="V9" s="17">
        <v>2.584915658867E-2</v>
      </c>
      <c r="W9" s="17">
        <v>2.62534809572295E-2</v>
      </c>
      <c r="X9" s="17">
        <v>3.9743886802862102E-2</v>
      </c>
      <c r="Y9" s="17">
        <v>6.3180229973838695E-2</v>
      </c>
      <c r="Z9" s="17">
        <v>4.3014609782818798E-2</v>
      </c>
      <c r="AA9" s="17">
        <v>6.8174497981654605E-2</v>
      </c>
      <c r="AB9" s="17">
        <v>6.1164739046207499E-2</v>
      </c>
      <c r="AC9" s="17">
        <v>3.6546621406049702E-2</v>
      </c>
      <c r="AD9" s="17">
        <v>5.79110744586483E-2</v>
      </c>
      <c r="AE9" s="17">
        <v>4.5815485375203198E-2</v>
      </c>
      <c r="AF9" s="17"/>
      <c r="AG9" s="17">
        <v>5.0435117050979202E-2</v>
      </c>
      <c r="AH9" s="17">
        <v>4.4302861219985001E-2</v>
      </c>
    </row>
    <row r="10" spans="2:34" ht="30" x14ac:dyDescent="0.25">
      <c r="B10" s="18" t="s">
        <v>621</v>
      </c>
      <c r="C10" s="17">
        <v>0.101464903619904</v>
      </c>
      <c r="D10" s="17">
        <v>0.119028027255179</v>
      </c>
      <c r="E10" s="17">
        <v>8.4137205877819393E-2</v>
      </c>
      <c r="F10" s="17"/>
      <c r="G10" s="17">
        <v>6.77554250048375E-2</v>
      </c>
      <c r="H10" s="17">
        <v>9.3632741996823393E-2</v>
      </c>
      <c r="I10" s="17">
        <v>0.14258021465530499</v>
      </c>
      <c r="J10" s="17"/>
      <c r="K10" s="17">
        <v>8.8105897426331695E-2</v>
      </c>
      <c r="L10" s="17">
        <v>0.105098081811292</v>
      </c>
      <c r="M10" s="17"/>
      <c r="N10" s="17">
        <v>0.10107508792473199</v>
      </c>
      <c r="O10" s="17">
        <v>7.1372928030765906E-2</v>
      </c>
      <c r="P10" s="17">
        <v>9.3884524898339802E-2</v>
      </c>
      <c r="Q10" s="17">
        <v>0.109173311329591</v>
      </c>
      <c r="R10" s="17">
        <v>0.145272260246323</v>
      </c>
      <c r="S10" s="17"/>
      <c r="T10" s="17">
        <v>0.13738265637354399</v>
      </c>
      <c r="U10" s="17">
        <v>9.2085814761076801E-2</v>
      </c>
      <c r="V10" s="17">
        <v>7.3854883129163607E-2</v>
      </c>
      <c r="W10" s="17">
        <v>5.1437825351998701E-2</v>
      </c>
      <c r="X10" s="17">
        <v>9.5228324048221499E-2</v>
      </c>
      <c r="Y10" s="17">
        <v>0.101557100941152</v>
      </c>
      <c r="Z10" s="17">
        <v>0.13567708719907401</v>
      </c>
      <c r="AA10" s="17">
        <v>6.9313146947760695E-2</v>
      </c>
      <c r="AB10" s="17">
        <v>0.114459519948354</v>
      </c>
      <c r="AC10" s="17">
        <v>8.9438447183672901E-2</v>
      </c>
      <c r="AD10" s="17">
        <v>0.121229974013966</v>
      </c>
      <c r="AE10" s="17">
        <v>0.109236067697237</v>
      </c>
      <c r="AF10" s="17"/>
      <c r="AG10" s="17">
        <v>0.13338006251961801</v>
      </c>
      <c r="AH10" s="17">
        <v>7.9261826946309497E-2</v>
      </c>
    </row>
    <row r="11" spans="2:34" ht="30" x14ac:dyDescent="0.25">
      <c r="B11" s="18" t="s">
        <v>622</v>
      </c>
      <c r="C11" s="17">
        <v>0.16248302729457501</v>
      </c>
      <c r="D11" s="17">
        <v>0.175765138528448</v>
      </c>
      <c r="E11" s="17">
        <v>0.14997058186651499</v>
      </c>
      <c r="F11" s="17"/>
      <c r="G11" s="17">
        <v>0.138618446671264</v>
      </c>
      <c r="H11" s="17">
        <v>0.17576785967094699</v>
      </c>
      <c r="I11" s="17">
        <v>0.168018039669414</v>
      </c>
      <c r="J11" s="17"/>
      <c r="K11" s="17">
        <v>0.169394361494246</v>
      </c>
      <c r="L11" s="17">
        <v>0.16433287911185299</v>
      </c>
      <c r="M11" s="17"/>
      <c r="N11" s="17">
        <v>0.12699635154559699</v>
      </c>
      <c r="O11" s="17">
        <v>0.19017595092061501</v>
      </c>
      <c r="P11" s="17">
        <v>0.15336015342907</v>
      </c>
      <c r="Q11" s="17">
        <v>0.145243941493857</v>
      </c>
      <c r="R11" s="17">
        <v>0.18604412629623901</v>
      </c>
      <c r="S11" s="17"/>
      <c r="T11" s="17">
        <v>0.17906879255891001</v>
      </c>
      <c r="U11" s="17">
        <v>0.16008823341666301</v>
      </c>
      <c r="V11" s="17">
        <v>0.17649095432905401</v>
      </c>
      <c r="W11" s="17">
        <v>0.18916915693377201</v>
      </c>
      <c r="X11" s="17">
        <v>0.16727243024160501</v>
      </c>
      <c r="Y11" s="17">
        <v>0.143535654883855</v>
      </c>
      <c r="Z11" s="17">
        <v>0.11617366504431501</v>
      </c>
      <c r="AA11" s="17">
        <v>0.19693285059281901</v>
      </c>
      <c r="AB11" s="17">
        <v>0.13211487950876799</v>
      </c>
      <c r="AC11" s="17">
        <v>0.18176543318048499</v>
      </c>
      <c r="AD11" s="17">
        <v>0.156904244960266</v>
      </c>
      <c r="AE11" s="17">
        <v>0.18934285275846499</v>
      </c>
      <c r="AF11" s="17"/>
      <c r="AG11" s="17">
        <v>0.18680105570949601</v>
      </c>
      <c r="AH11" s="17">
        <v>0.14181645087636999</v>
      </c>
    </row>
    <row r="12" spans="2:34" ht="30" x14ac:dyDescent="0.25">
      <c r="B12" s="18" t="s">
        <v>623</v>
      </c>
      <c r="C12" s="17">
        <v>0.60660156618455596</v>
      </c>
      <c r="D12" s="17">
        <v>0.58261621982953704</v>
      </c>
      <c r="E12" s="17">
        <v>0.62995082257256296</v>
      </c>
      <c r="F12" s="17"/>
      <c r="G12" s="17">
        <v>0.66647294344651598</v>
      </c>
      <c r="H12" s="17">
        <v>0.59580302538334895</v>
      </c>
      <c r="I12" s="17">
        <v>0.56450984850206098</v>
      </c>
      <c r="J12" s="17"/>
      <c r="K12" s="17">
        <v>0.63241118792968098</v>
      </c>
      <c r="L12" s="17">
        <v>0.60450310762225201</v>
      </c>
      <c r="M12" s="17"/>
      <c r="N12" s="17">
        <v>0.58062403705911003</v>
      </c>
      <c r="O12" s="17">
        <v>0.61404515840197105</v>
      </c>
      <c r="P12" s="17">
        <v>0.63631124570270203</v>
      </c>
      <c r="Q12" s="17">
        <v>0.60513705624911396</v>
      </c>
      <c r="R12" s="17">
        <v>0.56505587170614302</v>
      </c>
      <c r="S12" s="17"/>
      <c r="T12" s="17">
        <v>0.55038921703298604</v>
      </c>
      <c r="U12" s="17">
        <v>0.60771129198274298</v>
      </c>
      <c r="V12" s="17">
        <v>0.62869491521082599</v>
      </c>
      <c r="W12" s="17">
        <v>0.63996968546853705</v>
      </c>
      <c r="X12" s="17">
        <v>0.57486288883534398</v>
      </c>
      <c r="Y12" s="17">
        <v>0.59295456110214195</v>
      </c>
      <c r="Z12" s="17">
        <v>0.63040984676186296</v>
      </c>
      <c r="AA12" s="17">
        <v>0.63353281282138796</v>
      </c>
      <c r="AB12" s="17">
        <v>0.64288376540319103</v>
      </c>
      <c r="AC12" s="17">
        <v>0.61270929266476404</v>
      </c>
      <c r="AD12" s="17">
        <v>0.578032298712159</v>
      </c>
      <c r="AE12" s="17">
        <v>0.61262075331278898</v>
      </c>
      <c r="AF12" s="17"/>
      <c r="AG12" s="17">
        <v>0.54510729003713398</v>
      </c>
      <c r="AH12" s="17">
        <v>0.66741315459508399</v>
      </c>
    </row>
    <row r="13" spans="2:34" x14ac:dyDescent="0.25">
      <c r="B13" s="18" t="s">
        <v>80</v>
      </c>
      <c r="C13" s="19">
        <v>8.3300917669756197E-2</v>
      </c>
      <c r="D13" s="19">
        <v>6.9032847166322603E-2</v>
      </c>
      <c r="E13" s="19">
        <v>9.6318048588807395E-2</v>
      </c>
      <c r="F13" s="19"/>
      <c r="G13" s="19">
        <v>8.9933877362907103E-2</v>
      </c>
      <c r="H13" s="19">
        <v>8.2319937124933407E-2</v>
      </c>
      <c r="I13" s="19">
        <v>7.8368109417713605E-2</v>
      </c>
      <c r="J13" s="19"/>
      <c r="K13" s="19">
        <v>9.7977099544910504E-2</v>
      </c>
      <c r="L13" s="19">
        <v>7.5881267025073307E-2</v>
      </c>
      <c r="M13" s="19"/>
      <c r="N13" s="19">
        <v>0.13714217952562299</v>
      </c>
      <c r="O13" s="19">
        <v>6.7387857504175197E-2</v>
      </c>
      <c r="P13" s="19">
        <v>7.9946039697102497E-2</v>
      </c>
      <c r="Q13" s="19">
        <v>7.2612126538992405E-2</v>
      </c>
      <c r="R13" s="19">
        <v>6.5434878584329004E-2</v>
      </c>
      <c r="S13" s="19"/>
      <c r="T13" s="19">
        <v>7.6983057876570296E-2</v>
      </c>
      <c r="U13" s="19">
        <v>0.103258771521113</v>
      </c>
      <c r="V13" s="19">
        <v>9.5110090742285894E-2</v>
      </c>
      <c r="W13" s="19">
        <v>9.3169851288462002E-2</v>
      </c>
      <c r="X13" s="19">
        <v>0.12289247007196701</v>
      </c>
      <c r="Y13" s="19">
        <v>9.8772453099012905E-2</v>
      </c>
      <c r="Z13" s="19">
        <v>7.4724791211929903E-2</v>
      </c>
      <c r="AA13" s="19">
        <v>3.2046691656377399E-2</v>
      </c>
      <c r="AB13" s="19">
        <v>4.9377096093478699E-2</v>
      </c>
      <c r="AC13" s="19">
        <v>7.9540205565028305E-2</v>
      </c>
      <c r="AD13" s="19">
        <v>8.5922407854960303E-2</v>
      </c>
      <c r="AE13" s="19">
        <v>4.2984840856305398E-2</v>
      </c>
      <c r="AF13" s="19"/>
      <c r="AG13" s="19">
        <v>8.4276474682773203E-2</v>
      </c>
      <c r="AH13" s="19">
        <v>6.7205706362251594E-2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663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6.4726902629438199E-2</v>
      </c>
      <c r="D9" s="17">
        <v>7.3950972565057393E-2</v>
      </c>
      <c r="E9" s="17">
        <v>5.6739888358122E-2</v>
      </c>
      <c r="F9" s="17"/>
      <c r="G9" s="17">
        <v>4.8050695163775199E-2</v>
      </c>
      <c r="H9" s="17">
        <v>7.7650995276281901E-2</v>
      </c>
      <c r="I9" s="17">
        <v>6.4036751787619306E-2</v>
      </c>
      <c r="J9" s="17"/>
      <c r="K9" s="17">
        <v>5.7825685793776803E-2</v>
      </c>
      <c r="L9" s="17">
        <v>6.4196779578657298E-2</v>
      </c>
      <c r="M9" s="17"/>
      <c r="N9" s="17">
        <v>8.1872944971348199E-2</v>
      </c>
      <c r="O9" s="17">
        <v>6.0332390808030198E-2</v>
      </c>
      <c r="P9" s="17">
        <v>6.3455754366915001E-2</v>
      </c>
      <c r="Q9" s="17">
        <v>8.2542822973827104E-2</v>
      </c>
      <c r="R9" s="17">
        <v>5.10263403264479E-2</v>
      </c>
      <c r="S9" s="17"/>
      <c r="T9" s="17">
        <v>8.0399468284198902E-2</v>
      </c>
      <c r="U9" s="17">
        <v>3.8092901697314802E-2</v>
      </c>
      <c r="V9" s="17">
        <v>4.2170413976637497E-2</v>
      </c>
      <c r="W9" s="17">
        <v>4.1039567589679402E-2</v>
      </c>
      <c r="X9" s="17">
        <v>5.7712828666592199E-2</v>
      </c>
      <c r="Y9" s="17">
        <v>7.16151853937953E-2</v>
      </c>
      <c r="Z9" s="17">
        <v>7.4677210524826898E-2</v>
      </c>
      <c r="AA9" s="17">
        <v>7.2966664846526405E-2</v>
      </c>
      <c r="AB9" s="17">
        <v>0.111534907791019</v>
      </c>
      <c r="AC9" s="17">
        <v>4.4599752837008698E-2</v>
      </c>
      <c r="AD9" s="17">
        <v>7.2666397697117704E-2</v>
      </c>
      <c r="AE9" s="17">
        <v>6.2555119618236496E-2</v>
      </c>
      <c r="AF9" s="17"/>
      <c r="AG9" s="17">
        <v>7.0537583380036101E-2</v>
      </c>
      <c r="AH9" s="17">
        <v>6.3069521237100495E-2</v>
      </c>
    </row>
    <row r="10" spans="2:34" ht="30" x14ac:dyDescent="0.25">
      <c r="B10" s="18" t="s">
        <v>621</v>
      </c>
      <c r="C10" s="17">
        <v>0.16458732146709201</v>
      </c>
      <c r="D10" s="17">
        <v>0.179077464619087</v>
      </c>
      <c r="E10" s="17">
        <v>0.15084007618588999</v>
      </c>
      <c r="F10" s="17"/>
      <c r="G10" s="17">
        <v>0.145527368956927</v>
      </c>
      <c r="H10" s="17">
        <v>0.15288946343919799</v>
      </c>
      <c r="I10" s="17">
        <v>0.19693514215208499</v>
      </c>
      <c r="J10" s="17"/>
      <c r="K10" s="17">
        <v>0.11896739397735601</v>
      </c>
      <c r="L10" s="17">
        <v>0.174036861006304</v>
      </c>
      <c r="M10" s="17"/>
      <c r="N10" s="17">
        <v>0.14821388232999</v>
      </c>
      <c r="O10" s="17">
        <v>0.11161237659086699</v>
      </c>
      <c r="P10" s="17">
        <v>0.15400847036831999</v>
      </c>
      <c r="Q10" s="17">
        <v>0.19351193878683001</v>
      </c>
      <c r="R10" s="17">
        <v>0.24405618300655399</v>
      </c>
      <c r="S10" s="17"/>
      <c r="T10" s="17">
        <v>0.19242503578932901</v>
      </c>
      <c r="U10" s="17">
        <v>0.15675314351456501</v>
      </c>
      <c r="V10" s="17">
        <v>0.17971346414961001</v>
      </c>
      <c r="W10" s="17">
        <v>0.12237378520069001</v>
      </c>
      <c r="X10" s="17">
        <v>0.18406408706518601</v>
      </c>
      <c r="Y10" s="17">
        <v>0.14749018642008599</v>
      </c>
      <c r="Z10" s="17">
        <v>0.11938546914578201</v>
      </c>
      <c r="AA10" s="17">
        <v>0.15429574810555299</v>
      </c>
      <c r="AB10" s="17">
        <v>0.203433618846249</v>
      </c>
      <c r="AC10" s="17">
        <v>0.188644559754549</v>
      </c>
      <c r="AD10" s="17">
        <v>0.184665972186977</v>
      </c>
      <c r="AE10" s="17">
        <v>5.6331824182321598E-2</v>
      </c>
      <c r="AF10" s="17"/>
      <c r="AG10" s="17">
        <v>0.19567398236400199</v>
      </c>
      <c r="AH10" s="17">
        <v>0.14568546991051701</v>
      </c>
    </row>
    <row r="11" spans="2:34" ht="30" x14ac:dyDescent="0.25">
      <c r="B11" s="18" t="s">
        <v>622</v>
      </c>
      <c r="C11" s="17">
        <v>0.30162147234432501</v>
      </c>
      <c r="D11" s="17">
        <v>0.30585354924042402</v>
      </c>
      <c r="E11" s="17">
        <v>0.29599088555901498</v>
      </c>
      <c r="F11" s="17"/>
      <c r="G11" s="17">
        <v>0.31147771278215702</v>
      </c>
      <c r="H11" s="17">
        <v>0.29244442831027401</v>
      </c>
      <c r="I11" s="17">
        <v>0.30395532678878201</v>
      </c>
      <c r="J11" s="17"/>
      <c r="K11" s="17">
        <v>0.29426883316491298</v>
      </c>
      <c r="L11" s="17">
        <v>0.30676989489464401</v>
      </c>
      <c r="M11" s="17"/>
      <c r="N11" s="17">
        <v>0.228796907335959</v>
      </c>
      <c r="O11" s="17">
        <v>0.34417596844585702</v>
      </c>
      <c r="P11" s="17">
        <v>0.30171988286701401</v>
      </c>
      <c r="Q11" s="17">
        <v>0.29396967955445402</v>
      </c>
      <c r="R11" s="17">
        <v>0.31975247487470199</v>
      </c>
      <c r="S11" s="17"/>
      <c r="T11" s="17">
        <v>0.31722057215312599</v>
      </c>
      <c r="U11" s="17">
        <v>0.339643567247921</v>
      </c>
      <c r="V11" s="17">
        <v>0.27361846491189301</v>
      </c>
      <c r="W11" s="17">
        <v>0.34395403094944199</v>
      </c>
      <c r="X11" s="17">
        <v>0.32560366436585397</v>
      </c>
      <c r="Y11" s="17">
        <v>0.29449718880741999</v>
      </c>
      <c r="Z11" s="17">
        <v>0.33081054903512003</v>
      </c>
      <c r="AA11" s="17">
        <v>0.29669829319904401</v>
      </c>
      <c r="AB11" s="17">
        <v>0.22329801166617899</v>
      </c>
      <c r="AC11" s="17">
        <v>0.26878493836508499</v>
      </c>
      <c r="AD11" s="17">
        <v>0.31374574569817998</v>
      </c>
      <c r="AE11" s="17">
        <v>0.26222283989723899</v>
      </c>
      <c r="AF11" s="17"/>
      <c r="AG11" s="17">
        <v>0.29476874763498301</v>
      </c>
      <c r="AH11" s="17">
        <v>0.31138310006054498</v>
      </c>
    </row>
    <row r="12" spans="2:34" ht="30" x14ac:dyDescent="0.25">
      <c r="B12" s="18" t="s">
        <v>623</v>
      </c>
      <c r="C12" s="17">
        <v>0.371837555892716</v>
      </c>
      <c r="D12" s="17">
        <v>0.352364042899874</v>
      </c>
      <c r="E12" s="17">
        <v>0.39171473405302998</v>
      </c>
      <c r="F12" s="17"/>
      <c r="G12" s="17">
        <v>0.37513116915035499</v>
      </c>
      <c r="H12" s="17">
        <v>0.37975014755717001</v>
      </c>
      <c r="I12" s="17">
        <v>0.358872688561024</v>
      </c>
      <c r="J12" s="17"/>
      <c r="K12" s="17">
        <v>0.39012610224226901</v>
      </c>
      <c r="L12" s="17">
        <v>0.37007697495075897</v>
      </c>
      <c r="M12" s="17"/>
      <c r="N12" s="17">
        <v>0.36729926318733602</v>
      </c>
      <c r="O12" s="17">
        <v>0.37981845049415303</v>
      </c>
      <c r="P12" s="17">
        <v>0.38946344129921601</v>
      </c>
      <c r="Q12" s="17">
        <v>0.35824842722973599</v>
      </c>
      <c r="R12" s="17">
        <v>0.338915752669399</v>
      </c>
      <c r="S12" s="17"/>
      <c r="T12" s="17">
        <v>0.32412932818849099</v>
      </c>
      <c r="U12" s="17">
        <v>0.34241460091433201</v>
      </c>
      <c r="V12" s="17">
        <v>0.40552205267552099</v>
      </c>
      <c r="W12" s="17">
        <v>0.38824079072075002</v>
      </c>
      <c r="X12" s="17">
        <v>0.33587171154699802</v>
      </c>
      <c r="Y12" s="17">
        <v>0.37961730261155502</v>
      </c>
      <c r="Z12" s="17">
        <v>0.390250773291485</v>
      </c>
      <c r="AA12" s="17">
        <v>0.42034503539891099</v>
      </c>
      <c r="AB12" s="17">
        <v>0.39880517746680999</v>
      </c>
      <c r="AC12" s="17">
        <v>0.37998005309344601</v>
      </c>
      <c r="AD12" s="17">
        <v>0.30716826867765501</v>
      </c>
      <c r="AE12" s="17">
        <v>0.51224864714116003</v>
      </c>
      <c r="AF12" s="17"/>
      <c r="AG12" s="17">
        <v>0.35356227640979898</v>
      </c>
      <c r="AH12" s="17">
        <v>0.389709867938898</v>
      </c>
    </row>
    <row r="13" spans="2:34" x14ac:dyDescent="0.25">
      <c r="B13" s="18" t="s">
        <v>80</v>
      </c>
      <c r="C13" s="19">
        <v>9.72267476664294E-2</v>
      </c>
      <c r="D13" s="19">
        <v>8.8753970675557695E-2</v>
      </c>
      <c r="E13" s="19">
        <v>0.104714415843943</v>
      </c>
      <c r="F13" s="19"/>
      <c r="G13" s="19">
        <v>0.119813053946786</v>
      </c>
      <c r="H13" s="19">
        <v>9.72649654170753E-2</v>
      </c>
      <c r="I13" s="19">
        <v>7.6200090710489901E-2</v>
      </c>
      <c r="J13" s="19"/>
      <c r="K13" s="19">
        <v>0.138811984821685</v>
      </c>
      <c r="L13" s="19">
        <v>8.4919489569635007E-2</v>
      </c>
      <c r="M13" s="19"/>
      <c r="N13" s="19">
        <v>0.173817002175367</v>
      </c>
      <c r="O13" s="19">
        <v>0.104060813661093</v>
      </c>
      <c r="P13" s="19">
        <v>9.1352451098536194E-2</v>
      </c>
      <c r="Q13" s="19">
        <v>7.1727131455151805E-2</v>
      </c>
      <c r="R13" s="19">
        <v>4.6249249122896803E-2</v>
      </c>
      <c r="S13" s="19"/>
      <c r="T13" s="19">
        <v>8.5825595584854295E-2</v>
      </c>
      <c r="U13" s="19">
        <v>0.123095786625868</v>
      </c>
      <c r="V13" s="19">
        <v>9.89756042863391E-2</v>
      </c>
      <c r="W13" s="19">
        <v>0.104391825539439</v>
      </c>
      <c r="X13" s="19">
        <v>9.6747708355369097E-2</v>
      </c>
      <c r="Y13" s="19">
        <v>0.106780136767144</v>
      </c>
      <c r="Z13" s="19">
        <v>8.4875998002786099E-2</v>
      </c>
      <c r="AA13" s="19">
        <v>5.5694258449965998E-2</v>
      </c>
      <c r="AB13" s="19">
        <v>6.2928284229742296E-2</v>
      </c>
      <c r="AC13" s="19">
        <v>0.117990695949911</v>
      </c>
      <c r="AD13" s="19">
        <v>0.12175361574007</v>
      </c>
      <c r="AE13" s="19">
        <v>0.106641569161042</v>
      </c>
      <c r="AF13" s="19"/>
      <c r="AG13" s="19">
        <v>8.5457410211179294E-2</v>
      </c>
      <c r="AH13" s="19">
        <v>9.0152040852939999E-2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664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620</v>
      </c>
      <c r="C9" s="17">
        <v>5.69221419316581E-2</v>
      </c>
      <c r="D9" s="17">
        <v>5.77528660285919E-2</v>
      </c>
      <c r="E9" s="17">
        <v>5.6159809489216499E-2</v>
      </c>
      <c r="F9" s="17"/>
      <c r="G9" s="17">
        <v>4.8908045458212202E-2</v>
      </c>
      <c r="H9" s="17">
        <v>6.1022475981183301E-2</v>
      </c>
      <c r="I9" s="17">
        <v>5.9232714238539402E-2</v>
      </c>
      <c r="J9" s="17"/>
      <c r="K9" s="17">
        <v>5.8119002017636902E-2</v>
      </c>
      <c r="L9" s="17">
        <v>5.6934691858022399E-2</v>
      </c>
      <c r="M9" s="17"/>
      <c r="N9" s="17">
        <v>7.4450090989318402E-2</v>
      </c>
      <c r="O9" s="17">
        <v>5.8376017039188599E-2</v>
      </c>
      <c r="P9" s="17">
        <v>4.6654291303652298E-2</v>
      </c>
      <c r="Q9" s="17">
        <v>8.9361923532924006E-2</v>
      </c>
      <c r="R9" s="17">
        <v>4.8303151418516599E-2</v>
      </c>
      <c r="S9" s="17"/>
      <c r="T9" s="17">
        <v>7.6043597307321298E-2</v>
      </c>
      <c r="U9" s="17">
        <v>3.7995112860518897E-2</v>
      </c>
      <c r="V9" s="17">
        <v>3.99059164275746E-2</v>
      </c>
      <c r="W9" s="17">
        <v>2.7515113273461199E-2</v>
      </c>
      <c r="X9" s="17">
        <v>4.29229441093451E-2</v>
      </c>
      <c r="Y9" s="17">
        <v>6.3146990171571299E-2</v>
      </c>
      <c r="Z9" s="17">
        <v>4.8897152528984002E-2</v>
      </c>
      <c r="AA9" s="17">
        <v>8.2508728444474905E-2</v>
      </c>
      <c r="AB9" s="17">
        <v>6.5464153902153002E-2</v>
      </c>
      <c r="AC9" s="17">
        <v>6.6845100954185402E-2</v>
      </c>
      <c r="AD9" s="17">
        <v>0.10724351810471</v>
      </c>
      <c r="AE9" s="17">
        <v>4.6368777993359103E-2</v>
      </c>
      <c r="AF9" s="17"/>
      <c r="AG9" s="17">
        <v>6.2137791215276399E-2</v>
      </c>
      <c r="AH9" s="17">
        <v>5.4136163835234903E-2</v>
      </c>
    </row>
    <row r="10" spans="2:34" ht="30" x14ac:dyDescent="0.25">
      <c r="B10" s="18" t="s">
        <v>621</v>
      </c>
      <c r="C10" s="17">
        <v>0.20886122920477901</v>
      </c>
      <c r="D10" s="17">
        <v>0.20838241548050099</v>
      </c>
      <c r="E10" s="17">
        <v>0.20977178307925701</v>
      </c>
      <c r="F10" s="17"/>
      <c r="G10" s="17">
        <v>0.192583149420824</v>
      </c>
      <c r="H10" s="17">
        <v>0.21271422154195699</v>
      </c>
      <c r="I10" s="17">
        <v>0.21915727122815501</v>
      </c>
      <c r="J10" s="17"/>
      <c r="K10" s="17">
        <v>0.20730277014180301</v>
      </c>
      <c r="L10" s="17">
        <v>0.20948136152326799</v>
      </c>
      <c r="M10" s="17"/>
      <c r="N10" s="17">
        <v>0.209307430498956</v>
      </c>
      <c r="O10" s="17">
        <v>0.192170283666145</v>
      </c>
      <c r="P10" s="17">
        <v>0.22169572058706599</v>
      </c>
      <c r="Q10" s="17">
        <v>0.18782374028642199</v>
      </c>
      <c r="R10" s="17">
        <v>0.20973008500514401</v>
      </c>
      <c r="S10" s="17"/>
      <c r="T10" s="17">
        <v>0.22466400627251601</v>
      </c>
      <c r="U10" s="17">
        <v>0.24752196573742999</v>
      </c>
      <c r="V10" s="17">
        <v>0.19471358572476999</v>
      </c>
      <c r="W10" s="17">
        <v>0.121901179148678</v>
      </c>
      <c r="X10" s="17">
        <v>0.22296913679673</v>
      </c>
      <c r="Y10" s="17">
        <v>0.20820477910496399</v>
      </c>
      <c r="Z10" s="17">
        <v>0.175380687971329</v>
      </c>
      <c r="AA10" s="17">
        <v>0.182398008603676</v>
      </c>
      <c r="AB10" s="17">
        <v>0.211500556832484</v>
      </c>
      <c r="AC10" s="17">
        <v>0.30277997989767802</v>
      </c>
      <c r="AD10" s="17">
        <v>0.116761024419513</v>
      </c>
      <c r="AE10" s="17">
        <v>0.23755942994365001</v>
      </c>
      <c r="AF10" s="17"/>
      <c r="AG10" s="17">
        <v>0.24545264846461901</v>
      </c>
      <c r="AH10" s="17">
        <v>0.19312706461925699</v>
      </c>
    </row>
    <row r="11" spans="2:34" ht="30" x14ac:dyDescent="0.25">
      <c r="B11" s="18" t="s">
        <v>622</v>
      </c>
      <c r="C11" s="17">
        <v>0.30890458826213701</v>
      </c>
      <c r="D11" s="17">
        <v>0.31712223720440802</v>
      </c>
      <c r="E11" s="17">
        <v>0.30052602438041498</v>
      </c>
      <c r="F11" s="17"/>
      <c r="G11" s="17">
        <v>0.31045120762336498</v>
      </c>
      <c r="H11" s="17">
        <v>0.32539198883500298</v>
      </c>
      <c r="I11" s="17">
        <v>0.28682769426659199</v>
      </c>
      <c r="J11" s="17"/>
      <c r="K11" s="17">
        <v>0.28871386469464</v>
      </c>
      <c r="L11" s="17">
        <v>0.31483518002530803</v>
      </c>
      <c r="M11" s="17"/>
      <c r="N11" s="17">
        <v>0.23909024086324701</v>
      </c>
      <c r="O11" s="17">
        <v>0.31480767436213503</v>
      </c>
      <c r="P11" s="17">
        <v>0.32708358347852501</v>
      </c>
      <c r="Q11" s="17">
        <v>0.28054066765102897</v>
      </c>
      <c r="R11" s="17">
        <v>0.33702148607794802</v>
      </c>
      <c r="S11" s="17"/>
      <c r="T11" s="17">
        <v>0.26968690698480702</v>
      </c>
      <c r="U11" s="17">
        <v>0.34083538646075001</v>
      </c>
      <c r="V11" s="17">
        <v>0.32855554590858999</v>
      </c>
      <c r="W11" s="17">
        <v>0.39660742941757299</v>
      </c>
      <c r="X11" s="17">
        <v>0.279465905407281</v>
      </c>
      <c r="Y11" s="17">
        <v>0.28832747405076598</v>
      </c>
      <c r="Z11" s="17">
        <v>0.38266230599204198</v>
      </c>
      <c r="AA11" s="17">
        <v>0.37206160283609602</v>
      </c>
      <c r="AB11" s="17">
        <v>0.25559033695508998</v>
      </c>
      <c r="AC11" s="17">
        <v>0.22123388424332499</v>
      </c>
      <c r="AD11" s="17">
        <v>0.30125037708567498</v>
      </c>
      <c r="AE11" s="17">
        <v>0.32940402886252101</v>
      </c>
      <c r="AF11" s="17"/>
      <c r="AG11" s="17">
        <v>0.29320827138579098</v>
      </c>
      <c r="AH11" s="17">
        <v>0.31927837368027601</v>
      </c>
    </row>
    <row r="12" spans="2:34" ht="30" x14ac:dyDescent="0.25">
      <c r="B12" s="18" t="s">
        <v>623</v>
      </c>
      <c r="C12" s="17">
        <v>0.32448783583884</v>
      </c>
      <c r="D12" s="17">
        <v>0.32507475616434001</v>
      </c>
      <c r="E12" s="17">
        <v>0.32317993967443398</v>
      </c>
      <c r="F12" s="17"/>
      <c r="G12" s="17">
        <v>0.2992354835039</v>
      </c>
      <c r="H12" s="17">
        <v>0.32710972284234302</v>
      </c>
      <c r="I12" s="17">
        <v>0.34466064481673703</v>
      </c>
      <c r="J12" s="17"/>
      <c r="K12" s="17">
        <v>0.34911734070432099</v>
      </c>
      <c r="L12" s="17">
        <v>0.32281778428191998</v>
      </c>
      <c r="M12" s="17"/>
      <c r="N12" s="17">
        <v>0.29629243994233501</v>
      </c>
      <c r="O12" s="17">
        <v>0.33478198743941601</v>
      </c>
      <c r="P12" s="17">
        <v>0.31895364754999</v>
      </c>
      <c r="Q12" s="17">
        <v>0.356933155972254</v>
      </c>
      <c r="R12" s="17">
        <v>0.335752490181431</v>
      </c>
      <c r="S12" s="17"/>
      <c r="T12" s="17">
        <v>0.34862647733023799</v>
      </c>
      <c r="U12" s="17">
        <v>0.276352625425831</v>
      </c>
      <c r="V12" s="17">
        <v>0.335357779773581</v>
      </c>
      <c r="W12" s="17">
        <v>0.36964075063941898</v>
      </c>
      <c r="X12" s="17">
        <v>0.30334080726445301</v>
      </c>
      <c r="Y12" s="17">
        <v>0.32689327050427303</v>
      </c>
      <c r="Z12" s="17">
        <v>0.29583390686172401</v>
      </c>
      <c r="AA12" s="17">
        <v>0.31224360428439002</v>
      </c>
      <c r="AB12" s="17">
        <v>0.36618352524946601</v>
      </c>
      <c r="AC12" s="17">
        <v>0.29645747585350102</v>
      </c>
      <c r="AD12" s="17">
        <v>0.34232807908227603</v>
      </c>
      <c r="AE12" s="17">
        <v>0.30774183992939802</v>
      </c>
      <c r="AF12" s="17"/>
      <c r="AG12" s="17">
        <v>0.30785442477833003</v>
      </c>
      <c r="AH12" s="17">
        <v>0.33856885948137899</v>
      </c>
    </row>
    <row r="13" spans="2:34" x14ac:dyDescent="0.25">
      <c r="B13" s="18" t="s">
        <v>80</v>
      </c>
      <c r="C13" s="19">
        <v>0.10082420476258599</v>
      </c>
      <c r="D13" s="19">
        <v>9.1667725122159704E-2</v>
      </c>
      <c r="E13" s="19">
        <v>0.110362443376677</v>
      </c>
      <c r="F13" s="19"/>
      <c r="G13" s="19">
        <v>0.14882211399369899</v>
      </c>
      <c r="H13" s="19">
        <v>7.3761590799513402E-2</v>
      </c>
      <c r="I13" s="19">
        <v>9.0121675449977401E-2</v>
      </c>
      <c r="J13" s="19"/>
      <c r="K13" s="19">
        <v>9.6747022441598995E-2</v>
      </c>
      <c r="L13" s="19">
        <v>9.5930982311481602E-2</v>
      </c>
      <c r="M13" s="19"/>
      <c r="N13" s="19">
        <v>0.18085979770614399</v>
      </c>
      <c r="O13" s="19">
        <v>9.9864037493114996E-2</v>
      </c>
      <c r="P13" s="19">
        <v>8.5612757080767293E-2</v>
      </c>
      <c r="Q13" s="19">
        <v>8.5340512557371004E-2</v>
      </c>
      <c r="R13" s="19">
        <v>6.9192787316960394E-2</v>
      </c>
      <c r="S13" s="19"/>
      <c r="T13" s="19">
        <v>8.0979012105117501E-2</v>
      </c>
      <c r="U13" s="19">
        <v>9.7294909515469596E-2</v>
      </c>
      <c r="V13" s="19">
        <v>0.101467172165484</v>
      </c>
      <c r="W13" s="19">
        <v>8.4335527520868606E-2</v>
      </c>
      <c r="X13" s="19">
        <v>0.151301206422191</v>
      </c>
      <c r="Y13" s="19">
        <v>0.113427486168426</v>
      </c>
      <c r="Z13" s="19">
        <v>9.7225946645921102E-2</v>
      </c>
      <c r="AA13" s="19">
        <v>5.0788055831362998E-2</v>
      </c>
      <c r="AB13" s="19">
        <v>0.101261427060806</v>
      </c>
      <c r="AC13" s="19">
        <v>0.11268355905131</v>
      </c>
      <c r="AD13" s="19">
        <v>0.13241700130782599</v>
      </c>
      <c r="AE13" s="19">
        <v>7.8925923271071896E-2</v>
      </c>
      <c r="AF13" s="19"/>
      <c r="AG13" s="19">
        <v>9.1346864155982893E-2</v>
      </c>
      <c r="AH13" s="19">
        <v>9.4889538383854E-2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H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125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45" x14ac:dyDescent="0.25">
      <c r="B9" s="18" t="s">
        <v>117</v>
      </c>
      <c r="C9" s="17">
        <v>0.44850741453698401</v>
      </c>
      <c r="D9" s="17">
        <v>0.49029399101423299</v>
      </c>
      <c r="E9" s="17">
        <v>0.39771784064279397</v>
      </c>
      <c r="F9" s="17"/>
      <c r="G9" s="17">
        <v>0.37619496206082198</v>
      </c>
      <c r="H9" s="17">
        <v>0.46537808744257497</v>
      </c>
      <c r="I9" s="17">
        <v>0.49455314327538402</v>
      </c>
      <c r="J9" s="17"/>
      <c r="K9" s="17">
        <v>0.37282007988680999</v>
      </c>
      <c r="L9" s="17">
        <v>0.46692432774331499</v>
      </c>
      <c r="M9" s="17"/>
      <c r="N9" s="17">
        <v>0.30467059223625498</v>
      </c>
      <c r="O9" s="17">
        <v>0.36281203949818303</v>
      </c>
      <c r="P9" s="17">
        <v>0.45074470310296599</v>
      </c>
      <c r="Q9" s="17">
        <v>0.53110318382478505</v>
      </c>
      <c r="R9" s="17">
        <v>0.62574962400545997</v>
      </c>
      <c r="S9" s="17"/>
      <c r="T9" s="17">
        <v>0.54926236118652105</v>
      </c>
      <c r="U9" s="17">
        <v>0.40385063345962902</v>
      </c>
      <c r="V9" s="17">
        <v>0.45372635598273803</v>
      </c>
      <c r="W9" s="17">
        <v>0.37213162156156099</v>
      </c>
      <c r="X9" s="17">
        <v>0.44078972954244899</v>
      </c>
      <c r="Y9" s="17">
        <v>0.40969946566851201</v>
      </c>
      <c r="Z9" s="17">
        <v>0.443035064597044</v>
      </c>
      <c r="AA9" s="17">
        <v>0.45899105404327101</v>
      </c>
      <c r="AB9" s="17">
        <v>0.41954037860344401</v>
      </c>
      <c r="AC9" s="17">
        <v>0.452959775269488</v>
      </c>
      <c r="AD9" s="17">
        <v>0.53978348854440195</v>
      </c>
      <c r="AE9" s="17">
        <v>0.48228290917182898</v>
      </c>
      <c r="AF9" s="17"/>
      <c r="AG9" s="17">
        <v>0.44098275353250699</v>
      </c>
      <c r="AH9" s="17">
        <v>0.45157806191521999</v>
      </c>
    </row>
    <row r="10" spans="2:34" ht="45" x14ac:dyDescent="0.25">
      <c r="B10" s="18" t="s">
        <v>118</v>
      </c>
      <c r="C10" s="17">
        <v>0.36148815534496298</v>
      </c>
      <c r="D10" s="17">
        <v>0.34883896564628297</v>
      </c>
      <c r="E10" s="17">
        <v>0.37950429178113299</v>
      </c>
      <c r="F10" s="17"/>
      <c r="G10" s="17">
        <v>0.40331847248621999</v>
      </c>
      <c r="H10" s="17">
        <v>0.35675382797241301</v>
      </c>
      <c r="I10" s="17">
        <v>0.32856178948867698</v>
      </c>
      <c r="J10" s="17"/>
      <c r="K10" s="17">
        <v>0.37029791870767398</v>
      </c>
      <c r="L10" s="17">
        <v>0.361926258421231</v>
      </c>
      <c r="M10" s="17"/>
      <c r="N10" s="17">
        <v>0.37714766583392401</v>
      </c>
      <c r="O10" s="17">
        <v>0.41272418174065001</v>
      </c>
      <c r="P10" s="17">
        <v>0.37794656927384401</v>
      </c>
      <c r="Q10" s="17">
        <v>0.31692460846818199</v>
      </c>
      <c r="R10" s="17">
        <v>0.27906970177946</v>
      </c>
      <c r="S10" s="17"/>
      <c r="T10" s="17">
        <v>0.31016669736755498</v>
      </c>
      <c r="U10" s="17">
        <v>0.39110896075942703</v>
      </c>
      <c r="V10" s="17">
        <v>0.35186096366707498</v>
      </c>
      <c r="W10" s="17">
        <v>0.45633779734663499</v>
      </c>
      <c r="X10" s="17">
        <v>0.33193892507643202</v>
      </c>
      <c r="Y10" s="17">
        <v>0.38261595390074798</v>
      </c>
      <c r="Z10" s="17">
        <v>0.39330261694630297</v>
      </c>
      <c r="AA10" s="17">
        <v>0.30527353391520601</v>
      </c>
      <c r="AB10" s="17">
        <v>0.403320969437165</v>
      </c>
      <c r="AC10" s="17">
        <v>0.35662938777004799</v>
      </c>
      <c r="AD10" s="17">
        <v>0.20721581583174201</v>
      </c>
      <c r="AE10" s="17">
        <v>0.31983851655574902</v>
      </c>
      <c r="AF10" s="17"/>
      <c r="AG10" s="17">
        <v>0.34892801725242401</v>
      </c>
      <c r="AH10" s="17">
        <v>0.385992248842153</v>
      </c>
    </row>
    <row r="11" spans="2:34" x14ac:dyDescent="0.25">
      <c r="B11" s="18" t="s">
        <v>119</v>
      </c>
      <c r="C11" s="17">
        <v>0.15991114656833999</v>
      </c>
      <c r="D11" s="17">
        <v>0.13169292160707999</v>
      </c>
      <c r="E11" s="17">
        <v>0.191189846209292</v>
      </c>
      <c r="F11" s="17"/>
      <c r="G11" s="17">
        <v>0.186670239179555</v>
      </c>
      <c r="H11" s="17">
        <v>0.146531349557253</v>
      </c>
      <c r="I11" s="17">
        <v>0.15180651289511601</v>
      </c>
      <c r="J11" s="17"/>
      <c r="K11" s="17">
        <v>0.208021525571121</v>
      </c>
      <c r="L11" s="17">
        <v>0.148298569081833</v>
      </c>
      <c r="M11" s="17"/>
      <c r="N11" s="17">
        <v>0.26826128579624903</v>
      </c>
      <c r="O11" s="17">
        <v>0.19347744161705399</v>
      </c>
      <c r="P11" s="17">
        <v>0.13929481030289401</v>
      </c>
      <c r="Q11" s="17">
        <v>0.13858253016884001</v>
      </c>
      <c r="R11" s="17">
        <v>8.0167054213587399E-2</v>
      </c>
      <c r="S11" s="17"/>
      <c r="T11" s="17">
        <v>0.12864872773892699</v>
      </c>
      <c r="U11" s="17">
        <v>0.17666377679470299</v>
      </c>
      <c r="V11" s="17">
        <v>0.149075032940029</v>
      </c>
      <c r="W11" s="17">
        <v>0.13651795081875201</v>
      </c>
      <c r="X11" s="17">
        <v>0.21465789326840301</v>
      </c>
      <c r="Y11" s="17">
        <v>0.145731779225444</v>
      </c>
      <c r="Z11" s="17">
        <v>0.138831291931726</v>
      </c>
      <c r="AA11" s="17">
        <v>0.175733958609538</v>
      </c>
      <c r="AB11" s="17">
        <v>0.17453914017463501</v>
      </c>
      <c r="AC11" s="17">
        <v>0.14431855746216499</v>
      </c>
      <c r="AD11" s="17">
        <v>0.230289255271796</v>
      </c>
      <c r="AE11" s="17">
        <v>0.142892462540853</v>
      </c>
      <c r="AF11" s="17"/>
      <c r="AG11" s="17">
        <v>0.178123157885379</v>
      </c>
      <c r="AH11" s="17">
        <v>0.137306365935015</v>
      </c>
    </row>
    <row r="12" spans="2:34" x14ac:dyDescent="0.25">
      <c r="B12" s="18" t="s">
        <v>60</v>
      </c>
      <c r="C12" s="19">
        <v>3.0093283549714099E-2</v>
      </c>
      <c r="D12" s="19">
        <v>2.9174121732403999E-2</v>
      </c>
      <c r="E12" s="19">
        <v>3.1588021366781099E-2</v>
      </c>
      <c r="F12" s="19"/>
      <c r="G12" s="19">
        <v>3.3816326273403197E-2</v>
      </c>
      <c r="H12" s="19">
        <v>3.1336735027759299E-2</v>
      </c>
      <c r="I12" s="19">
        <v>2.5078554340823501E-2</v>
      </c>
      <c r="J12" s="19"/>
      <c r="K12" s="19">
        <v>4.8860475834394297E-2</v>
      </c>
      <c r="L12" s="19">
        <v>2.2850844753622101E-2</v>
      </c>
      <c r="M12" s="19"/>
      <c r="N12" s="19">
        <v>4.9920456133571801E-2</v>
      </c>
      <c r="O12" s="19">
        <v>3.09863371441133E-2</v>
      </c>
      <c r="P12" s="19">
        <v>3.2013917320295501E-2</v>
      </c>
      <c r="Q12" s="19">
        <v>1.3389677538193701E-2</v>
      </c>
      <c r="R12" s="19">
        <v>1.50136200014926E-2</v>
      </c>
      <c r="S12" s="19"/>
      <c r="T12" s="19">
        <v>1.19222137069967E-2</v>
      </c>
      <c r="U12" s="19">
        <v>2.8376628986241499E-2</v>
      </c>
      <c r="V12" s="19">
        <v>4.5337647410157403E-2</v>
      </c>
      <c r="W12" s="19">
        <v>3.5012630273052202E-2</v>
      </c>
      <c r="X12" s="19">
        <v>1.26134521127159E-2</v>
      </c>
      <c r="Y12" s="19">
        <v>6.1952801205295199E-2</v>
      </c>
      <c r="Z12" s="19">
        <v>2.4831026524927899E-2</v>
      </c>
      <c r="AA12" s="19">
        <v>6.0001453431984E-2</v>
      </c>
      <c r="AB12" s="19">
        <v>2.5995117847567601E-3</v>
      </c>
      <c r="AC12" s="19">
        <v>4.6092279498298999E-2</v>
      </c>
      <c r="AD12" s="19">
        <v>2.2711440352059901E-2</v>
      </c>
      <c r="AE12" s="19">
        <v>5.4986111731569101E-2</v>
      </c>
      <c r="AF12" s="19"/>
      <c r="AG12" s="19">
        <v>3.1966071329690898E-2</v>
      </c>
      <c r="AH12" s="19">
        <v>2.5123323307611699E-2</v>
      </c>
    </row>
    <row r="13" spans="2:34" x14ac:dyDescent="0.25">
      <c r="B13" s="16"/>
    </row>
    <row r="14" spans="2:34" x14ac:dyDescent="0.25">
      <c r="B14" t="s">
        <v>63</v>
      </c>
    </row>
    <row r="15" spans="2:34" x14ac:dyDescent="0.25">
      <c r="B15" t="s">
        <v>64</v>
      </c>
    </row>
    <row r="17" spans="2:2" x14ac:dyDescent="0.25">
      <c r="B17"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B2:U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21" width="20.7109375" customWidth="1"/>
  </cols>
  <sheetData>
    <row r="2" spans="2:21" ht="39.950000000000003" customHeight="1" x14ac:dyDescent="0.25">
      <c r="D2" s="29" t="s">
        <v>687</v>
      </c>
      <c r="E2" s="25"/>
      <c r="F2" s="25"/>
      <c r="G2" s="25"/>
      <c r="H2" s="25"/>
      <c r="I2" s="25"/>
      <c r="J2" s="25"/>
      <c r="K2" s="25"/>
      <c r="L2" s="25"/>
      <c r="M2" s="25"/>
      <c r="N2" s="25"/>
      <c r="O2" s="25"/>
      <c r="P2" s="25"/>
      <c r="Q2" s="25"/>
      <c r="R2" s="25"/>
      <c r="S2" s="25"/>
      <c r="T2" s="25"/>
      <c r="U2" s="25"/>
    </row>
    <row r="6" spans="2:21" ht="50.1" customHeight="1" x14ac:dyDescent="0.25">
      <c r="B6" s="20" t="s">
        <v>15</v>
      </c>
      <c r="C6" s="20" t="s">
        <v>665</v>
      </c>
      <c r="D6" s="20" t="s">
        <v>666</v>
      </c>
      <c r="E6" s="20" t="s">
        <v>667</v>
      </c>
      <c r="F6" s="20" t="s">
        <v>668</v>
      </c>
      <c r="G6" s="20" t="s">
        <v>669</v>
      </c>
      <c r="H6" s="20" t="s">
        <v>670</v>
      </c>
      <c r="I6" s="20" t="s">
        <v>671</v>
      </c>
      <c r="J6" s="20" t="s">
        <v>672</v>
      </c>
      <c r="K6" s="20" t="s">
        <v>673</v>
      </c>
      <c r="L6" s="20" t="s">
        <v>674</v>
      </c>
      <c r="M6" s="20" t="s">
        <v>675</v>
      </c>
      <c r="N6" s="20" t="s">
        <v>676</v>
      </c>
      <c r="O6" s="20" t="s">
        <v>677</v>
      </c>
      <c r="P6" s="20" t="s">
        <v>678</v>
      </c>
      <c r="Q6" s="20" t="s">
        <v>679</v>
      </c>
      <c r="R6" s="20" t="s">
        <v>680</v>
      </c>
      <c r="S6" s="20" t="s">
        <v>681</v>
      </c>
      <c r="T6" s="20" t="s">
        <v>682</v>
      </c>
    </row>
    <row r="7" spans="2:21" ht="30" x14ac:dyDescent="0.25">
      <c r="B7" s="18" t="s">
        <v>683</v>
      </c>
      <c r="C7" s="17">
        <v>6.1319893492900297E-2</v>
      </c>
      <c r="D7" s="17">
        <v>6.8239988284137701E-2</v>
      </c>
      <c r="E7" s="17">
        <v>0.12577632493718499</v>
      </c>
      <c r="F7" s="17">
        <v>8.8132881724687306E-2</v>
      </c>
      <c r="G7" s="17">
        <v>7.7109776158032203E-2</v>
      </c>
      <c r="H7" s="17">
        <v>6.5538262685502294E-2</v>
      </c>
      <c r="I7" s="17">
        <v>8.5929968630438794E-2</v>
      </c>
      <c r="J7" s="17">
        <v>7.7754110946545496E-2</v>
      </c>
      <c r="K7" s="17">
        <v>5.6600030411443299E-2</v>
      </c>
      <c r="L7" s="17">
        <v>0.19585915476934301</v>
      </c>
      <c r="M7" s="17">
        <v>0.161237411855119</v>
      </c>
      <c r="N7" s="17">
        <v>7.3261411860399306E-2</v>
      </c>
      <c r="O7" s="17">
        <v>0.13090061866466501</v>
      </c>
      <c r="P7" s="17">
        <v>0.13754435762276801</v>
      </c>
      <c r="Q7" s="17">
        <v>8.8685025184008698E-2</v>
      </c>
      <c r="R7" s="17">
        <v>0.107155775391888</v>
      </c>
      <c r="S7" s="17">
        <v>6.9842900940032093E-2</v>
      </c>
      <c r="T7" s="17">
        <v>0.139714669832114</v>
      </c>
    </row>
    <row r="8" spans="2:21" ht="45" x14ac:dyDescent="0.25">
      <c r="B8" s="18" t="s">
        <v>684</v>
      </c>
      <c r="C8" s="17">
        <v>0.17251855489200399</v>
      </c>
      <c r="D8" s="17">
        <v>0.160961722024929</v>
      </c>
      <c r="E8" s="17">
        <v>0.23887952370629401</v>
      </c>
      <c r="F8" s="17">
        <v>0.249694554898063</v>
      </c>
      <c r="G8" s="17">
        <v>0.21869239944841601</v>
      </c>
      <c r="H8" s="17">
        <v>0.16406720222350701</v>
      </c>
      <c r="I8" s="17">
        <v>0.19957807305025799</v>
      </c>
      <c r="J8" s="17">
        <v>0.21068293035695901</v>
      </c>
      <c r="K8" s="17">
        <v>0.195883253100615</v>
      </c>
      <c r="L8" s="17">
        <v>0.37157188430588201</v>
      </c>
      <c r="M8" s="17">
        <v>0.34373208886943002</v>
      </c>
      <c r="N8" s="17">
        <v>0.242110448354908</v>
      </c>
      <c r="O8" s="17">
        <v>0.34857694370409498</v>
      </c>
      <c r="P8" s="17">
        <v>0.30435981002879298</v>
      </c>
      <c r="Q8" s="17">
        <v>0.28027152844122399</v>
      </c>
      <c r="R8" s="17">
        <v>0.32897396182965699</v>
      </c>
      <c r="S8" s="17">
        <v>0.225379505611601</v>
      </c>
      <c r="T8" s="17">
        <v>0.26372611562812898</v>
      </c>
    </row>
    <row r="9" spans="2:21" ht="45" x14ac:dyDescent="0.25">
      <c r="B9" s="18" t="s">
        <v>685</v>
      </c>
      <c r="C9" s="17">
        <v>0.26932471030829702</v>
      </c>
      <c r="D9" s="17">
        <v>0.24505061474925599</v>
      </c>
      <c r="E9" s="17">
        <v>0.31024895594919999</v>
      </c>
      <c r="F9" s="17">
        <v>0.28308067808856802</v>
      </c>
      <c r="G9" s="17">
        <v>0.30549939514652702</v>
      </c>
      <c r="H9" s="17">
        <v>0.26634060092391998</v>
      </c>
      <c r="I9" s="17">
        <v>0.32109666240132601</v>
      </c>
      <c r="J9" s="17">
        <v>0.309471279774786</v>
      </c>
      <c r="K9" s="17">
        <v>0.32714896400930499</v>
      </c>
      <c r="L9" s="17">
        <v>0.24722512896881499</v>
      </c>
      <c r="M9" s="17">
        <v>0.268980426784936</v>
      </c>
      <c r="N9" s="17">
        <v>0.34311488646460803</v>
      </c>
      <c r="O9" s="17">
        <v>0.29042093642885097</v>
      </c>
      <c r="P9" s="17">
        <v>0.28455111108492598</v>
      </c>
      <c r="Q9" s="17">
        <v>0.31095795340149102</v>
      </c>
      <c r="R9" s="17">
        <v>0.32388548382652099</v>
      </c>
      <c r="S9" s="17">
        <v>0.33456443867271102</v>
      </c>
      <c r="T9" s="17">
        <v>0.28433053941763797</v>
      </c>
    </row>
    <row r="10" spans="2:21" ht="30" x14ac:dyDescent="0.25">
      <c r="B10" s="18" t="s">
        <v>686</v>
      </c>
      <c r="C10" s="17">
        <v>0.38010172274431298</v>
      </c>
      <c r="D10" s="17">
        <v>0.39349742955013201</v>
      </c>
      <c r="E10" s="17">
        <v>0.215421621340145</v>
      </c>
      <c r="F10" s="17">
        <v>0.25938269829369898</v>
      </c>
      <c r="G10" s="17">
        <v>0.27674140771065497</v>
      </c>
      <c r="H10" s="17">
        <v>0.39888115791228301</v>
      </c>
      <c r="I10" s="17">
        <v>0.28670486271572598</v>
      </c>
      <c r="J10" s="17">
        <v>0.28592687089753599</v>
      </c>
      <c r="K10" s="17">
        <v>0.28735705255077199</v>
      </c>
      <c r="L10" s="17">
        <v>9.9395666737946406E-2</v>
      </c>
      <c r="M10" s="17">
        <v>0.124669572564245</v>
      </c>
      <c r="N10" s="17">
        <v>0.21573450255114701</v>
      </c>
      <c r="O10" s="17">
        <v>0.12820115313081501</v>
      </c>
      <c r="P10" s="17">
        <v>0.15950938950110399</v>
      </c>
      <c r="Q10" s="17">
        <v>0.17879892854395299</v>
      </c>
      <c r="R10" s="17">
        <v>0.14487574993874699</v>
      </c>
      <c r="S10" s="17">
        <v>0.25382717858958798</v>
      </c>
      <c r="T10" s="17">
        <v>0.20683726581253101</v>
      </c>
    </row>
    <row r="11" spans="2:21" x14ac:dyDescent="0.25">
      <c r="B11" s="18" t="s">
        <v>80</v>
      </c>
      <c r="C11" s="17">
        <v>0.116735118562486</v>
      </c>
      <c r="D11" s="17">
        <v>0.13225024539154501</v>
      </c>
      <c r="E11" s="17">
        <v>0.109673574067175</v>
      </c>
      <c r="F11" s="17">
        <v>0.11970918699498299</v>
      </c>
      <c r="G11" s="17">
        <v>0.12195702153637</v>
      </c>
      <c r="H11" s="17">
        <v>0.10517277625478801</v>
      </c>
      <c r="I11" s="17">
        <v>0.10669043320225099</v>
      </c>
      <c r="J11" s="17">
        <v>0.11616480802417301</v>
      </c>
      <c r="K11" s="17">
        <v>0.13301069992786399</v>
      </c>
      <c r="L11" s="17">
        <v>8.5948165218014294E-2</v>
      </c>
      <c r="M11" s="17">
        <v>0.101380499926271</v>
      </c>
      <c r="N11" s="17">
        <v>0.12577875076893699</v>
      </c>
      <c r="O11" s="17">
        <v>0.101900348071573</v>
      </c>
      <c r="P11" s="17">
        <v>0.114035331762409</v>
      </c>
      <c r="Q11" s="17">
        <v>0.141286564429323</v>
      </c>
      <c r="R11" s="17">
        <v>9.5109029013186297E-2</v>
      </c>
      <c r="S11" s="17">
        <v>0.116385976186068</v>
      </c>
      <c r="T11" s="17">
        <v>0.105391409309588</v>
      </c>
    </row>
    <row r="12" spans="2:21" x14ac:dyDescent="0.25">
      <c r="B12" s="16"/>
      <c r="C12" s="16"/>
      <c r="D12" s="16"/>
      <c r="E12" s="16"/>
      <c r="F12" s="16"/>
      <c r="G12" s="16"/>
      <c r="H12" s="16"/>
      <c r="I12" s="16"/>
      <c r="J12" s="16"/>
      <c r="K12" s="16"/>
      <c r="L12" s="16"/>
      <c r="M12" s="16"/>
      <c r="N12" s="16"/>
      <c r="O12" s="16"/>
      <c r="P12" s="16"/>
      <c r="Q12" s="16"/>
      <c r="R12" s="16"/>
      <c r="S12" s="16"/>
      <c r="T12" s="16"/>
    </row>
    <row r="13" spans="2:21" x14ac:dyDescent="0.25">
      <c r="B13" t="s">
        <v>63</v>
      </c>
    </row>
    <row r="14" spans="2:21" x14ac:dyDescent="0.25">
      <c r="B14" t="s">
        <v>64</v>
      </c>
    </row>
    <row r="18" spans="2:2" x14ac:dyDescent="0.25">
      <c r="B18" s="8" t="str">
        <f>HYPERLINK("#'Contents'!A1", "Return to Contents")</f>
        <v>Return to Contents</v>
      </c>
    </row>
  </sheetData>
  <mergeCells count="1">
    <mergeCell ref="D2:U2"/>
  </mergeCells>
  <pageMargins left="0.7" right="0.7" top="0.75" bottom="0.75" header="0.3" footer="0.3"/>
  <pageSetup paperSize="9" orientation="portrait" horizontalDpi="300" verticalDpi="300"/>
  <drawing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688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6.1319893492900297E-2</v>
      </c>
      <c r="D9" s="17">
        <v>6.4331952784685606E-2</v>
      </c>
      <c r="E9" s="17">
        <v>5.9480254186873902E-2</v>
      </c>
      <c r="F9" s="17"/>
      <c r="G9" s="17">
        <v>3.8927114697362097E-2</v>
      </c>
      <c r="H9" s="17">
        <v>6.6295075447610194E-2</v>
      </c>
      <c r="I9" s="17">
        <v>7.5890590610117395E-2</v>
      </c>
      <c r="J9" s="17"/>
      <c r="K9" s="17">
        <v>4.4864749354109501E-2</v>
      </c>
      <c r="L9" s="17">
        <v>6.3867194199171903E-2</v>
      </c>
      <c r="M9" s="17"/>
      <c r="N9" s="17">
        <v>9.5866778444804193E-2</v>
      </c>
      <c r="O9" s="17">
        <v>6.7548138074171801E-2</v>
      </c>
      <c r="P9" s="17">
        <v>4.6681997102873303E-2</v>
      </c>
      <c r="Q9" s="17">
        <v>6.0145039725959297E-2</v>
      </c>
      <c r="R9" s="17">
        <v>5.3780633204828003E-2</v>
      </c>
      <c r="S9" s="17"/>
      <c r="T9" s="17">
        <v>7.9957900141214094E-2</v>
      </c>
      <c r="U9" s="17">
        <v>5.5703552722617601E-2</v>
      </c>
      <c r="V9" s="17">
        <v>7.35527359068332E-2</v>
      </c>
      <c r="W9" s="17">
        <v>6.6749616361329894E-2</v>
      </c>
      <c r="X9" s="17">
        <v>1.1790263118714299E-2</v>
      </c>
      <c r="Y9" s="17">
        <v>4.0651324445326202E-2</v>
      </c>
      <c r="Z9" s="17">
        <v>5.0706355200386397E-2</v>
      </c>
      <c r="AA9" s="17">
        <v>9.5602931375570202E-2</v>
      </c>
      <c r="AB9" s="17">
        <v>7.8500742772996707E-2</v>
      </c>
      <c r="AC9" s="17">
        <v>4.8468100550149898E-2</v>
      </c>
      <c r="AD9" s="17">
        <v>8.6414910898150996E-2</v>
      </c>
      <c r="AE9" s="17">
        <v>5.6166572278025698E-2</v>
      </c>
      <c r="AF9" s="17"/>
      <c r="AG9" s="17">
        <v>7.5049999739676604E-2</v>
      </c>
      <c r="AH9" s="17">
        <v>5.2493772893109199E-2</v>
      </c>
    </row>
    <row r="10" spans="2:34" ht="45" x14ac:dyDescent="0.25">
      <c r="B10" s="18" t="s">
        <v>684</v>
      </c>
      <c r="C10" s="17">
        <v>0.17251855489200399</v>
      </c>
      <c r="D10" s="17">
        <v>0.20213930427582699</v>
      </c>
      <c r="E10" s="17">
        <v>0.14359955053168999</v>
      </c>
      <c r="F10" s="17"/>
      <c r="G10" s="17">
        <v>0.16205908439564301</v>
      </c>
      <c r="H10" s="17">
        <v>0.15761015288385799</v>
      </c>
      <c r="I10" s="17">
        <v>0.20089723555566</v>
      </c>
      <c r="J10" s="17"/>
      <c r="K10" s="17">
        <v>0.13824601398893199</v>
      </c>
      <c r="L10" s="17">
        <v>0.179645786012195</v>
      </c>
      <c r="M10" s="17"/>
      <c r="N10" s="17">
        <v>0.135456741120112</v>
      </c>
      <c r="O10" s="17">
        <v>0.152177090618144</v>
      </c>
      <c r="P10" s="17">
        <v>0.174271055490751</v>
      </c>
      <c r="Q10" s="17">
        <v>0.22869465385815399</v>
      </c>
      <c r="R10" s="17">
        <v>0.20150369707499</v>
      </c>
      <c r="S10" s="17"/>
      <c r="T10" s="17">
        <v>0.25422472710448302</v>
      </c>
      <c r="U10" s="17">
        <v>0.184901099414885</v>
      </c>
      <c r="V10" s="17">
        <v>0.14794902805226801</v>
      </c>
      <c r="W10" s="17">
        <v>5.2736680672715398E-2</v>
      </c>
      <c r="X10" s="17">
        <v>0.214272205910052</v>
      </c>
      <c r="Y10" s="17">
        <v>0.179950656494727</v>
      </c>
      <c r="Z10" s="17">
        <v>0.154415532753786</v>
      </c>
      <c r="AA10" s="17">
        <v>0.12692561942217401</v>
      </c>
      <c r="AB10" s="17">
        <v>0.17181673599865999</v>
      </c>
      <c r="AC10" s="17">
        <v>0.185790364364215</v>
      </c>
      <c r="AD10" s="17">
        <v>0.111241369527698</v>
      </c>
      <c r="AE10" s="17">
        <v>0.208389653260769</v>
      </c>
      <c r="AF10" s="17"/>
      <c r="AG10" s="17">
        <v>0.179046829452015</v>
      </c>
      <c r="AH10" s="17">
        <v>0.171165546087438</v>
      </c>
    </row>
    <row r="11" spans="2:34" ht="45" x14ac:dyDescent="0.25">
      <c r="B11" s="18" t="s">
        <v>685</v>
      </c>
      <c r="C11" s="17">
        <v>0.26932471030829702</v>
      </c>
      <c r="D11" s="17">
        <v>0.27720624249752601</v>
      </c>
      <c r="E11" s="17">
        <v>0.25885381081696102</v>
      </c>
      <c r="F11" s="17"/>
      <c r="G11" s="17">
        <v>0.25139519295177998</v>
      </c>
      <c r="H11" s="17">
        <v>0.27423588197071003</v>
      </c>
      <c r="I11" s="17">
        <v>0.27982993507864401</v>
      </c>
      <c r="J11" s="17"/>
      <c r="K11" s="17">
        <v>0.28354170101788301</v>
      </c>
      <c r="L11" s="17">
        <v>0.270021043185182</v>
      </c>
      <c r="M11" s="17"/>
      <c r="N11" s="17">
        <v>0.199855807916517</v>
      </c>
      <c r="O11" s="17">
        <v>0.25899615171656099</v>
      </c>
      <c r="P11" s="17">
        <v>0.27341304020228202</v>
      </c>
      <c r="Q11" s="17">
        <v>0.27233881927442599</v>
      </c>
      <c r="R11" s="17">
        <v>0.32956371276053398</v>
      </c>
      <c r="S11" s="17"/>
      <c r="T11" s="17">
        <v>0.26601665784458101</v>
      </c>
      <c r="U11" s="17">
        <v>0.26904964273291299</v>
      </c>
      <c r="V11" s="17">
        <v>0.234304192843346</v>
      </c>
      <c r="W11" s="17">
        <v>0.35529193911074902</v>
      </c>
      <c r="X11" s="17">
        <v>0.23744905794285701</v>
      </c>
      <c r="Y11" s="17">
        <v>0.27073729649823502</v>
      </c>
      <c r="Z11" s="17">
        <v>0.26615413536332999</v>
      </c>
      <c r="AA11" s="17">
        <v>0.30196078314309599</v>
      </c>
      <c r="AB11" s="17">
        <v>0.253946799249546</v>
      </c>
      <c r="AC11" s="17">
        <v>0.24618592611591</v>
      </c>
      <c r="AD11" s="17">
        <v>0.29515232517407902</v>
      </c>
      <c r="AE11" s="17">
        <v>0.25411087329783599</v>
      </c>
      <c r="AF11" s="17"/>
      <c r="AG11" s="17">
        <v>0.27193523451184498</v>
      </c>
      <c r="AH11" s="17">
        <v>0.26859097688072398</v>
      </c>
    </row>
    <row r="12" spans="2:34" ht="30" x14ac:dyDescent="0.25">
      <c r="B12" s="18" t="s">
        <v>686</v>
      </c>
      <c r="C12" s="17">
        <v>0.38010172274431298</v>
      </c>
      <c r="D12" s="17">
        <v>0.36517492872149299</v>
      </c>
      <c r="E12" s="17">
        <v>0.39561144177385499</v>
      </c>
      <c r="F12" s="17"/>
      <c r="G12" s="17">
        <v>0.39631665220409501</v>
      </c>
      <c r="H12" s="17">
        <v>0.39997287630029099</v>
      </c>
      <c r="I12" s="17">
        <v>0.34016440560355099</v>
      </c>
      <c r="J12" s="17"/>
      <c r="K12" s="17">
        <v>0.41128181035667699</v>
      </c>
      <c r="L12" s="17">
        <v>0.37752988033799301</v>
      </c>
      <c r="M12" s="17"/>
      <c r="N12" s="17">
        <v>0.37577855076116701</v>
      </c>
      <c r="O12" s="17">
        <v>0.399956866911027</v>
      </c>
      <c r="P12" s="17">
        <v>0.39565179927713501</v>
      </c>
      <c r="Q12" s="17">
        <v>0.35611044167658501</v>
      </c>
      <c r="R12" s="17">
        <v>0.34203079061432301</v>
      </c>
      <c r="S12" s="17"/>
      <c r="T12" s="17">
        <v>0.326023619703184</v>
      </c>
      <c r="U12" s="17">
        <v>0.37450471801503499</v>
      </c>
      <c r="V12" s="17">
        <v>0.40540077915912498</v>
      </c>
      <c r="W12" s="17">
        <v>0.42609240715778302</v>
      </c>
      <c r="X12" s="17">
        <v>0.38183923283079502</v>
      </c>
      <c r="Y12" s="17">
        <v>0.37039817332394598</v>
      </c>
      <c r="Z12" s="17">
        <v>0.38291611591258501</v>
      </c>
      <c r="AA12" s="17">
        <v>0.39945509727449902</v>
      </c>
      <c r="AB12" s="17">
        <v>0.40325675091270702</v>
      </c>
      <c r="AC12" s="17">
        <v>0.40810530691515701</v>
      </c>
      <c r="AD12" s="17">
        <v>0.31619462340729299</v>
      </c>
      <c r="AE12" s="17">
        <v>0.38306089108987701</v>
      </c>
      <c r="AF12" s="17"/>
      <c r="AG12" s="17">
        <v>0.37503992511530099</v>
      </c>
      <c r="AH12" s="17">
        <v>0.39032578720426198</v>
      </c>
    </row>
    <row r="13" spans="2:34" x14ac:dyDescent="0.25">
      <c r="B13" s="18" t="s">
        <v>80</v>
      </c>
      <c r="C13" s="19">
        <v>0.116735118562486</v>
      </c>
      <c r="D13" s="19">
        <v>9.1147571720468001E-2</v>
      </c>
      <c r="E13" s="19">
        <v>0.14245494269062001</v>
      </c>
      <c r="F13" s="19"/>
      <c r="G13" s="19">
        <v>0.15130195575111999</v>
      </c>
      <c r="H13" s="19">
        <v>0.10188601339753001</v>
      </c>
      <c r="I13" s="19">
        <v>0.103217833152028</v>
      </c>
      <c r="J13" s="19"/>
      <c r="K13" s="19">
        <v>0.12206572528239799</v>
      </c>
      <c r="L13" s="19">
        <v>0.108936096265458</v>
      </c>
      <c r="M13" s="19"/>
      <c r="N13" s="19">
        <v>0.19304212175739899</v>
      </c>
      <c r="O13" s="19">
        <v>0.121321752680096</v>
      </c>
      <c r="P13" s="19">
        <v>0.10998210792695901</v>
      </c>
      <c r="Q13" s="19">
        <v>8.2711045464874997E-2</v>
      </c>
      <c r="R13" s="19">
        <v>7.3121166345324506E-2</v>
      </c>
      <c r="S13" s="19"/>
      <c r="T13" s="19">
        <v>7.3777095206537899E-2</v>
      </c>
      <c r="U13" s="19">
        <v>0.115840987114549</v>
      </c>
      <c r="V13" s="19">
        <v>0.13879326403842801</v>
      </c>
      <c r="W13" s="19">
        <v>9.9129356697423496E-2</v>
      </c>
      <c r="X13" s="19">
        <v>0.154649240197581</v>
      </c>
      <c r="Y13" s="19">
        <v>0.13826254923776499</v>
      </c>
      <c r="Z13" s="19">
        <v>0.14580786076991201</v>
      </c>
      <c r="AA13" s="19">
        <v>7.6055568784660604E-2</v>
      </c>
      <c r="AB13" s="19">
        <v>9.2478971066090307E-2</v>
      </c>
      <c r="AC13" s="19">
        <v>0.111450302054568</v>
      </c>
      <c r="AD13" s="19">
        <v>0.19099677099277901</v>
      </c>
      <c r="AE13" s="19">
        <v>9.8272010073492094E-2</v>
      </c>
      <c r="AF13" s="19"/>
      <c r="AG13" s="19">
        <v>9.8928011181161804E-2</v>
      </c>
      <c r="AH13" s="19">
        <v>0.11742391693446599</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689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6.8239988284137701E-2</v>
      </c>
      <c r="D9" s="17">
        <v>7.98745076099205E-2</v>
      </c>
      <c r="E9" s="17">
        <v>5.7909506760496998E-2</v>
      </c>
      <c r="F9" s="17"/>
      <c r="G9" s="17">
        <v>6.5087562080096195E-2</v>
      </c>
      <c r="H9" s="17">
        <v>6.8812771248960097E-2</v>
      </c>
      <c r="I9" s="17">
        <v>7.0450993569159806E-2</v>
      </c>
      <c r="J9" s="17"/>
      <c r="K9" s="17">
        <v>3.99940426806469E-2</v>
      </c>
      <c r="L9" s="17">
        <v>7.0684261794714598E-2</v>
      </c>
      <c r="M9" s="17"/>
      <c r="N9" s="17">
        <v>8.1125761510464703E-2</v>
      </c>
      <c r="O9" s="17">
        <v>5.4606751166926197E-2</v>
      </c>
      <c r="P9" s="17">
        <v>5.93087838259867E-2</v>
      </c>
      <c r="Q9" s="17">
        <v>9.7510345845318994E-2</v>
      </c>
      <c r="R9" s="17">
        <v>7.8185510896417607E-2</v>
      </c>
      <c r="S9" s="17"/>
      <c r="T9" s="17">
        <v>0.134487362415214</v>
      </c>
      <c r="U9" s="17">
        <v>5.5171786723263901E-2</v>
      </c>
      <c r="V9" s="17">
        <v>4.2971220859582097E-2</v>
      </c>
      <c r="W9" s="17">
        <v>5.8907190936528901E-2</v>
      </c>
      <c r="X9" s="17">
        <v>2.5691356092529202E-2</v>
      </c>
      <c r="Y9" s="17">
        <v>4.1141764026533398E-2</v>
      </c>
      <c r="Z9" s="17">
        <v>4.8718802117070199E-2</v>
      </c>
      <c r="AA9" s="17">
        <v>6.9632935105303398E-2</v>
      </c>
      <c r="AB9" s="17">
        <v>8.8980147765408399E-2</v>
      </c>
      <c r="AC9" s="17">
        <v>6.3830892757134897E-2</v>
      </c>
      <c r="AD9" s="17">
        <v>9.5211967892174301E-2</v>
      </c>
      <c r="AE9" s="17">
        <v>5.8033079805702402E-2</v>
      </c>
      <c r="AF9" s="17"/>
      <c r="AG9" s="17">
        <v>7.7577697375320706E-2</v>
      </c>
      <c r="AH9" s="17">
        <v>6.3616858858180594E-2</v>
      </c>
    </row>
    <row r="10" spans="2:34" ht="45" x14ac:dyDescent="0.25">
      <c r="B10" s="18" t="s">
        <v>684</v>
      </c>
      <c r="C10" s="17">
        <v>0.160961722024929</v>
      </c>
      <c r="D10" s="17">
        <v>0.17104799837509499</v>
      </c>
      <c r="E10" s="17">
        <v>0.15206246331116299</v>
      </c>
      <c r="F10" s="17"/>
      <c r="G10" s="17">
        <v>0.142064024688551</v>
      </c>
      <c r="H10" s="17">
        <v>0.15606101874111</v>
      </c>
      <c r="I10" s="17">
        <v>0.18464957117022901</v>
      </c>
      <c r="J10" s="17"/>
      <c r="K10" s="17">
        <v>0.135117207836844</v>
      </c>
      <c r="L10" s="17">
        <v>0.168023091303522</v>
      </c>
      <c r="M10" s="17"/>
      <c r="N10" s="17">
        <v>0.14394919457322899</v>
      </c>
      <c r="O10" s="17">
        <v>0.165155617484532</v>
      </c>
      <c r="P10" s="17">
        <v>0.16644870609497101</v>
      </c>
      <c r="Q10" s="17">
        <v>0.13925943825901499</v>
      </c>
      <c r="R10" s="17">
        <v>0.16824442629612801</v>
      </c>
      <c r="S10" s="17"/>
      <c r="T10" s="17">
        <v>0.18311948852387699</v>
      </c>
      <c r="U10" s="17">
        <v>0.148215377807315</v>
      </c>
      <c r="V10" s="17">
        <v>0.14192990677025999</v>
      </c>
      <c r="W10" s="17">
        <v>0.158982958456032</v>
      </c>
      <c r="X10" s="17">
        <v>0.17838424438209299</v>
      </c>
      <c r="Y10" s="17">
        <v>0.178043942848086</v>
      </c>
      <c r="Z10" s="17">
        <v>0.15291006851334399</v>
      </c>
      <c r="AA10" s="17">
        <v>0.124640972812414</v>
      </c>
      <c r="AB10" s="17">
        <v>0.14058948369120999</v>
      </c>
      <c r="AC10" s="17">
        <v>0.15790692241335499</v>
      </c>
      <c r="AD10" s="17">
        <v>0.15303120945477899</v>
      </c>
      <c r="AE10" s="17">
        <v>0.25024632921898998</v>
      </c>
      <c r="AF10" s="17"/>
      <c r="AG10" s="17">
        <v>0.17791621132198801</v>
      </c>
      <c r="AH10" s="17">
        <v>0.151060156690006</v>
      </c>
    </row>
    <row r="11" spans="2:34" ht="45" x14ac:dyDescent="0.25">
      <c r="B11" s="18" t="s">
        <v>685</v>
      </c>
      <c r="C11" s="17">
        <v>0.24505061474925599</v>
      </c>
      <c r="D11" s="17">
        <v>0.267435416298892</v>
      </c>
      <c r="E11" s="17">
        <v>0.22122212399896299</v>
      </c>
      <c r="F11" s="17"/>
      <c r="G11" s="17">
        <v>0.21351882968795699</v>
      </c>
      <c r="H11" s="17">
        <v>0.27554332856345098</v>
      </c>
      <c r="I11" s="17">
        <v>0.23616483835211199</v>
      </c>
      <c r="J11" s="17"/>
      <c r="K11" s="17">
        <v>0.24423375352492199</v>
      </c>
      <c r="L11" s="17">
        <v>0.24863151006440601</v>
      </c>
      <c r="M11" s="17"/>
      <c r="N11" s="17">
        <v>0.188944596136388</v>
      </c>
      <c r="O11" s="17">
        <v>0.24269641002728301</v>
      </c>
      <c r="P11" s="17">
        <v>0.26467727148620201</v>
      </c>
      <c r="Q11" s="17">
        <v>0.265718479260175</v>
      </c>
      <c r="R11" s="17">
        <v>0.250045280669772</v>
      </c>
      <c r="S11" s="17"/>
      <c r="T11" s="17">
        <v>0.254980306330576</v>
      </c>
      <c r="U11" s="17">
        <v>0.24725561806308199</v>
      </c>
      <c r="V11" s="17">
        <v>0.19754633804368399</v>
      </c>
      <c r="W11" s="17">
        <v>0.25973298226281599</v>
      </c>
      <c r="X11" s="17">
        <v>0.264859862967885</v>
      </c>
      <c r="Y11" s="17">
        <v>0.23952709935066599</v>
      </c>
      <c r="Z11" s="17">
        <v>0.29086143532015701</v>
      </c>
      <c r="AA11" s="17">
        <v>0.35269099737184401</v>
      </c>
      <c r="AB11" s="17">
        <v>0.246820023375834</v>
      </c>
      <c r="AC11" s="17">
        <v>0.20694026344081601</v>
      </c>
      <c r="AD11" s="17">
        <v>0.193770356097858</v>
      </c>
      <c r="AE11" s="17">
        <v>0.138073594307563</v>
      </c>
      <c r="AF11" s="17"/>
      <c r="AG11" s="17">
        <v>0.247586825145241</v>
      </c>
      <c r="AH11" s="17">
        <v>0.24157036482115299</v>
      </c>
    </row>
    <row r="12" spans="2:34" ht="30" x14ac:dyDescent="0.25">
      <c r="B12" s="18" t="s">
        <v>686</v>
      </c>
      <c r="C12" s="17">
        <v>0.39349742955013201</v>
      </c>
      <c r="D12" s="17">
        <v>0.37607297844645099</v>
      </c>
      <c r="E12" s="17">
        <v>0.41190838196758101</v>
      </c>
      <c r="F12" s="17"/>
      <c r="G12" s="17">
        <v>0.40949291491233503</v>
      </c>
      <c r="H12" s="17">
        <v>0.38112065615225199</v>
      </c>
      <c r="I12" s="17">
        <v>0.39413467329694502</v>
      </c>
      <c r="J12" s="17"/>
      <c r="K12" s="17">
        <v>0.44723980743154601</v>
      </c>
      <c r="L12" s="17">
        <v>0.38754831377194399</v>
      </c>
      <c r="M12" s="17"/>
      <c r="N12" s="17">
        <v>0.38208323715938203</v>
      </c>
      <c r="O12" s="17">
        <v>0.41995670378519301</v>
      </c>
      <c r="P12" s="17">
        <v>0.37803542759717101</v>
      </c>
      <c r="Q12" s="17">
        <v>0.382739795797995</v>
      </c>
      <c r="R12" s="17">
        <v>0.40783698984726002</v>
      </c>
      <c r="S12" s="17"/>
      <c r="T12" s="17">
        <v>0.34366854947542702</v>
      </c>
      <c r="U12" s="17">
        <v>0.41009207639727202</v>
      </c>
      <c r="V12" s="17">
        <v>0.44391441774595902</v>
      </c>
      <c r="W12" s="17">
        <v>0.376476368134049</v>
      </c>
      <c r="X12" s="17">
        <v>0.39456507466165203</v>
      </c>
      <c r="Y12" s="17">
        <v>0.40398509324021997</v>
      </c>
      <c r="Z12" s="17">
        <v>0.38925279097955001</v>
      </c>
      <c r="AA12" s="17">
        <v>0.36933216182657502</v>
      </c>
      <c r="AB12" s="17">
        <v>0.39726784067600401</v>
      </c>
      <c r="AC12" s="17">
        <v>0.41554366176188701</v>
      </c>
      <c r="AD12" s="17">
        <v>0.38528548872831297</v>
      </c>
      <c r="AE12" s="17">
        <v>0.40847340785400399</v>
      </c>
      <c r="AF12" s="17"/>
      <c r="AG12" s="17">
        <v>0.37736769763500499</v>
      </c>
      <c r="AH12" s="17">
        <v>0.41678302385383298</v>
      </c>
    </row>
    <row r="13" spans="2:34" x14ac:dyDescent="0.25">
      <c r="B13" s="18" t="s">
        <v>80</v>
      </c>
      <c r="C13" s="19">
        <v>0.13225024539154501</v>
      </c>
      <c r="D13" s="19">
        <v>0.105569099269641</v>
      </c>
      <c r="E13" s="19">
        <v>0.15689752396179599</v>
      </c>
      <c r="F13" s="19"/>
      <c r="G13" s="19">
        <v>0.16983666863106101</v>
      </c>
      <c r="H13" s="19">
        <v>0.11846222529422699</v>
      </c>
      <c r="I13" s="19">
        <v>0.11459992361155399</v>
      </c>
      <c r="J13" s="19"/>
      <c r="K13" s="19">
        <v>0.13341518852604101</v>
      </c>
      <c r="L13" s="19">
        <v>0.12511282306541199</v>
      </c>
      <c r="M13" s="19"/>
      <c r="N13" s="19">
        <v>0.20389721062053601</v>
      </c>
      <c r="O13" s="19">
        <v>0.117584517536067</v>
      </c>
      <c r="P13" s="19">
        <v>0.13152981099566899</v>
      </c>
      <c r="Q13" s="19">
        <v>0.11477194083749601</v>
      </c>
      <c r="R13" s="19">
        <v>9.5687792290422596E-2</v>
      </c>
      <c r="S13" s="19"/>
      <c r="T13" s="19">
        <v>8.3744293254905594E-2</v>
      </c>
      <c r="U13" s="19">
        <v>0.13926514100906801</v>
      </c>
      <c r="V13" s="19">
        <v>0.17363811658051401</v>
      </c>
      <c r="W13" s="19">
        <v>0.14590050021057399</v>
      </c>
      <c r="X13" s="19">
        <v>0.136499461895841</v>
      </c>
      <c r="Y13" s="19">
        <v>0.13730210053449499</v>
      </c>
      <c r="Z13" s="19">
        <v>0.118256903069879</v>
      </c>
      <c r="AA13" s="19">
        <v>8.37029328838646E-2</v>
      </c>
      <c r="AB13" s="19">
        <v>0.12634250449154399</v>
      </c>
      <c r="AC13" s="19">
        <v>0.155778259626807</v>
      </c>
      <c r="AD13" s="19">
        <v>0.17270097782687599</v>
      </c>
      <c r="AE13" s="19">
        <v>0.14517358881374001</v>
      </c>
      <c r="AF13" s="19"/>
      <c r="AG13" s="19">
        <v>0.119551568522445</v>
      </c>
      <c r="AH13" s="19">
        <v>0.12696959577682701</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690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0.12577632493718499</v>
      </c>
      <c r="D9" s="17">
        <v>0.13304802331302601</v>
      </c>
      <c r="E9" s="17">
        <v>0.120909344866382</v>
      </c>
      <c r="F9" s="17"/>
      <c r="G9" s="17">
        <v>0.12819719737329399</v>
      </c>
      <c r="H9" s="17">
        <v>0.13184007025967101</v>
      </c>
      <c r="I9" s="17">
        <v>0.115936629681059</v>
      </c>
      <c r="J9" s="17"/>
      <c r="K9" s="17">
        <v>0.12289647444072301</v>
      </c>
      <c r="L9" s="17">
        <v>0.126778575984969</v>
      </c>
      <c r="M9" s="17"/>
      <c r="N9" s="17">
        <v>0.16838757202980201</v>
      </c>
      <c r="O9" s="17">
        <v>0.104467309556548</v>
      </c>
      <c r="P9" s="17">
        <v>0.12128239461726199</v>
      </c>
      <c r="Q9" s="17">
        <v>0.13651035751027699</v>
      </c>
      <c r="R9" s="17">
        <v>0.117423841888427</v>
      </c>
      <c r="S9" s="17"/>
      <c r="T9" s="17">
        <v>0.15249673682748599</v>
      </c>
      <c r="U9" s="17">
        <v>0.110932804361877</v>
      </c>
      <c r="V9" s="17">
        <v>0.125046282275045</v>
      </c>
      <c r="W9" s="17">
        <v>0.112603615150529</v>
      </c>
      <c r="X9" s="17">
        <v>0.123807822476492</v>
      </c>
      <c r="Y9" s="17">
        <v>0.125994350385076</v>
      </c>
      <c r="Z9" s="17">
        <v>0.14022530096796601</v>
      </c>
      <c r="AA9" s="17">
        <v>8.9418511052228603E-2</v>
      </c>
      <c r="AB9" s="17">
        <v>0.154499274117219</v>
      </c>
      <c r="AC9" s="17">
        <v>0.113533766661923</v>
      </c>
      <c r="AD9" s="17">
        <v>6.2419843447374598E-2</v>
      </c>
      <c r="AE9" s="17">
        <v>0.151653753957561</v>
      </c>
      <c r="AF9" s="17"/>
      <c r="AG9" s="17">
        <v>0.124863202578804</v>
      </c>
      <c r="AH9" s="17">
        <v>0.13060438825560799</v>
      </c>
    </row>
    <row r="10" spans="2:34" ht="45" x14ac:dyDescent="0.25">
      <c r="B10" s="18" t="s">
        <v>684</v>
      </c>
      <c r="C10" s="17">
        <v>0.23887952370629401</v>
      </c>
      <c r="D10" s="17">
        <v>0.25370216222810699</v>
      </c>
      <c r="E10" s="17">
        <v>0.22163830368127299</v>
      </c>
      <c r="F10" s="17"/>
      <c r="G10" s="17">
        <v>0.24803056701427001</v>
      </c>
      <c r="H10" s="17">
        <v>0.22213446596681599</v>
      </c>
      <c r="I10" s="17">
        <v>0.25134267753755801</v>
      </c>
      <c r="J10" s="17"/>
      <c r="K10" s="17">
        <v>0.226968137951507</v>
      </c>
      <c r="L10" s="17">
        <v>0.24180584199591099</v>
      </c>
      <c r="M10" s="17"/>
      <c r="N10" s="17">
        <v>0.19223396818661001</v>
      </c>
      <c r="O10" s="17">
        <v>0.237817182847887</v>
      </c>
      <c r="P10" s="17">
        <v>0.2334913955314</v>
      </c>
      <c r="Q10" s="17">
        <v>0.28472593180116701</v>
      </c>
      <c r="R10" s="17">
        <v>0.27251658447505001</v>
      </c>
      <c r="S10" s="17"/>
      <c r="T10" s="17">
        <v>0.26572752302765601</v>
      </c>
      <c r="U10" s="17">
        <v>0.20225707527544601</v>
      </c>
      <c r="V10" s="17">
        <v>0.24855246212003601</v>
      </c>
      <c r="W10" s="17">
        <v>0.26371674690185698</v>
      </c>
      <c r="X10" s="17">
        <v>0.20751501513725201</v>
      </c>
      <c r="Y10" s="17">
        <v>0.22881692670107101</v>
      </c>
      <c r="Z10" s="17">
        <v>0.27825539772415298</v>
      </c>
      <c r="AA10" s="17">
        <v>0.243309601904381</v>
      </c>
      <c r="AB10" s="17">
        <v>0.24038976525404701</v>
      </c>
      <c r="AC10" s="17">
        <v>0.23679291536163</v>
      </c>
      <c r="AD10" s="17">
        <v>0.22666900003181001</v>
      </c>
      <c r="AE10" s="17">
        <v>0.189448613799824</v>
      </c>
      <c r="AF10" s="17"/>
      <c r="AG10" s="17">
        <v>0.24411552945180301</v>
      </c>
      <c r="AH10" s="17">
        <v>0.23967535208205401</v>
      </c>
    </row>
    <row r="11" spans="2:34" ht="45" x14ac:dyDescent="0.25">
      <c r="B11" s="18" t="s">
        <v>685</v>
      </c>
      <c r="C11" s="17">
        <v>0.31024895594919999</v>
      </c>
      <c r="D11" s="17">
        <v>0.31987082482635898</v>
      </c>
      <c r="E11" s="17">
        <v>0.300612690827322</v>
      </c>
      <c r="F11" s="17"/>
      <c r="G11" s="17">
        <v>0.31503469939635997</v>
      </c>
      <c r="H11" s="17">
        <v>0.31914796535425399</v>
      </c>
      <c r="I11" s="17">
        <v>0.29466327230176298</v>
      </c>
      <c r="J11" s="17"/>
      <c r="K11" s="17">
        <v>0.321504747641434</v>
      </c>
      <c r="L11" s="17">
        <v>0.31356729492193702</v>
      </c>
      <c r="M11" s="17"/>
      <c r="N11" s="17">
        <v>0.25205271630627901</v>
      </c>
      <c r="O11" s="17">
        <v>0.35097655660610499</v>
      </c>
      <c r="P11" s="17">
        <v>0.30839470616653297</v>
      </c>
      <c r="Q11" s="17">
        <v>0.31011201851730902</v>
      </c>
      <c r="R11" s="17">
        <v>0.31905781489172502</v>
      </c>
      <c r="S11" s="17"/>
      <c r="T11" s="17">
        <v>0.293499306281026</v>
      </c>
      <c r="U11" s="17">
        <v>0.37981375841627002</v>
      </c>
      <c r="V11" s="17">
        <v>0.29524185603096198</v>
      </c>
      <c r="W11" s="17">
        <v>0.29425967003430098</v>
      </c>
      <c r="X11" s="17">
        <v>0.336974317707811</v>
      </c>
      <c r="Y11" s="17">
        <v>0.31948428524056599</v>
      </c>
      <c r="Z11" s="17">
        <v>0.25314600030804502</v>
      </c>
      <c r="AA11" s="17">
        <v>0.31286472921262498</v>
      </c>
      <c r="AB11" s="17">
        <v>0.28699575742936001</v>
      </c>
      <c r="AC11" s="17">
        <v>0.33512270982630099</v>
      </c>
      <c r="AD11" s="17">
        <v>0.24850115097516101</v>
      </c>
      <c r="AE11" s="17">
        <v>0.352781605484209</v>
      </c>
      <c r="AF11" s="17"/>
      <c r="AG11" s="17">
        <v>0.29968985150470701</v>
      </c>
      <c r="AH11" s="17">
        <v>0.323594063199872</v>
      </c>
    </row>
    <row r="12" spans="2:34" ht="30" x14ac:dyDescent="0.25">
      <c r="B12" s="18" t="s">
        <v>686</v>
      </c>
      <c r="C12" s="17">
        <v>0.215421621340145</v>
      </c>
      <c r="D12" s="17">
        <v>0.20555611863036499</v>
      </c>
      <c r="E12" s="17">
        <v>0.225318462512268</v>
      </c>
      <c r="F12" s="17"/>
      <c r="G12" s="17">
        <v>0.17205201453896601</v>
      </c>
      <c r="H12" s="17">
        <v>0.23305815436664601</v>
      </c>
      <c r="I12" s="17">
        <v>0.233625630559748</v>
      </c>
      <c r="J12" s="17"/>
      <c r="K12" s="17">
        <v>0.234031066205622</v>
      </c>
      <c r="L12" s="17">
        <v>0.21476453271943499</v>
      </c>
      <c r="M12" s="17"/>
      <c r="N12" s="17">
        <v>0.18745304198111501</v>
      </c>
      <c r="O12" s="17">
        <v>0.208061262592841</v>
      </c>
      <c r="P12" s="17">
        <v>0.233923815654766</v>
      </c>
      <c r="Q12" s="17">
        <v>0.20928577244980501</v>
      </c>
      <c r="R12" s="17">
        <v>0.21405064702994001</v>
      </c>
      <c r="S12" s="17"/>
      <c r="T12" s="17">
        <v>0.180447608586875</v>
      </c>
      <c r="U12" s="17">
        <v>0.205097660730092</v>
      </c>
      <c r="V12" s="17">
        <v>0.216430264995012</v>
      </c>
      <c r="W12" s="17">
        <v>0.203760018838093</v>
      </c>
      <c r="X12" s="17">
        <v>0.20919811546321701</v>
      </c>
      <c r="Y12" s="17">
        <v>0.20930421211015199</v>
      </c>
      <c r="Z12" s="17">
        <v>0.196788525358286</v>
      </c>
      <c r="AA12" s="17">
        <v>0.29625628951111799</v>
      </c>
      <c r="AB12" s="17">
        <v>0.23459035508564699</v>
      </c>
      <c r="AC12" s="17">
        <v>0.23183441160913501</v>
      </c>
      <c r="AD12" s="17">
        <v>0.26972828676719302</v>
      </c>
      <c r="AE12" s="17">
        <v>0.22339803114540299</v>
      </c>
      <c r="AF12" s="17"/>
      <c r="AG12" s="17">
        <v>0.23109498918712401</v>
      </c>
      <c r="AH12" s="17">
        <v>0.20756221330753699</v>
      </c>
    </row>
    <row r="13" spans="2:34" x14ac:dyDescent="0.25">
      <c r="B13" s="18" t="s">
        <v>80</v>
      </c>
      <c r="C13" s="19">
        <v>0.109673574067175</v>
      </c>
      <c r="D13" s="19">
        <v>8.7822871002142006E-2</v>
      </c>
      <c r="E13" s="19">
        <v>0.13152119811275401</v>
      </c>
      <c r="F13" s="19"/>
      <c r="G13" s="19">
        <v>0.13668552167711001</v>
      </c>
      <c r="H13" s="19">
        <v>9.3819344052613704E-2</v>
      </c>
      <c r="I13" s="19">
        <v>0.104431789919872</v>
      </c>
      <c r="J13" s="19"/>
      <c r="K13" s="19">
        <v>9.4599573760714206E-2</v>
      </c>
      <c r="L13" s="19">
        <v>0.103083754377748</v>
      </c>
      <c r="M13" s="19"/>
      <c r="N13" s="19">
        <v>0.19987270149619399</v>
      </c>
      <c r="O13" s="19">
        <v>9.8677688396619806E-2</v>
      </c>
      <c r="P13" s="19">
        <v>0.102907688030039</v>
      </c>
      <c r="Q13" s="19">
        <v>5.9365919721442499E-2</v>
      </c>
      <c r="R13" s="19">
        <v>7.6951111714858203E-2</v>
      </c>
      <c r="S13" s="19"/>
      <c r="T13" s="19">
        <v>0.107828825276957</v>
      </c>
      <c r="U13" s="19">
        <v>0.101898701216314</v>
      </c>
      <c r="V13" s="19">
        <v>0.114729134578944</v>
      </c>
      <c r="W13" s="19">
        <v>0.12565994907521999</v>
      </c>
      <c r="X13" s="19">
        <v>0.12250472921522799</v>
      </c>
      <c r="Y13" s="19">
        <v>0.11640022556313601</v>
      </c>
      <c r="Z13" s="19">
        <v>0.13158477564154999</v>
      </c>
      <c r="AA13" s="19">
        <v>5.8150868319646901E-2</v>
      </c>
      <c r="AB13" s="19">
        <v>8.3524848113727401E-2</v>
      </c>
      <c r="AC13" s="19">
        <v>8.2716196541011103E-2</v>
      </c>
      <c r="AD13" s="19">
        <v>0.19268171877846099</v>
      </c>
      <c r="AE13" s="19">
        <v>8.2717995613002096E-2</v>
      </c>
      <c r="AF13" s="19"/>
      <c r="AG13" s="19">
        <v>0.100236427277563</v>
      </c>
      <c r="AH13" s="19">
        <v>9.8563983154928494E-2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691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8.8132881724687306E-2</v>
      </c>
      <c r="D9" s="17">
        <v>0.10145177621409</v>
      </c>
      <c r="E9" s="17">
        <v>7.5114989383889205E-2</v>
      </c>
      <c r="F9" s="17"/>
      <c r="G9" s="17">
        <v>8.2685232200235798E-2</v>
      </c>
      <c r="H9" s="17">
        <v>8.6851247564323802E-2</v>
      </c>
      <c r="I9" s="17">
        <v>9.4797275842475895E-2</v>
      </c>
      <c r="J9" s="17"/>
      <c r="K9" s="17">
        <v>9.7716686356388402E-2</v>
      </c>
      <c r="L9" s="17">
        <v>8.6793581402867498E-2</v>
      </c>
      <c r="M9" s="17"/>
      <c r="N9" s="17">
        <v>0.12783906639248799</v>
      </c>
      <c r="O9" s="17">
        <v>9.1855639184404106E-2</v>
      </c>
      <c r="P9" s="17">
        <v>7.6142311028239401E-2</v>
      </c>
      <c r="Q9" s="17">
        <v>9.1931814102842596E-2</v>
      </c>
      <c r="R9" s="17">
        <v>7.217407211554E-2</v>
      </c>
      <c r="S9" s="17"/>
      <c r="T9" s="17">
        <v>9.8595310283124696E-2</v>
      </c>
      <c r="U9" s="17">
        <v>5.1534600558346202E-2</v>
      </c>
      <c r="V9" s="17">
        <v>6.2291080016546797E-2</v>
      </c>
      <c r="W9" s="17">
        <v>8.0455777605780293E-2</v>
      </c>
      <c r="X9" s="17">
        <v>0.103649098833722</v>
      </c>
      <c r="Y9" s="17">
        <v>8.52119987980995E-2</v>
      </c>
      <c r="Z9" s="17">
        <v>0.106649752659482</v>
      </c>
      <c r="AA9" s="17">
        <v>8.7426763971219901E-2</v>
      </c>
      <c r="AB9" s="17">
        <v>0.10692755228292899</v>
      </c>
      <c r="AC9" s="17">
        <v>9.6021478125267096E-2</v>
      </c>
      <c r="AD9" s="17">
        <v>0.125270819062022</v>
      </c>
      <c r="AE9" s="17">
        <v>5.8033079805702402E-2</v>
      </c>
      <c r="AF9" s="17"/>
      <c r="AG9" s="17">
        <v>9.3514767126925094E-2</v>
      </c>
      <c r="AH9" s="17">
        <v>8.6624590934267096E-2</v>
      </c>
    </row>
    <row r="10" spans="2:34" ht="45" x14ac:dyDescent="0.25">
      <c r="B10" s="18" t="s">
        <v>684</v>
      </c>
      <c r="C10" s="17">
        <v>0.249694554898063</v>
      </c>
      <c r="D10" s="17">
        <v>0.28633864039715001</v>
      </c>
      <c r="E10" s="17">
        <v>0.213556271421423</v>
      </c>
      <c r="F10" s="17"/>
      <c r="G10" s="17">
        <v>0.245143587175429</v>
      </c>
      <c r="H10" s="17">
        <v>0.25039824821066697</v>
      </c>
      <c r="I10" s="17">
        <v>0.25304068102222899</v>
      </c>
      <c r="J10" s="17"/>
      <c r="K10" s="17">
        <v>0.216919398474442</v>
      </c>
      <c r="L10" s="17">
        <v>0.25665118207761101</v>
      </c>
      <c r="M10" s="17"/>
      <c r="N10" s="17">
        <v>0.24501892822368301</v>
      </c>
      <c r="O10" s="17">
        <v>0.22041375330962201</v>
      </c>
      <c r="P10" s="17">
        <v>0.25035800304336597</v>
      </c>
      <c r="Q10" s="17">
        <v>0.338347531867772</v>
      </c>
      <c r="R10" s="17">
        <v>0.25143966407838902</v>
      </c>
      <c r="S10" s="17"/>
      <c r="T10" s="17">
        <v>0.28820326955495501</v>
      </c>
      <c r="U10" s="17">
        <v>0.24447611981373099</v>
      </c>
      <c r="V10" s="17">
        <v>0.201691566245736</v>
      </c>
      <c r="W10" s="17">
        <v>0.27358050946126</v>
      </c>
      <c r="X10" s="17">
        <v>0.20173422086901899</v>
      </c>
      <c r="Y10" s="17">
        <v>0.24813330687784299</v>
      </c>
      <c r="Z10" s="17">
        <v>0.26102152839912801</v>
      </c>
      <c r="AA10" s="17">
        <v>0.238783274977521</v>
      </c>
      <c r="AB10" s="17">
        <v>0.22177689795309499</v>
      </c>
      <c r="AC10" s="17">
        <v>0.30480846233391401</v>
      </c>
      <c r="AD10" s="17">
        <v>0.232837211398608</v>
      </c>
      <c r="AE10" s="17">
        <v>0.249182950611886</v>
      </c>
      <c r="AF10" s="17"/>
      <c r="AG10" s="17">
        <v>0.27422050559810102</v>
      </c>
      <c r="AH10" s="17">
        <v>0.23522735386712701</v>
      </c>
    </row>
    <row r="11" spans="2:34" ht="45" x14ac:dyDescent="0.25">
      <c r="B11" s="18" t="s">
        <v>685</v>
      </c>
      <c r="C11" s="17">
        <v>0.28308067808856802</v>
      </c>
      <c r="D11" s="17">
        <v>0.26607381883589298</v>
      </c>
      <c r="E11" s="17">
        <v>0.30147090560858603</v>
      </c>
      <c r="F11" s="17"/>
      <c r="G11" s="17">
        <v>0.283279928868296</v>
      </c>
      <c r="H11" s="17">
        <v>0.29728552250486701</v>
      </c>
      <c r="I11" s="17">
        <v>0.26511275945440799</v>
      </c>
      <c r="J11" s="17"/>
      <c r="K11" s="17">
        <v>0.29394085704487699</v>
      </c>
      <c r="L11" s="17">
        <v>0.286712724439462</v>
      </c>
      <c r="M11" s="17"/>
      <c r="N11" s="17">
        <v>0.23106098538613701</v>
      </c>
      <c r="O11" s="17">
        <v>0.29988495339992399</v>
      </c>
      <c r="P11" s="17">
        <v>0.30195359012981399</v>
      </c>
      <c r="Q11" s="17">
        <v>0.244524422533307</v>
      </c>
      <c r="R11" s="17">
        <v>0.28711729448172602</v>
      </c>
      <c r="S11" s="17"/>
      <c r="T11" s="17">
        <v>0.26646131276503499</v>
      </c>
      <c r="U11" s="17">
        <v>0.29201317853904302</v>
      </c>
      <c r="V11" s="17">
        <v>0.35005967762321599</v>
      </c>
      <c r="W11" s="17">
        <v>0.280824842420625</v>
      </c>
      <c r="X11" s="17">
        <v>0.27259578596580503</v>
      </c>
      <c r="Y11" s="17">
        <v>0.26824800737069598</v>
      </c>
      <c r="Z11" s="17">
        <v>0.26273930923324701</v>
      </c>
      <c r="AA11" s="17">
        <v>0.31383856317638498</v>
      </c>
      <c r="AB11" s="17">
        <v>0.28855548406043102</v>
      </c>
      <c r="AC11" s="17">
        <v>0.241879789599906</v>
      </c>
      <c r="AD11" s="17">
        <v>0.26839082260185698</v>
      </c>
      <c r="AE11" s="17">
        <v>0.35158721834875301</v>
      </c>
      <c r="AF11" s="17"/>
      <c r="AG11" s="17">
        <v>0.28260935302961299</v>
      </c>
      <c r="AH11" s="17">
        <v>0.29357226617948601</v>
      </c>
    </row>
    <row r="12" spans="2:34" ht="30" x14ac:dyDescent="0.25">
      <c r="B12" s="18" t="s">
        <v>686</v>
      </c>
      <c r="C12" s="17">
        <v>0.25938269829369898</v>
      </c>
      <c r="D12" s="17">
        <v>0.25063250761969502</v>
      </c>
      <c r="E12" s="17">
        <v>0.267051692582912</v>
      </c>
      <c r="F12" s="17"/>
      <c r="G12" s="17">
        <v>0.232622654921084</v>
      </c>
      <c r="H12" s="17">
        <v>0.25251039067520098</v>
      </c>
      <c r="I12" s="17">
        <v>0.292841545461618</v>
      </c>
      <c r="J12" s="17"/>
      <c r="K12" s="17">
        <v>0.28314275441713099</v>
      </c>
      <c r="L12" s="17">
        <v>0.25684327120873701</v>
      </c>
      <c r="M12" s="17"/>
      <c r="N12" s="17">
        <v>0.20564657666682601</v>
      </c>
      <c r="O12" s="17">
        <v>0.26852892789716598</v>
      </c>
      <c r="P12" s="17">
        <v>0.25897389437359303</v>
      </c>
      <c r="Q12" s="17">
        <v>0.242170187497838</v>
      </c>
      <c r="R12" s="17">
        <v>0.30152973409291001</v>
      </c>
      <c r="S12" s="17"/>
      <c r="T12" s="17">
        <v>0.241583100464971</v>
      </c>
      <c r="U12" s="17">
        <v>0.270605787883825</v>
      </c>
      <c r="V12" s="17">
        <v>0.24868826341998601</v>
      </c>
      <c r="W12" s="17">
        <v>0.25118673939873398</v>
      </c>
      <c r="X12" s="17">
        <v>0.28799529111708699</v>
      </c>
      <c r="Y12" s="17">
        <v>0.27385105503331703</v>
      </c>
      <c r="Z12" s="17">
        <v>0.24012132490178301</v>
      </c>
      <c r="AA12" s="17">
        <v>0.27052610358227103</v>
      </c>
      <c r="AB12" s="17">
        <v>0.279180026555504</v>
      </c>
      <c r="AC12" s="17">
        <v>0.26485102207345601</v>
      </c>
      <c r="AD12" s="17">
        <v>0.198233538103783</v>
      </c>
      <c r="AE12" s="17">
        <v>0.27734157751994098</v>
      </c>
      <c r="AF12" s="17"/>
      <c r="AG12" s="17">
        <v>0.24260408860864299</v>
      </c>
      <c r="AH12" s="17">
        <v>0.270005297511485</v>
      </c>
    </row>
    <row r="13" spans="2:34" x14ac:dyDescent="0.25">
      <c r="B13" s="18" t="s">
        <v>80</v>
      </c>
      <c r="C13" s="19">
        <v>0.11970918699498299</v>
      </c>
      <c r="D13" s="19">
        <v>9.5503256933171896E-2</v>
      </c>
      <c r="E13" s="19">
        <v>0.14280614100319</v>
      </c>
      <c r="F13" s="19"/>
      <c r="G13" s="19">
        <v>0.156268596834954</v>
      </c>
      <c r="H13" s="19">
        <v>0.112954591044941</v>
      </c>
      <c r="I13" s="19">
        <v>9.42077382192682E-2</v>
      </c>
      <c r="J13" s="19"/>
      <c r="K13" s="19">
        <v>0.108280303707162</v>
      </c>
      <c r="L13" s="19">
        <v>0.112999240871323</v>
      </c>
      <c r="M13" s="19"/>
      <c r="N13" s="19">
        <v>0.19043444333086501</v>
      </c>
      <c r="O13" s="19">
        <v>0.11931672620888401</v>
      </c>
      <c r="P13" s="19">
        <v>0.112572201424987</v>
      </c>
      <c r="Q13" s="19">
        <v>8.30260439982409E-2</v>
      </c>
      <c r="R13" s="19">
        <v>8.7739235231435106E-2</v>
      </c>
      <c r="S13" s="19"/>
      <c r="T13" s="19">
        <v>0.105157006931914</v>
      </c>
      <c r="U13" s="19">
        <v>0.141370313205055</v>
      </c>
      <c r="V13" s="19">
        <v>0.13726941269451401</v>
      </c>
      <c r="W13" s="19">
        <v>0.113952131113601</v>
      </c>
      <c r="X13" s="19">
        <v>0.13402560321436699</v>
      </c>
      <c r="Y13" s="19">
        <v>0.124555631920045</v>
      </c>
      <c r="Z13" s="19">
        <v>0.12946808480635999</v>
      </c>
      <c r="AA13" s="19">
        <v>8.9425294292602597E-2</v>
      </c>
      <c r="AB13" s="19">
        <v>0.103560039148041</v>
      </c>
      <c r="AC13" s="19">
        <v>9.2439247867457802E-2</v>
      </c>
      <c r="AD13" s="19">
        <v>0.17526760883372999</v>
      </c>
      <c r="AE13" s="19">
        <v>6.3855173713718003E-2</v>
      </c>
      <c r="AF13" s="19"/>
      <c r="AG13" s="19">
        <v>0.10705128563671901</v>
      </c>
      <c r="AH13" s="19">
        <v>0.114570491507635</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692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7.7109776158032203E-2</v>
      </c>
      <c r="D9" s="17">
        <v>7.8374060768347201E-2</v>
      </c>
      <c r="E9" s="17">
        <v>7.7320020866109507E-2</v>
      </c>
      <c r="F9" s="17"/>
      <c r="G9" s="17">
        <v>6.2026339999777802E-2</v>
      </c>
      <c r="H9" s="17">
        <v>8.4802175570441105E-2</v>
      </c>
      <c r="I9" s="17">
        <v>8.1489697975975203E-2</v>
      </c>
      <c r="J9" s="17"/>
      <c r="K9" s="17">
        <v>5.9196849886233603E-2</v>
      </c>
      <c r="L9" s="17">
        <v>8.0286138312340993E-2</v>
      </c>
      <c r="M9" s="17"/>
      <c r="N9" s="17">
        <v>9.0578829439204103E-2</v>
      </c>
      <c r="O9" s="17">
        <v>7.0801517950309201E-2</v>
      </c>
      <c r="P9" s="17">
        <v>7.9782342582625607E-2</v>
      </c>
      <c r="Q9" s="17">
        <v>6.3919676010266699E-2</v>
      </c>
      <c r="R9" s="17">
        <v>7.2318805031294606E-2</v>
      </c>
      <c r="S9" s="17"/>
      <c r="T9" s="17">
        <v>7.0132414814444599E-2</v>
      </c>
      <c r="U9" s="17">
        <v>7.74846683910215E-2</v>
      </c>
      <c r="V9" s="17">
        <v>4.5210856791406302E-2</v>
      </c>
      <c r="W9" s="17">
        <v>6.3976478899966396E-2</v>
      </c>
      <c r="X9" s="17">
        <v>6.6300807809790405E-2</v>
      </c>
      <c r="Y9" s="17">
        <v>9.5657844684604101E-2</v>
      </c>
      <c r="Z9" s="17">
        <v>9.3425502847561195E-2</v>
      </c>
      <c r="AA9" s="17">
        <v>5.6988318611954802E-2</v>
      </c>
      <c r="AB9" s="17">
        <v>8.5201772220101293E-2</v>
      </c>
      <c r="AC9" s="17">
        <v>8.4420493195056498E-2</v>
      </c>
      <c r="AD9" s="17">
        <v>9.8159057151916695E-2</v>
      </c>
      <c r="AE9" s="17">
        <v>9.6730843072505804E-2</v>
      </c>
      <c r="AF9" s="17"/>
      <c r="AG9" s="17">
        <v>9.4057541979337203E-2</v>
      </c>
      <c r="AH9" s="17">
        <v>6.7948012140786093E-2</v>
      </c>
    </row>
    <row r="10" spans="2:34" ht="45" x14ac:dyDescent="0.25">
      <c r="B10" s="18" t="s">
        <v>684</v>
      </c>
      <c r="C10" s="17">
        <v>0.21869239944841601</v>
      </c>
      <c r="D10" s="17">
        <v>0.25203723695701302</v>
      </c>
      <c r="E10" s="17">
        <v>0.18479258949999799</v>
      </c>
      <c r="F10" s="17"/>
      <c r="G10" s="17">
        <v>0.22907306632986499</v>
      </c>
      <c r="H10" s="17">
        <v>0.19259404835527599</v>
      </c>
      <c r="I10" s="17">
        <v>0.24172270235838</v>
      </c>
      <c r="J10" s="17"/>
      <c r="K10" s="17">
        <v>0.23407527461942401</v>
      </c>
      <c r="L10" s="17">
        <v>0.21740104409949801</v>
      </c>
      <c r="M10" s="17"/>
      <c r="N10" s="17">
        <v>0.20721444793362301</v>
      </c>
      <c r="O10" s="17">
        <v>0.246181640398004</v>
      </c>
      <c r="P10" s="17">
        <v>0.208126153295244</v>
      </c>
      <c r="Q10" s="17">
        <v>0.25354478454137502</v>
      </c>
      <c r="R10" s="17">
        <v>0.20628650332145501</v>
      </c>
      <c r="S10" s="17"/>
      <c r="T10" s="17">
        <v>0.262560390322507</v>
      </c>
      <c r="U10" s="17">
        <v>0.20532131641899401</v>
      </c>
      <c r="V10" s="17">
        <v>0.19976956206185101</v>
      </c>
      <c r="W10" s="17">
        <v>0.22030957852703201</v>
      </c>
      <c r="X10" s="17">
        <v>0.189792834420315</v>
      </c>
      <c r="Y10" s="17">
        <v>0.184686010853194</v>
      </c>
      <c r="Z10" s="17">
        <v>0.198659622753695</v>
      </c>
      <c r="AA10" s="17">
        <v>0.212895610275005</v>
      </c>
      <c r="AB10" s="17">
        <v>0.234131545663535</v>
      </c>
      <c r="AC10" s="17">
        <v>0.247126265806554</v>
      </c>
      <c r="AD10" s="17">
        <v>0.26116675812239798</v>
      </c>
      <c r="AE10" s="17">
        <v>0.16556070080850599</v>
      </c>
      <c r="AF10" s="17"/>
      <c r="AG10" s="17">
        <v>0.22704435104376999</v>
      </c>
      <c r="AH10" s="17">
        <v>0.210342734369449</v>
      </c>
    </row>
    <row r="11" spans="2:34" ht="45" x14ac:dyDescent="0.25">
      <c r="B11" s="18" t="s">
        <v>685</v>
      </c>
      <c r="C11" s="17">
        <v>0.30549939514652702</v>
      </c>
      <c r="D11" s="17">
        <v>0.32185101432393398</v>
      </c>
      <c r="E11" s="17">
        <v>0.29017019563407698</v>
      </c>
      <c r="F11" s="17"/>
      <c r="G11" s="17">
        <v>0.295437638592561</v>
      </c>
      <c r="H11" s="17">
        <v>0.3299690092093</v>
      </c>
      <c r="I11" s="17">
        <v>0.28421187254600799</v>
      </c>
      <c r="J11" s="17"/>
      <c r="K11" s="17">
        <v>0.29495728046368003</v>
      </c>
      <c r="L11" s="17">
        <v>0.31233217952367598</v>
      </c>
      <c r="M11" s="17"/>
      <c r="N11" s="17">
        <v>0.26505723885208299</v>
      </c>
      <c r="O11" s="17">
        <v>0.30632208958401103</v>
      </c>
      <c r="P11" s="17">
        <v>0.29037429631343598</v>
      </c>
      <c r="Q11" s="17">
        <v>0.35911954275817098</v>
      </c>
      <c r="R11" s="17">
        <v>0.347442348197393</v>
      </c>
      <c r="S11" s="17"/>
      <c r="T11" s="17">
        <v>0.29380686899525099</v>
      </c>
      <c r="U11" s="17">
        <v>0.32990668627167002</v>
      </c>
      <c r="V11" s="17">
        <v>0.27531633075700801</v>
      </c>
      <c r="W11" s="17">
        <v>0.32725469384635097</v>
      </c>
      <c r="X11" s="17">
        <v>0.336841022559139</v>
      </c>
      <c r="Y11" s="17">
        <v>0.29448389660138902</v>
      </c>
      <c r="Z11" s="17">
        <v>0.294214545106942</v>
      </c>
      <c r="AA11" s="17">
        <v>0.34837317537381202</v>
      </c>
      <c r="AB11" s="17">
        <v>0.31977124612818097</v>
      </c>
      <c r="AC11" s="17">
        <v>0.28041834992249398</v>
      </c>
      <c r="AD11" s="17">
        <v>0.25830649320250498</v>
      </c>
      <c r="AE11" s="17">
        <v>0.29077678294626003</v>
      </c>
      <c r="AF11" s="17"/>
      <c r="AG11" s="17">
        <v>0.29545105334532601</v>
      </c>
      <c r="AH11" s="17">
        <v>0.318963232432178</v>
      </c>
    </row>
    <row r="12" spans="2:34" ht="30" x14ac:dyDescent="0.25">
      <c r="B12" s="18" t="s">
        <v>686</v>
      </c>
      <c r="C12" s="17">
        <v>0.27674140771065497</v>
      </c>
      <c r="D12" s="17">
        <v>0.249099483398594</v>
      </c>
      <c r="E12" s="17">
        <v>0.30419081380996099</v>
      </c>
      <c r="F12" s="17"/>
      <c r="G12" s="17">
        <v>0.25978943215385902</v>
      </c>
      <c r="H12" s="17">
        <v>0.28454951166687797</v>
      </c>
      <c r="I12" s="17">
        <v>0.28271203388999</v>
      </c>
      <c r="J12" s="17"/>
      <c r="K12" s="17">
        <v>0.30042326014837001</v>
      </c>
      <c r="L12" s="17">
        <v>0.27436711587649898</v>
      </c>
      <c r="M12" s="17"/>
      <c r="N12" s="17">
        <v>0.23358086148889101</v>
      </c>
      <c r="O12" s="17">
        <v>0.27106770858863399</v>
      </c>
      <c r="P12" s="17">
        <v>0.29991232745412499</v>
      </c>
      <c r="Q12" s="17">
        <v>0.216966573262281</v>
      </c>
      <c r="R12" s="17">
        <v>0.29689133544520302</v>
      </c>
      <c r="S12" s="17"/>
      <c r="T12" s="17">
        <v>0.28484436015167502</v>
      </c>
      <c r="U12" s="17">
        <v>0.26216531351338102</v>
      </c>
      <c r="V12" s="17">
        <v>0.32444113229007499</v>
      </c>
      <c r="W12" s="17">
        <v>0.258565063259174</v>
      </c>
      <c r="X12" s="17">
        <v>0.293986200749078</v>
      </c>
      <c r="Y12" s="17">
        <v>0.28156080749520301</v>
      </c>
      <c r="Z12" s="17">
        <v>0.238396531477713</v>
      </c>
      <c r="AA12" s="17">
        <v>0.30341160152240798</v>
      </c>
      <c r="AB12" s="17">
        <v>0.26569913418378399</v>
      </c>
      <c r="AC12" s="17">
        <v>0.31441476971253501</v>
      </c>
      <c r="AD12" s="17">
        <v>0.196487735268117</v>
      </c>
      <c r="AE12" s="17">
        <v>0.31313135587421498</v>
      </c>
      <c r="AF12" s="17"/>
      <c r="AG12" s="17">
        <v>0.275902938267029</v>
      </c>
      <c r="AH12" s="17">
        <v>0.28456900983261202</v>
      </c>
    </row>
    <row r="13" spans="2:34" x14ac:dyDescent="0.25">
      <c r="B13" s="18" t="s">
        <v>80</v>
      </c>
      <c r="C13" s="19">
        <v>0.12195702153637</v>
      </c>
      <c r="D13" s="19">
        <v>9.8638204552110406E-2</v>
      </c>
      <c r="E13" s="19">
        <v>0.143526380189853</v>
      </c>
      <c r="F13" s="19"/>
      <c r="G13" s="19">
        <v>0.15367352292393699</v>
      </c>
      <c r="H13" s="19">
        <v>0.108085255198105</v>
      </c>
      <c r="I13" s="19">
        <v>0.10986369322964699</v>
      </c>
      <c r="J13" s="19"/>
      <c r="K13" s="19">
        <v>0.11134733488229299</v>
      </c>
      <c r="L13" s="19">
        <v>0.115613522187986</v>
      </c>
      <c r="M13" s="19"/>
      <c r="N13" s="19">
        <v>0.20356862228619901</v>
      </c>
      <c r="O13" s="19">
        <v>0.10562704347904101</v>
      </c>
      <c r="P13" s="19">
        <v>0.121804880354569</v>
      </c>
      <c r="Q13" s="19">
        <v>0.106449423427907</v>
      </c>
      <c r="R13" s="19">
        <v>7.7061008004654596E-2</v>
      </c>
      <c r="S13" s="19"/>
      <c r="T13" s="19">
        <v>8.8655965716122401E-2</v>
      </c>
      <c r="U13" s="19">
        <v>0.12512201540493401</v>
      </c>
      <c r="V13" s="19">
        <v>0.15526211809965901</v>
      </c>
      <c r="W13" s="19">
        <v>0.129894185467476</v>
      </c>
      <c r="X13" s="19">
        <v>0.113079134461678</v>
      </c>
      <c r="Y13" s="19">
        <v>0.14361144036560899</v>
      </c>
      <c r="Z13" s="19">
        <v>0.175303797814089</v>
      </c>
      <c r="AA13" s="19">
        <v>7.8331294216820793E-2</v>
      </c>
      <c r="AB13" s="19">
        <v>9.5196301804399003E-2</v>
      </c>
      <c r="AC13" s="19">
        <v>7.3620121363360796E-2</v>
      </c>
      <c r="AD13" s="19">
        <v>0.18587995625506301</v>
      </c>
      <c r="AE13" s="19">
        <v>0.13380031729851399</v>
      </c>
      <c r="AF13" s="19"/>
      <c r="AG13" s="19">
        <v>0.10754411536453699</v>
      </c>
      <c r="AH13" s="19">
        <v>0.118177011224974</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693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6.5538262685502294E-2</v>
      </c>
      <c r="D9" s="17">
        <v>7.2880616086018896E-2</v>
      </c>
      <c r="E9" s="17">
        <v>5.9448638609700899E-2</v>
      </c>
      <c r="F9" s="17"/>
      <c r="G9" s="17">
        <v>4.80014623287656E-2</v>
      </c>
      <c r="H9" s="17">
        <v>6.9408413801257798E-2</v>
      </c>
      <c r="I9" s="17">
        <v>7.6981959841241496E-2</v>
      </c>
      <c r="J9" s="17"/>
      <c r="K9" s="17">
        <v>4.4064093426232201E-2</v>
      </c>
      <c r="L9" s="17">
        <v>6.8963336935161906E-2</v>
      </c>
      <c r="M9" s="17"/>
      <c r="N9" s="17">
        <v>6.7544057423725504E-2</v>
      </c>
      <c r="O9" s="17">
        <v>6.2803818881156104E-2</v>
      </c>
      <c r="P9" s="17">
        <v>5.9136083247765703E-2</v>
      </c>
      <c r="Q9" s="17">
        <v>8.2386512513147506E-2</v>
      </c>
      <c r="R9" s="17">
        <v>7.2713715865739798E-2</v>
      </c>
      <c r="S9" s="17"/>
      <c r="T9" s="17">
        <v>0.10992137704027601</v>
      </c>
      <c r="U9" s="17">
        <v>3.6052462820855301E-2</v>
      </c>
      <c r="V9" s="17">
        <v>3.7101469564559002E-2</v>
      </c>
      <c r="W9" s="17">
        <v>7.7612758945971999E-2</v>
      </c>
      <c r="X9" s="17">
        <v>1.99243223307898E-2</v>
      </c>
      <c r="Y9" s="17">
        <v>5.90315322509464E-2</v>
      </c>
      <c r="Z9" s="17">
        <v>6.6778189908001995E-2</v>
      </c>
      <c r="AA9" s="17">
        <v>5.9731130989694001E-2</v>
      </c>
      <c r="AB9" s="17">
        <v>8.28457901742915E-2</v>
      </c>
      <c r="AC9" s="17">
        <v>7.9257798533104995E-2</v>
      </c>
      <c r="AD9" s="17">
        <v>6.57795692460105E-2</v>
      </c>
      <c r="AE9" s="17">
        <v>7.4769953842137804E-2</v>
      </c>
      <c r="AF9" s="17"/>
      <c r="AG9" s="17">
        <v>7.3996807836681097E-2</v>
      </c>
      <c r="AH9" s="17">
        <v>6.4007856777333103E-2</v>
      </c>
    </row>
    <row r="10" spans="2:34" ht="45" x14ac:dyDescent="0.25">
      <c r="B10" s="18" t="s">
        <v>684</v>
      </c>
      <c r="C10" s="17">
        <v>0.16406720222350701</v>
      </c>
      <c r="D10" s="17">
        <v>0.184662289749499</v>
      </c>
      <c r="E10" s="17">
        <v>0.14558787875176701</v>
      </c>
      <c r="F10" s="17"/>
      <c r="G10" s="17">
        <v>0.14569357714439499</v>
      </c>
      <c r="H10" s="17">
        <v>0.15637777143096601</v>
      </c>
      <c r="I10" s="17">
        <v>0.190759447438164</v>
      </c>
      <c r="J10" s="17"/>
      <c r="K10" s="17">
        <v>0.13658415415758901</v>
      </c>
      <c r="L10" s="17">
        <v>0.17026480439306699</v>
      </c>
      <c r="M10" s="17"/>
      <c r="N10" s="17">
        <v>0.13868946728906001</v>
      </c>
      <c r="O10" s="17">
        <v>0.14136651788319601</v>
      </c>
      <c r="P10" s="17">
        <v>0.177903722753955</v>
      </c>
      <c r="Q10" s="17">
        <v>0.19028782378915801</v>
      </c>
      <c r="R10" s="17">
        <v>0.17392176313539301</v>
      </c>
      <c r="S10" s="17"/>
      <c r="T10" s="17">
        <v>0.20406856495204201</v>
      </c>
      <c r="U10" s="17">
        <v>0.145485283644433</v>
      </c>
      <c r="V10" s="17">
        <v>0.17178652956079599</v>
      </c>
      <c r="W10" s="17">
        <v>0.14038702601032199</v>
      </c>
      <c r="X10" s="17">
        <v>0.197832882390794</v>
      </c>
      <c r="Y10" s="17">
        <v>0.14819663082443099</v>
      </c>
      <c r="Z10" s="17">
        <v>0.13019724091620599</v>
      </c>
      <c r="AA10" s="17">
        <v>0.14488765245899901</v>
      </c>
      <c r="AB10" s="17">
        <v>0.15102774578582401</v>
      </c>
      <c r="AC10" s="17">
        <v>0.18765281501781</v>
      </c>
      <c r="AD10" s="17">
        <v>0.17912097056161799</v>
      </c>
      <c r="AE10" s="17">
        <v>0.16079275825977901</v>
      </c>
      <c r="AF10" s="17"/>
      <c r="AG10" s="17">
        <v>0.18604645396585101</v>
      </c>
      <c r="AH10" s="17">
        <v>0.147395131765309</v>
      </c>
    </row>
    <row r="11" spans="2:34" ht="45" x14ac:dyDescent="0.25">
      <c r="B11" s="18" t="s">
        <v>685</v>
      </c>
      <c r="C11" s="17">
        <v>0.26634060092391998</v>
      </c>
      <c r="D11" s="17">
        <v>0.27704769244093402</v>
      </c>
      <c r="E11" s="17">
        <v>0.25496985148449303</v>
      </c>
      <c r="F11" s="17"/>
      <c r="G11" s="17">
        <v>0.235587343621359</v>
      </c>
      <c r="H11" s="17">
        <v>0.28257620605341899</v>
      </c>
      <c r="I11" s="17">
        <v>0.27457998317105797</v>
      </c>
      <c r="J11" s="17"/>
      <c r="K11" s="17">
        <v>0.27305818281737698</v>
      </c>
      <c r="L11" s="17">
        <v>0.26787653442686099</v>
      </c>
      <c r="M11" s="17"/>
      <c r="N11" s="17">
        <v>0.24211626328796501</v>
      </c>
      <c r="O11" s="17">
        <v>0.25659907044579</v>
      </c>
      <c r="P11" s="17">
        <v>0.25445392481415302</v>
      </c>
      <c r="Q11" s="17">
        <v>0.25585421501702199</v>
      </c>
      <c r="R11" s="17">
        <v>0.32307981619449599</v>
      </c>
      <c r="S11" s="17"/>
      <c r="T11" s="17">
        <v>0.26923972711021399</v>
      </c>
      <c r="U11" s="17">
        <v>0.235310125903235</v>
      </c>
      <c r="V11" s="17">
        <v>0.26037999741323498</v>
      </c>
      <c r="W11" s="17">
        <v>0.33716722247681302</v>
      </c>
      <c r="X11" s="17">
        <v>0.26110997509725797</v>
      </c>
      <c r="Y11" s="17">
        <v>0.26378636706890901</v>
      </c>
      <c r="Z11" s="17">
        <v>0.27769591983673497</v>
      </c>
      <c r="AA11" s="17">
        <v>0.30192688778353599</v>
      </c>
      <c r="AB11" s="17">
        <v>0.27240690833046499</v>
      </c>
      <c r="AC11" s="17">
        <v>0.23444880510122301</v>
      </c>
      <c r="AD11" s="17">
        <v>0.282007851193255</v>
      </c>
      <c r="AE11" s="17">
        <v>0.17974741184721299</v>
      </c>
      <c r="AF11" s="17"/>
      <c r="AG11" s="17">
        <v>0.25048861647694198</v>
      </c>
      <c r="AH11" s="17">
        <v>0.281739825743893</v>
      </c>
    </row>
    <row r="12" spans="2:34" ht="30" x14ac:dyDescent="0.25">
      <c r="B12" s="18" t="s">
        <v>686</v>
      </c>
      <c r="C12" s="17">
        <v>0.39888115791228301</v>
      </c>
      <c r="D12" s="17">
        <v>0.37651806838177099</v>
      </c>
      <c r="E12" s="17">
        <v>0.418629029219236</v>
      </c>
      <c r="F12" s="17"/>
      <c r="G12" s="17">
        <v>0.431147409508706</v>
      </c>
      <c r="H12" s="17">
        <v>0.41097013164535601</v>
      </c>
      <c r="I12" s="17">
        <v>0.35377731339955598</v>
      </c>
      <c r="J12" s="17"/>
      <c r="K12" s="17">
        <v>0.446121814261915</v>
      </c>
      <c r="L12" s="17">
        <v>0.39384781899878002</v>
      </c>
      <c r="M12" s="17"/>
      <c r="N12" s="17">
        <v>0.35722943667379198</v>
      </c>
      <c r="O12" s="17">
        <v>0.43438222233961399</v>
      </c>
      <c r="P12" s="17">
        <v>0.41850931743295799</v>
      </c>
      <c r="Q12" s="17">
        <v>0.39549852533687102</v>
      </c>
      <c r="R12" s="17">
        <v>0.36021996656710598</v>
      </c>
      <c r="S12" s="17"/>
      <c r="T12" s="17">
        <v>0.34875578849445099</v>
      </c>
      <c r="U12" s="17">
        <v>0.45588443925292499</v>
      </c>
      <c r="V12" s="17">
        <v>0.419717122129253</v>
      </c>
      <c r="W12" s="17">
        <v>0.33074120792603001</v>
      </c>
      <c r="X12" s="17">
        <v>0.39739222084671</v>
      </c>
      <c r="Y12" s="17">
        <v>0.40658359549652601</v>
      </c>
      <c r="Z12" s="17">
        <v>0.41672783778807998</v>
      </c>
      <c r="AA12" s="17">
        <v>0.40779796603178797</v>
      </c>
      <c r="AB12" s="17">
        <v>0.41027672655144398</v>
      </c>
      <c r="AC12" s="17">
        <v>0.39585384143710201</v>
      </c>
      <c r="AD12" s="17">
        <v>0.342960946001373</v>
      </c>
      <c r="AE12" s="17">
        <v>0.48634558050717702</v>
      </c>
      <c r="AF12" s="17"/>
      <c r="AG12" s="17">
        <v>0.39581566456834399</v>
      </c>
      <c r="AH12" s="17">
        <v>0.41179408058234701</v>
      </c>
    </row>
    <row r="13" spans="2:34" x14ac:dyDescent="0.25">
      <c r="B13" s="18" t="s">
        <v>80</v>
      </c>
      <c r="C13" s="19">
        <v>0.10517277625478801</v>
      </c>
      <c r="D13" s="19">
        <v>8.8891333341777207E-2</v>
      </c>
      <c r="E13" s="19">
        <v>0.121364601934802</v>
      </c>
      <c r="F13" s="19"/>
      <c r="G13" s="19">
        <v>0.139570207396775</v>
      </c>
      <c r="H13" s="19">
        <v>8.0667477069001597E-2</v>
      </c>
      <c r="I13" s="19">
        <v>0.103901296149981</v>
      </c>
      <c r="J13" s="19"/>
      <c r="K13" s="19">
        <v>0.10017175533688701</v>
      </c>
      <c r="L13" s="19">
        <v>9.9047505246129999E-2</v>
      </c>
      <c r="M13" s="19"/>
      <c r="N13" s="19">
        <v>0.19442077532545801</v>
      </c>
      <c r="O13" s="19">
        <v>0.10484837045024301</v>
      </c>
      <c r="P13" s="19">
        <v>8.9996951751168702E-2</v>
      </c>
      <c r="Q13" s="19">
        <v>7.5972923343802096E-2</v>
      </c>
      <c r="R13" s="19">
        <v>7.0064738237265001E-2</v>
      </c>
      <c r="S13" s="19"/>
      <c r="T13" s="19">
        <v>6.8014542403017006E-2</v>
      </c>
      <c r="U13" s="19">
        <v>0.12726768837855101</v>
      </c>
      <c r="V13" s="19">
        <v>0.11101488133215601</v>
      </c>
      <c r="W13" s="19">
        <v>0.114091784640864</v>
      </c>
      <c r="X13" s="19">
        <v>0.123740599334448</v>
      </c>
      <c r="Y13" s="19">
        <v>0.12240187435918801</v>
      </c>
      <c r="Z13" s="19">
        <v>0.10860081155097701</v>
      </c>
      <c r="AA13" s="19">
        <v>8.5656362735982899E-2</v>
      </c>
      <c r="AB13" s="19">
        <v>8.3442829157975698E-2</v>
      </c>
      <c r="AC13" s="19">
        <v>0.10278673991076</v>
      </c>
      <c r="AD13" s="19">
        <v>0.13013066299774301</v>
      </c>
      <c r="AE13" s="19">
        <v>9.8344295543693602E-2</v>
      </c>
      <c r="AF13" s="19"/>
      <c r="AG13" s="19">
        <v>9.36524571521819E-2</v>
      </c>
      <c r="AH13" s="19">
        <v>9.5063105131118E-2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694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8.5929968630438794E-2</v>
      </c>
      <c r="D9" s="17">
        <v>8.8629554275811706E-2</v>
      </c>
      <c r="E9" s="17">
        <v>8.4873468241035394E-2</v>
      </c>
      <c r="F9" s="17"/>
      <c r="G9" s="17">
        <v>6.6827494970855994E-2</v>
      </c>
      <c r="H9" s="17">
        <v>9.1573529568993797E-2</v>
      </c>
      <c r="I9" s="17">
        <v>9.6607801012905295E-2</v>
      </c>
      <c r="J9" s="17"/>
      <c r="K9" s="17">
        <v>6.1059508833601298E-2</v>
      </c>
      <c r="L9" s="17">
        <v>8.9048483552003094E-2</v>
      </c>
      <c r="M9" s="17"/>
      <c r="N9" s="17">
        <v>0.12690761394280001</v>
      </c>
      <c r="O9" s="17">
        <v>4.7368431490826701E-2</v>
      </c>
      <c r="P9" s="17">
        <v>8.8275837364256302E-2</v>
      </c>
      <c r="Q9" s="17">
        <v>0.12808954419393001</v>
      </c>
      <c r="R9" s="17">
        <v>7.30730302165081E-2</v>
      </c>
      <c r="S9" s="17"/>
      <c r="T9" s="17">
        <v>9.9245132059650895E-2</v>
      </c>
      <c r="U9" s="17">
        <v>6.1721113329531001E-2</v>
      </c>
      <c r="V9" s="17">
        <v>5.79339852846497E-2</v>
      </c>
      <c r="W9" s="17">
        <v>0.10820772088213</v>
      </c>
      <c r="X9" s="17">
        <v>9.6427815179532098E-2</v>
      </c>
      <c r="Y9" s="17">
        <v>7.5861109610384295E-2</v>
      </c>
      <c r="Z9" s="17">
        <v>0.101258729763277</v>
      </c>
      <c r="AA9" s="17">
        <v>6.9762136025908597E-2</v>
      </c>
      <c r="AB9" s="17">
        <v>0.107828812950161</v>
      </c>
      <c r="AC9" s="17">
        <v>0.109050749134409</v>
      </c>
      <c r="AD9" s="17">
        <v>4.3944511021348102E-2</v>
      </c>
      <c r="AE9" s="17">
        <v>4.9706241919029601E-2</v>
      </c>
      <c r="AF9" s="17"/>
      <c r="AG9" s="17">
        <v>8.4761305959441896E-2</v>
      </c>
      <c r="AH9" s="17">
        <v>8.4437607947775301E-2</v>
      </c>
    </row>
    <row r="10" spans="2:34" ht="45" x14ac:dyDescent="0.25">
      <c r="B10" s="18" t="s">
        <v>684</v>
      </c>
      <c r="C10" s="17">
        <v>0.19957807305025799</v>
      </c>
      <c r="D10" s="17">
        <v>0.22796843345453</v>
      </c>
      <c r="E10" s="17">
        <v>0.173981929112382</v>
      </c>
      <c r="F10" s="17"/>
      <c r="G10" s="17">
        <v>0.17132889572138901</v>
      </c>
      <c r="H10" s="17">
        <v>0.20182940826825699</v>
      </c>
      <c r="I10" s="17">
        <v>0.22299830818181801</v>
      </c>
      <c r="J10" s="17"/>
      <c r="K10" s="17">
        <v>0.19751945929245099</v>
      </c>
      <c r="L10" s="17">
        <v>0.20078040981217299</v>
      </c>
      <c r="M10" s="17"/>
      <c r="N10" s="17">
        <v>0.189206712216171</v>
      </c>
      <c r="O10" s="17">
        <v>0.19839274414375799</v>
      </c>
      <c r="P10" s="17">
        <v>0.20848273092369901</v>
      </c>
      <c r="Q10" s="17">
        <v>0.160662873047659</v>
      </c>
      <c r="R10" s="17">
        <v>0.20683881591707401</v>
      </c>
      <c r="S10" s="17"/>
      <c r="T10" s="17">
        <v>0.217931169902529</v>
      </c>
      <c r="U10" s="17">
        <v>0.205450418754546</v>
      </c>
      <c r="V10" s="17">
        <v>0.18987772070995501</v>
      </c>
      <c r="W10" s="17">
        <v>0.19838336891441999</v>
      </c>
      <c r="X10" s="17">
        <v>0.179920727278395</v>
      </c>
      <c r="Y10" s="17">
        <v>0.22394500199423101</v>
      </c>
      <c r="Z10" s="17">
        <v>0.18380407764884699</v>
      </c>
      <c r="AA10" s="17">
        <v>0.19116654250180501</v>
      </c>
      <c r="AB10" s="17">
        <v>0.19229453470680999</v>
      </c>
      <c r="AC10" s="17">
        <v>0.21579429689114901</v>
      </c>
      <c r="AD10" s="17">
        <v>0.17040138848396499</v>
      </c>
      <c r="AE10" s="17">
        <v>0.18096815611991701</v>
      </c>
      <c r="AF10" s="17"/>
      <c r="AG10" s="17">
        <v>0.240514993422803</v>
      </c>
      <c r="AH10" s="17">
        <v>0.172631322785089</v>
      </c>
    </row>
    <row r="11" spans="2:34" ht="45" x14ac:dyDescent="0.25">
      <c r="B11" s="18" t="s">
        <v>685</v>
      </c>
      <c r="C11" s="17">
        <v>0.32109666240132601</v>
      </c>
      <c r="D11" s="17">
        <v>0.31734762654089999</v>
      </c>
      <c r="E11" s="17">
        <v>0.32300889768670799</v>
      </c>
      <c r="F11" s="17"/>
      <c r="G11" s="17">
        <v>0.30934315246501498</v>
      </c>
      <c r="H11" s="17">
        <v>0.335614271671484</v>
      </c>
      <c r="I11" s="17">
        <v>0.31383926664199402</v>
      </c>
      <c r="J11" s="17"/>
      <c r="K11" s="17">
        <v>0.32738593315452402</v>
      </c>
      <c r="L11" s="17">
        <v>0.32553807951275998</v>
      </c>
      <c r="M11" s="17"/>
      <c r="N11" s="17">
        <v>0.23674653195019199</v>
      </c>
      <c r="O11" s="17">
        <v>0.31609407605553502</v>
      </c>
      <c r="P11" s="17">
        <v>0.33087568026837599</v>
      </c>
      <c r="Q11" s="17">
        <v>0.35772013179609602</v>
      </c>
      <c r="R11" s="17">
        <v>0.36524227050376001</v>
      </c>
      <c r="S11" s="17"/>
      <c r="T11" s="17">
        <v>0.35576876872232899</v>
      </c>
      <c r="U11" s="17">
        <v>0.37741353290804402</v>
      </c>
      <c r="V11" s="17">
        <v>0.27868219957400803</v>
      </c>
      <c r="W11" s="17">
        <v>0.28401910000934499</v>
      </c>
      <c r="X11" s="17">
        <v>0.304613774057307</v>
      </c>
      <c r="Y11" s="17">
        <v>0.30115050032347601</v>
      </c>
      <c r="Z11" s="17">
        <v>0.29882478401731899</v>
      </c>
      <c r="AA11" s="17">
        <v>0.33950536193807301</v>
      </c>
      <c r="AB11" s="17">
        <v>0.30559404623314002</v>
      </c>
      <c r="AC11" s="17">
        <v>0.288093337316636</v>
      </c>
      <c r="AD11" s="17">
        <v>0.331946687946506</v>
      </c>
      <c r="AE11" s="17">
        <v>0.41184134970784603</v>
      </c>
      <c r="AF11" s="17"/>
      <c r="AG11" s="17">
        <v>0.31795830245186901</v>
      </c>
      <c r="AH11" s="17">
        <v>0.33131496330931098</v>
      </c>
    </row>
    <row r="12" spans="2:34" ht="30" x14ac:dyDescent="0.25">
      <c r="B12" s="18" t="s">
        <v>686</v>
      </c>
      <c r="C12" s="17">
        <v>0.28670486271572598</v>
      </c>
      <c r="D12" s="17">
        <v>0.27118911806692098</v>
      </c>
      <c r="E12" s="17">
        <v>0.30166248138850199</v>
      </c>
      <c r="F12" s="17"/>
      <c r="G12" s="17">
        <v>0.29328552880833397</v>
      </c>
      <c r="H12" s="17">
        <v>0.28786586346133602</v>
      </c>
      <c r="I12" s="17">
        <v>0.27913910944003401</v>
      </c>
      <c r="J12" s="17"/>
      <c r="K12" s="17">
        <v>0.31335393828651498</v>
      </c>
      <c r="L12" s="17">
        <v>0.28521968802228698</v>
      </c>
      <c r="M12" s="17"/>
      <c r="N12" s="17">
        <v>0.25961851784439199</v>
      </c>
      <c r="O12" s="17">
        <v>0.31750440494359899</v>
      </c>
      <c r="P12" s="17">
        <v>0.28513164063632102</v>
      </c>
      <c r="Q12" s="17">
        <v>0.27854029370144701</v>
      </c>
      <c r="R12" s="17">
        <v>0.28246811042423098</v>
      </c>
      <c r="S12" s="17"/>
      <c r="T12" s="17">
        <v>0.234703375569315</v>
      </c>
      <c r="U12" s="17">
        <v>0.25952414865338003</v>
      </c>
      <c r="V12" s="17">
        <v>0.36020000864487101</v>
      </c>
      <c r="W12" s="17">
        <v>0.319165267084417</v>
      </c>
      <c r="X12" s="17">
        <v>0.282269253859873</v>
      </c>
      <c r="Y12" s="17">
        <v>0.27586263113975601</v>
      </c>
      <c r="Z12" s="17">
        <v>0.30825484218719201</v>
      </c>
      <c r="AA12" s="17">
        <v>0.293354994899796</v>
      </c>
      <c r="AB12" s="17">
        <v>0.30700078192883601</v>
      </c>
      <c r="AC12" s="17">
        <v>0.29791615778807101</v>
      </c>
      <c r="AD12" s="17">
        <v>0.26340225492650898</v>
      </c>
      <c r="AE12" s="17">
        <v>0.25490369418457698</v>
      </c>
      <c r="AF12" s="17"/>
      <c r="AG12" s="17">
        <v>0.275427344951445</v>
      </c>
      <c r="AH12" s="17">
        <v>0.30684512080474602</v>
      </c>
    </row>
    <row r="13" spans="2:34" x14ac:dyDescent="0.25">
      <c r="B13" s="18" t="s">
        <v>80</v>
      </c>
      <c r="C13" s="19">
        <v>0.10669043320225099</v>
      </c>
      <c r="D13" s="19">
        <v>9.4865267661836894E-2</v>
      </c>
      <c r="E13" s="19">
        <v>0.11647322357137301</v>
      </c>
      <c r="F13" s="19"/>
      <c r="G13" s="19">
        <v>0.15921492803440501</v>
      </c>
      <c r="H13" s="19">
        <v>8.3116927029929399E-2</v>
      </c>
      <c r="I13" s="19">
        <v>8.7415514723249696E-2</v>
      </c>
      <c r="J13" s="19"/>
      <c r="K13" s="19">
        <v>0.10068116043290901</v>
      </c>
      <c r="L13" s="19">
        <v>9.9413339100776904E-2</v>
      </c>
      <c r="M13" s="19"/>
      <c r="N13" s="19">
        <v>0.18752062404644401</v>
      </c>
      <c r="O13" s="19">
        <v>0.120640343366281</v>
      </c>
      <c r="P13" s="19">
        <v>8.7234110807347207E-2</v>
      </c>
      <c r="Q13" s="19">
        <v>7.4987157260868506E-2</v>
      </c>
      <c r="R13" s="19">
        <v>7.2377772938426593E-2</v>
      </c>
      <c r="S13" s="19"/>
      <c r="T13" s="19">
        <v>9.2351553746176304E-2</v>
      </c>
      <c r="U13" s="19">
        <v>9.5890786354499505E-2</v>
      </c>
      <c r="V13" s="19">
        <v>0.11330608578651701</v>
      </c>
      <c r="W13" s="19">
        <v>9.0224543109686597E-2</v>
      </c>
      <c r="X13" s="19">
        <v>0.136768429624892</v>
      </c>
      <c r="Y13" s="19">
        <v>0.123180756932153</v>
      </c>
      <c r="Z13" s="19">
        <v>0.10785756638336499</v>
      </c>
      <c r="AA13" s="19">
        <v>0.106210964634417</v>
      </c>
      <c r="AB13" s="19">
        <v>8.7281824181053E-2</v>
      </c>
      <c r="AC13" s="19">
        <v>8.9145458869734698E-2</v>
      </c>
      <c r="AD13" s="19">
        <v>0.19030515762167199</v>
      </c>
      <c r="AE13" s="19">
        <v>0.10258055806863101</v>
      </c>
      <c r="AF13" s="19"/>
      <c r="AG13" s="19">
        <v>8.1338053214441999E-2</v>
      </c>
      <c r="AH13" s="19">
        <v>0.104770985153079</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695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7.7754110946545496E-2</v>
      </c>
      <c r="D9" s="17">
        <v>8.2166301998522401E-2</v>
      </c>
      <c r="E9" s="17">
        <v>7.4828508155112994E-2</v>
      </c>
      <c r="F9" s="17"/>
      <c r="G9" s="17">
        <v>6.4158411964672299E-2</v>
      </c>
      <c r="H9" s="17">
        <v>7.9371384315883697E-2</v>
      </c>
      <c r="I9" s="17">
        <v>8.8357546052067498E-2</v>
      </c>
      <c r="J9" s="17"/>
      <c r="K9" s="17">
        <v>5.7060541550680202E-2</v>
      </c>
      <c r="L9" s="17">
        <v>7.9389820700583105E-2</v>
      </c>
      <c r="M9" s="17"/>
      <c r="N9" s="17">
        <v>7.1551399135001803E-2</v>
      </c>
      <c r="O9" s="17">
        <v>8.4556081523793E-2</v>
      </c>
      <c r="P9" s="17">
        <v>7.1410720442054501E-2</v>
      </c>
      <c r="Q9" s="17">
        <v>9.1022273338360493E-2</v>
      </c>
      <c r="R9" s="17">
        <v>8.2823207713178998E-2</v>
      </c>
      <c r="S9" s="17"/>
      <c r="T9" s="17">
        <v>8.4265599264530602E-2</v>
      </c>
      <c r="U9" s="17">
        <v>7.0323759107178099E-2</v>
      </c>
      <c r="V9" s="17">
        <v>6.2606873796789406E-2</v>
      </c>
      <c r="W9" s="17">
        <v>9.8226805160721298E-2</v>
      </c>
      <c r="X9" s="17">
        <v>5.0345574843094099E-2</v>
      </c>
      <c r="Y9" s="17">
        <v>9.0665115514505804E-2</v>
      </c>
      <c r="Z9" s="17">
        <v>7.60960154101053E-2</v>
      </c>
      <c r="AA9" s="17">
        <v>5.6333774316954903E-2</v>
      </c>
      <c r="AB9" s="17">
        <v>6.9462029160481401E-2</v>
      </c>
      <c r="AC9" s="17">
        <v>9.2032801189975796E-2</v>
      </c>
      <c r="AD9" s="17">
        <v>7.66569440935954E-2</v>
      </c>
      <c r="AE9" s="17">
        <v>0.122392832985964</v>
      </c>
      <c r="AF9" s="17"/>
      <c r="AG9" s="17">
        <v>8.9092339584305097E-2</v>
      </c>
      <c r="AH9" s="17">
        <v>6.6668205454105803E-2</v>
      </c>
    </row>
    <row r="10" spans="2:34" ht="45" x14ac:dyDescent="0.25">
      <c r="B10" s="18" t="s">
        <v>684</v>
      </c>
      <c r="C10" s="17">
        <v>0.21068293035695901</v>
      </c>
      <c r="D10" s="17">
        <v>0.24209806318888899</v>
      </c>
      <c r="E10" s="17">
        <v>0.18056482490741799</v>
      </c>
      <c r="F10" s="17"/>
      <c r="G10" s="17">
        <v>0.19463285294362501</v>
      </c>
      <c r="H10" s="17">
        <v>0.204138307000507</v>
      </c>
      <c r="I10" s="17">
        <v>0.23378382885041199</v>
      </c>
      <c r="J10" s="17"/>
      <c r="K10" s="17">
        <v>0.20228623325564801</v>
      </c>
      <c r="L10" s="17">
        <v>0.21450636390938099</v>
      </c>
      <c r="M10" s="17"/>
      <c r="N10" s="17">
        <v>0.224317238762889</v>
      </c>
      <c r="O10" s="17">
        <v>0.16972788054004601</v>
      </c>
      <c r="P10" s="17">
        <v>0.20823704913864</v>
      </c>
      <c r="Q10" s="17">
        <v>0.21084578023426701</v>
      </c>
      <c r="R10" s="17">
        <v>0.24741201541943</v>
      </c>
      <c r="S10" s="17"/>
      <c r="T10" s="17">
        <v>0.26409675823664303</v>
      </c>
      <c r="U10" s="17">
        <v>0.18800976267529301</v>
      </c>
      <c r="V10" s="17">
        <v>0.20668901512782201</v>
      </c>
      <c r="W10" s="17">
        <v>0.172262888407784</v>
      </c>
      <c r="X10" s="17">
        <v>0.197354237004397</v>
      </c>
      <c r="Y10" s="17">
        <v>0.23277918940244199</v>
      </c>
      <c r="Z10" s="17">
        <v>0.21629959635178</v>
      </c>
      <c r="AA10" s="17">
        <v>0.18730179624600901</v>
      </c>
      <c r="AB10" s="17">
        <v>0.20971123443466799</v>
      </c>
      <c r="AC10" s="17">
        <v>0.24338821101894301</v>
      </c>
      <c r="AD10" s="17">
        <v>0.15450961590170101</v>
      </c>
      <c r="AE10" s="17">
        <v>0.173283817947571</v>
      </c>
      <c r="AF10" s="17"/>
      <c r="AG10" s="17">
        <v>0.23688601506985299</v>
      </c>
      <c r="AH10" s="17">
        <v>0.19324004056951499</v>
      </c>
    </row>
    <row r="11" spans="2:34" ht="45" x14ac:dyDescent="0.25">
      <c r="B11" s="18" t="s">
        <v>685</v>
      </c>
      <c r="C11" s="17">
        <v>0.309471279774786</v>
      </c>
      <c r="D11" s="17">
        <v>0.31506253994660599</v>
      </c>
      <c r="E11" s="17">
        <v>0.30284602442994502</v>
      </c>
      <c r="F11" s="17"/>
      <c r="G11" s="17">
        <v>0.28503342737270898</v>
      </c>
      <c r="H11" s="17">
        <v>0.355618394079391</v>
      </c>
      <c r="I11" s="17">
        <v>0.27439892611343702</v>
      </c>
      <c r="J11" s="17"/>
      <c r="K11" s="17">
        <v>0.27881381302462199</v>
      </c>
      <c r="L11" s="17">
        <v>0.31999923360531501</v>
      </c>
      <c r="M11" s="17"/>
      <c r="N11" s="17">
        <v>0.23212304957156699</v>
      </c>
      <c r="O11" s="17">
        <v>0.33908831577787801</v>
      </c>
      <c r="P11" s="17">
        <v>0.32146896687797</v>
      </c>
      <c r="Q11" s="17">
        <v>0.36655586098731202</v>
      </c>
      <c r="R11" s="17">
        <v>0.29935889406469801</v>
      </c>
      <c r="S11" s="17"/>
      <c r="T11" s="17">
        <v>0.32018054183491301</v>
      </c>
      <c r="U11" s="17">
        <v>0.32097227186664501</v>
      </c>
      <c r="V11" s="17">
        <v>0.311958890128199</v>
      </c>
      <c r="W11" s="17">
        <v>0.34551903749610602</v>
      </c>
      <c r="X11" s="17">
        <v>0.30707808499686601</v>
      </c>
      <c r="Y11" s="17">
        <v>0.25343655151322703</v>
      </c>
      <c r="Z11" s="17">
        <v>0.30494712789843498</v>
      </c>
      <c r="AA11" s="17">
        <v>0.31354463687220102</v>
      </c>
      <c r="AB11" s="17">
        <v>0.34080461304938803</v>
      </c>
      <c r="AC11" s="17">
        <v>0.263306595282361</v>
      </c>
      <c r="AD11" s="17">
        <v>0.321007291415558</v>
      </c>
      <c r="AE11" s="17">
        <v>0.278991267189242</v>
      </c>
      <c r="AF11" s="17"/>
      <c r="AG11" s="17">
        <v>0.29704322014218099</v>
      </c>
      <c r="AH11" s="17">
        <v>0.323347955353536</v>
      </c>
    </row>
    <row r="12" spans="2:34" ht="30" x14ac:dyDescent="0.25">
      <c r="B12" s="18" t="s">
        <v>686</v>
      </c>
      <c r="C12" s="17">
        <v>0.28592687089753599</v>
      </c>
      <c r="D12" s="17">
        <v>0.27167388946629001</v>
      </c>
      <c r="E12" s="17">
        <v>0.29830872915061102</v>
      </c>
      <c r="F12" s="17"/>
      <c r="G12" s="17">
        <v>0.30298913085325901</v>
      </c>
      <c r="H12" s="17">
        <v>0.26893190593916899</v>
      </c>
      <c r="I12" s="17">
        <v>0.29135471394003398</v>
      </c>
      <c r="J12" s="17"/>
      <c r="K12" s="17">
        <v>0.34746289462426799</v>
      </c>
      <c r="L12" s="17">
        <v>0.27915366092086802</v>
      </c>
      <c r="M12" s="17"/>
      <c r="N12" s="17">
        <v>0.269163318835273</v>
      </c>
      <c r="O12" s="17">
        <v>0.28960390418699999</v>
      </c>
      <c r="P12" s="17">
        <v>0.290065107810622</v>
      </c>
      <c r="Q12" s="17">
        <v>0.263951194664168</v>
      </c>
      <c r="R12" s="17">
        <v>0.29618608209508701</v>
      </c>
      <c r="S12" s="17"/>
      <c r="T12" s="17">
        <v>0.246904922377497</v>
      </c>
      <c r="U12" s="17">
        <v>0.280927738235974</v>
      </c>
      <c r="V12" s="17">
        <v>0.29809028762359202</v>
      </c>
      <c r="W12" s="17">
        <v>0.250127334060394</v>
      </c>
      <c r="X12" s="17">
        <v>0.31671072607568501</v>
      </c>
      <c r="Y12" s="17">
        <v>0.28426976452595398</v>
      </c>
      <c r="Z12" s="17">
        <v>0.278116890309134</v>
      </c>
      <c r="AA12" s="17">
        <v>0.373896374107556</v>
      </c>
      <c r="AB12" s="17">
        <v>0.28317240870118698</v>
      </c>
      <c r="AC12" s="17">
        <v>0.31863806807570799</v>
      </c>
      <c r="AD12" s="17">
        <v>0.26304468079460402</v>
      </c>
      <c r="AE12" s="17">
        <v>0.34222227615302397</v>
      </c>
      <c r="AF12" s="17"/>
      <c r="AG12" s="17">
        <v>0.280191594289812</v>
      </c>
      <c r="AH12" s="17">
        <v>0.30615360140935499</v>
      </c>
    </row>
    <row r="13" spans="2:34" x14ac:dyDescent="0.25">
      <c r="B13" s="18" t="s">
        <v>80</v>
      </c>
      <c r="C13" s="19">
        <v>0.11616480802417301</v>
      </c>
      <c r="D13" s="19">
        <v>8.8999205399693193E-2</v>
      </c>
      <c r="E13" s="19">
        <v>0.14345191335691301</v>
      </c>
      <c r="F13" s="19"/>
      <c r="G13" s="19">
        <v>0.15318617686573499</v>
      </c>
      <c r="H13" s="19">
        <v>9.1940008665049505E-2</v>
      </c>
      <c r="I13" s="19">
        <v>0.11210498504405</v>
      </c>
      <c r="J13" s="19"/>
      <c r="K13" s="19">
        <v>0.11437651754478299</v>
      </c>
      <c r="L13" s="19">
        <v>0.10695092086385299</v>
      </c>
      <c r="M13" s="19"/>
      <c r="N13" s="19">
        <v>0.20284499369526901</v>
      </c>
      <c r="O13" s="19">
        <v>0.117023817971283</v>
      </c>
      <c r="P13" s="19">
        <v>0.108818155730714</v>
      </c>
      <c r="Q13" s="19">
        <v>6.7624890775892899E-2</v>
      </c>
      <c r="R13" s="19">
        <v>7.4219800707605907E-2</v>
      </c>
      <c r="S13" s="19"/>
      <c r="T13" s="19">
        <v>8.4552178286416202E-2</v>
      </c>
      <c r="U13" s="19">
        <v>0.13976646811491</v>
      </c>
      <c r="V13" s="19">
        <v>0.120654933323598</v>
      </c>
      <c r="W13" s="19">
        <v>0.13386393487499401</v>
      </c>
      <c r="X13" s="19">
        <v>0.12851137707995799</v>
      </c>
      <c r="Y13" s="19">
        <v>0.13884937904387101</v>
      </c>
      <c r="Z13" s="19">
        <v>0.12454037003054499</v>
      </c>
      <c r="AA13" s="19">
        <v>6.8923418457279104E-2</v>
      </c>
      <c r="AB13" s="19">
        <v>9.6849714654274804E-2</v>
      </c>
      <c r="AC13" s="19">
        <v>8.2634324433011899E-2</v>
      </c>
      <c r="AD13" s="19">
        <v>0.18478146779454199</v>
      </c>
      <c r="AE13" s="19">
        <v>8.3109805724197794E-2</v>
      </c>
      <c r="AF13" s="19"/>
      <c r="AG13" s="19">
        <v>9.6786830913848598E-2</v>
      </c>
      <c r="AH13" s="19">
        <v>0.11059019721348801</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696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5.6600030411443299E-2</v>
      </c>
      <c r="D9" s="17">
        <v>5.7884252089613702E-2</v>
      </c>
      <c r="E9" s="17">
        <v>5.5444911569527397E-2</v>
      </c>
      <c r="F9" s="17"/>
      <c r="G9" s="17">
        <v>3.7063951843077002E-2</v>
      </c>
      <c r="H9" s="17">
        <v>6.2516181738338797E-2</v>
      </c>
      <c r="I9" s="17">
        <v>6.7339355392043096E-2</v>
      </c>
      <c r="J9" s="17"/>
      <c r="K9" s="17">
        <v>4.6191250927885903E-2</v>
      </c>
      <c r="L9" s="17">
        <v>5.7662700714526102E-2</v>
      </c>
      <c r="M9" s="17"/>
      <c r="N9" s="17">
        <v>6.3210266932058903E-2</v>
      </c>
      <c r="O9" s="17">
        <v>6.6931184448736997E-2</v>
      </c>
      <c r="P9" s="17">
        <v>5.0282937819242701E-2</v>
      </c>
      <c r="Q9" s="17">
        <v>4.16353405481086E-2</v>
      </c>
      <c r="R9" s="17">
        <v>5.7375125975562997E-2</v>
      </c>
      <c r="S9" s="17"/>
      <c r="T9" s="17">
        <v>5.6011881826476803E-2</v>
      </c>
      <c r="U9" s="17">
        <v>4.26147859101852E-2</v>
      </c>
      <c r="V9" s="17">
        <v>4.6830676878952898E-2</v>
      </c>
      <c r="W9" s="17">
        <v>3.6684377785225597E-2</v>
      </c>
      <c r="X9" s="17">
        <v>7.7713340725630603E-2</v>
      </c>
      <c r="Y9" s="17">
        <v>5.17871406652049E-2</v>
      </c>
      <c r="Z9" s="17">
        <v>3.2209740350666802E-2</v>
      </c>
      <c r="AA9" s="17">
        <v>7.1530965323977999E-2</v>
      </c>
      <c r="AB9" s="17">
        <v>6.2750730963548301E-2</v>
      </c>
      <c r="AC9" s="17">
        <v>6.8984906457087602E-2</v>
      </c>
      <c r="AD9" s="17">
        <v>7.8469580729511795E-2</v>
      </c>
      <c r="AE9" s="17">
        <v>0.12647807731510799</v>
      </c>
      <c r="AF9" s="17"/>
      <c r="AG9" s="17">
        <v>6.5213708388969796E-2</v>
      </c>
      <c r="AH9" s="17">
        <v>5.1298962304434197E-2</v>
      </c>
    </row>
    <row r="10" spans="2:34" ht="45" x14ac:dyDescent="0.25">
      <c r="B10" s="18" t="s">
        <v>684</v>
      </c>
      <c r="C10" s="17">
        <v>0.195883253100615</v>
      </c>
      <c r="D10" s="17">
        <v>0.20311756241288001</v>
      </c>
      <c r="E10" s="17">
        <v>0.188416060087609</v>
      </c>
      <c r="F10" s="17"/>
      <c r="G10" s="17">
        <v>0.187120999222675</v>
      </c>
      <c r="H10" s="17">
        <v>0.18898735459548799</v>
      </c>
      <c r="I10" s="17">
        <v>0.21265476742012299</v>
      </c>
      <c r="J10" s="17"/>
      <c r="K10" s="17">
        <v>0.187598759452036</v>
      </c>
      <c r="L10" s="17">
        <v>0.19725363166267301</v>
      </c>
      <c r="M10" s="17"/>
      <c r="N10" s="17">
        <v>0.17755666408273801</v>
      </c>
      <c r="O10" s="17">
        <v>0.146516903437727</v>
      </c>
      <c r="P10" s="17">
        <v>0.21612511198894099</v>
      </c>
      <c r="Q10" s="17">
        <v>0.23191058260629199</v>
      </c>
      <c r="R10" s="17">
        <v>0.212632431976917</v>
      </c>
      <c r="S10" s="17"/>
      <c r="T10" s="17">
        <v>0.20091636101556201</v>
      </c>
      <c r="U10" s="17">
        <v>0.203415020601629</v>
      </c>
      <c r="V10" s="17">
        <v>0.182384433793361</v>
      </c>
      <c r="W10" s="17">
        <v>0.15155025727570001</v>
      </c>
      <c r="X10" s="17">
        <v>0.205766719850939</v>
      </c>
      <c r="Y10" s="17">
        <v>0.205783469489599</v>
      </c>
      <c r="Z10" s="17">
        <v>0.20728135183676599</v>
      </c>
      <c r="AA10" s="17">
        <v>0.15535253001972499</v>
      </c>
      <c r="AB10" s="17">
        <v>0.21419078860021101</v>
      </c>
      <c r="AC10" s="17">
        <v>0.20371177061123799</v>
      </c>
      <c r="AD10" s="17">
        <v>0.174291559034329</v>
      </c>
      <c r="AE10" s="17">
        <v>0.215376664340549</v>
      </c>
      <c r="AF10" s="17"/>
      <c r="AG10" s="17">
        <v>0.21114063756322499</v>
      </c>
      <c r="AH10" s="17">
        <v>0.188905037477547</v>
      </c>
    </row>
    <row r="11" spans="2:34" ht="45" x14ac:dyDescent="0.25">
      <c r="B11" s="18" t="s">
        <v>685</v>
      </c>
      <c r="C11" s="17">
        <v>0.32714896400930499</v>
      </c>
      <c r="D11" s="17">
        <v>0.33489916040680801</v>
      </c>
      <c r="E11" s="17">
        <v>0.319051616377932</v>
      </c>
      <c r="F11" s="17"/>
      <c r="G11" s="17">
        <v>0.30910699141001902</v>
      </c>
      <c r="H11" s="17">
        <v>0.34273451820508</v>
      </c>
      <c r="I11" s="17">
        <v>0.32439552821619599</v>
      </c>
      <c r="J11" s="17"/>
      <c r="K11" s="17">
        <v>0.29598408344663002</v>
      </c>
      <c r="L11" s="17">
        <v>0.338707074907795</v>
      </c>
      <c r="M11" s="17"/>
      <c r="N11" s="17">
        <v>0.248820967822623</v>
      </c>
      <c r="O11" s="17">
        <v>0.345977431434148</v>
      </c>
      <c r="P11" s="17">
        <v>0.340550971243403</v>
      </c>
      <c r="Q11" s="17">
        <v>0.343224239431974</v>
      </c>
      <c r="R11" s="17">
        <v>0.341529057766498</v>
      </c>
      <c r="S11" s="17"/>
      <c r="T11" s="17">
        <v>0.36129917449886301</v>
      </c>
      <c r="U11" s="17">
        <v>0.32126074710497399</v>
      </c>
      <c r="V11" s="17">
        <v>0.326256789604916</v>
      </c>
      <c r="W11" s="17">
        <v>0.42832544848079301</v>
      </c>
      <c r="X11" s="17">
        <v>0.32251066495168701</v>
      </c>
      <c r="Y11" s="17">
        <v>0.30030639405767601</v>
      </c>
      <c r="Z11" s="17">
        <v>0.32569162154298797</v>
      </c>
      <c r="AA11" s="17">
        <v>0.37420811110965602</v>
      </c>
      <c r="AB11" s="17">
        <v>0.29491809825292498</v>
      </c>
      <c r="AC11" s="17">
        <v>0.29805356871448202</v>
      </c>
      <c r="AD11" s="17">
        <v>0.27863434339377802</v>
      </c>
      <c r="AE11" s="17">
        <v>0.222350680564426</v>
      </c>
      <c r="AF11" s="17"/>
      <c r="AG11" s="17">
        <v>0.34387878703550501</v>
      </c>
      <c r="AH11" s="17">
        <v>0.32312864145099002</v>
      </c>
    </row>
    <row r="12" spans="2:34" ht="30" x14ac:dyDescent="0.25">
      <c r="B12" s="18" t="s">
        <v>686</v>
      </c>
      <c r="C12" s="17">
        <v>0.28735705255077199</v>
      </c>
      <c r="D12" s="17">
        <v>0.28425635751787998</v>
      </c>
      <c r="E12" s="17">
        <v>0.29163112090200699</v>
      </c>
      <c r="F12" s="17"/>
      <c r="G12" s="17">
        <v>0.29699252650264601</v>
      </c>
      <c r="H12" s="17">
        <v>0.28143588019209897</v>
      </c>
      <c r="I12" s="17">
        <v>0.28581998044009299</v>
      </c>
      <c r="J12" s="17"/>
      <c r="K12" s="17">
        <v>0.31864199290135398</v>
      </c>
      <c r="L12" s="17">
        <v>0.28428485106969698</v>
      </c>
      <c r="M12" s="17"/>
      <c r="N12" s="17">
        <v>0.27720769076923601</v>
      </c>
      <c r="O12" s="17">
        <v>0.30272340224810002</v>
      </c>
      <c r="P12" s="17">
        <v>0.27403415410812298</v>
      </c>
      <c r="Q12" s="17">
        <v>0.30465698856995799</v>
      </c>
      <c r="R12" s="17">
        <v>0.29827258204123702</v>
      </c>
      <c r="S12" s="17"/>
      <c r="T12" s="17">
        <v>0.28486377145976099</v>
      </c>
      <c r="U12" s="17">
        <v>0.277497945580579</v>
      </c>
      <c r="V12" s="17">
        <v>0.28679530380726498</v>
      </c>
      <c r="W12" s="17">
        <v>0.265609103975181</v>
      </c>
      <c r="X12" s="17">
        <v>0.24227641943609199</v>
      </c>
      <c r="Y12" s="17">
        <v>0.284223043617083</v>
      </c>
      <c r="Z12" s="17">
        <v>0.308813249970533</v>
      </c>
      <c r="AA12" s="17">
        <v>0.306622716371454</v>
      </c>
      <c r="AB12" s="17">
        <v>0.313498984711581</v>
      </c>
      <c r="AC12" s="17">
        <v>0.31687177860115001</v>
      </c>
      <c r="AD12" s="17">
        <v>0.23932093758616499</v>
      </c>
      <c r="AE12" s="17">
        <v>0.34130813666859999</v>
      </c>
      <c r="AF12" s="17"/>
      <c r="AG12" s="17">
        <v>0.277480075933417</v>
      </c>
      <c r="AH12" s="17">
        <v>0.30123725252592298</v>
      </c>
    </row>
    <row r="13" spans="2:34" x14ac:dyDescent="0.25">
      <c r="B13" s="18" t="s">
        <v>80</v>
      </c>
      <c r="C13" s="19">
        <v>0.13301069992786399</v>
      </c>
      <c r="D13" s="19">
        <v>0.119842667572818</v>
      </c>
      <c r="E13" s="19">
        <v>0.14545629106292601</v>
      </c>
      <c r="F13" s="19"/>
      <c r="G13" s="19">
        <v>0.16971553102158199</v>
      </c>
      <c r="H13" s="19">
        <v>0.12432606526899399</v>
      </c>
      <c r="I13" s="19">
        <v>0.109790368531545</v>
      </c>
      <c r="J13" s="19"/>
      <c r="K13" s="19">
        <v>0.151583913272094</v>
      </c>
      <c r="L13" s="19">
        <v>0.122091741645309</v>
      </c>
      <c r="M13" s="19"/>
      <c r="N13" s="19">
        <v>0.233204410393345</v>
      </c>
      <c r="O13" s="19">
        <v>0.13785107843128799</v>
      </c>
      <c r="P13" s="19">
        <v>0.119006824840291</v>
      </c>
      <c r="Q13" s="19">
        <v>7.8572848843667498E-2</v>
      </c>
      <c r="R13" s="19">
        <v>9.0190802239784706E-2</v>
      </c>
      <c r="S13" s="19"/>
      <c r="T13" s="19">
        <v>9.6908811199336906E-2</v>
      </c>
      <c r="U13" s="19">
        <v>0.15521150080263299</v>
      </c>
      <c r="V13" s="19">
        <v>0.15773279591550499</v>
      </c>
      <c r="W13" s="19">
        <v>0.117830812483101</v>
      </c>
      <c r="X13" s="19">
        <v>0.15173285503565201</v>
      </c>
      <c r="Y13" s="19">
        <v>0.15789995217043701</v>
      </c>
      <c r="Z13" s="19">
        <v>0.126004036299046</v>
      </c>
      <c r="AA13" s="19">
        <v>9.2285677175186404E-2</v>
      </c>
      <c r="AB13" s="19">
        <v>0.114641397471735</v>
      </c>
      <c r="AC13" s="19">
        <v>0.112377975616042</v>
      </c>
      <c r="AD13" s="19">
        <v>0.22928357925621601</v>
      </c>
      <c r="AE13" s="19">
        <v>9.4486441111316197E-2</v>
      </c>
      <c r="AF13" s="19"/>
      <c r="AG13" s="19">
        <v>0.102286791078883</v>
      </c>
      <c r="AH13" s="19">
        <v>0.13543010624110499</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H17"/>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126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45" x14ac:dyDescent="0.25">
      <c r="B9" s="18" t="s">
        <v>117</v>
      </c>
      <c r="C9" s="17">
        <v>0.114148513637021</v>
      </c>
      <c r="D9" s="17">
        <v>0.140897199539533</v>
      </c>
      <c r="E9" s="17">
        <v>8.9580549059776193E-2</v>
      </c>
      <c r="F9" s="17"/>
      <c r="G9" s="17">
        <v>0.10261882057974001</v>
      </c>
      <c r="H9" s="17">
        <v>8.7469580525568497E-2</v>
      </c>
      <c r="I9" s="17">
        <v>0.15825661339053201</v>
      </c>
      <c r="J9" s="17"/>
      <c r="K9" s="17">
        <v>5.9788989825117302E-2</v>
      </c>
      <c r="L9" s="17">
        <v>0.12599963429332101</v>
      </c>
      <c r="M9" s="17"/>
      <c r="N9" s="17">
        <v>8.9289046046158699E-2</v>
      </c>
      <c r="O9" s="17">
        <v>0.108560469820411</v>
      </c>
      <c r="P9" s="17">
        <v>6.8610465660890296E-2</v>
      </c>
      <c r="Q9" s="17">
        <v>0.13902450602340299</v>
      </c>
      <c r="R9" s="17">
        <v>0.2174704019683</v>
      </c>
      <c r="S9" s="17"/>
      <c r="T9" s="17">
        <v>0.195818821211102</v>
      </c>
      <c r="U9" s="17">
        <v>5.7671431280304199E-2</v>
      </c>
      <c r="V9" s="17">
        <v>4.13146816572331E-2</v>
      </c>
      <c r="W9" s="17">
        <v>0.122001925357258</v>
      </c>
      <c r="X9" s="17">
        <v>5.4373753128728497E-2</v>
      </c>
      <c r="Y9" s="17">
        <v>0.128037522043496</v>
      </c>
      <c r="Z9" s="17">
        <v>7.1670919171094097E-2</v>
      </c>
      <c r="AA9" s="17">
        <v>0.12874023871736201</v>
      </c>
      <c r="AB9" s="17">
        <v>0.169558083933149</v>
      </c>
      <c r="AC9" s="17">
        <v>0.101324056619769</v>
      </c>
      <c r="AD9" s="17">
        <v>0.110980717118807</v>
      </c>
      <c r="AE9" s="17">
        <v>0.21567810403128401</v>
      </c>
      <c r="AF9" s="17"/>
      <c r="AG9" s="17">
        <v>0.14150064430516901</v>
      </c>
      <c r="AH9" s="17">
        <v>9.7297935201319699E-2</v>
      </c>
    </row>
    <row r="10" spans="2:34" ht="45" x14ac:dyDescent="0.25">
      <c r="B10" s="18" t="s">
        <v>118</v>
      </c>
      <c r="C10" s="17">
        <v>0.25859041433582802</v>
      </c>
      <c r="D10" s="17">
        <v>0.29544609098772301</v>
      </c>
      <c r="E10" s="17">
        <v>0.22239744951512699</v>
      </c>
      <c r="F10" s="17"/>
      <c r="G10" s="17">
        <v>0.255659578204668</v>
      </c>
      <c r="H10" s="17">
        <v>0.24322158206797201</v>
      </c>
      <c r="I10" s="17">
        <v>0.28055268855929799</v>
      </c>
      <c r="J10" s="17"/>
      <c r="K10" s="17">
        <v>0.206616693698704</v>
      </c>
      <c r="L10" s="17">
        <v>0.26979637687806901</v>
      </c>
      <c r="M10" s="17"/>
      <c r="N10" s="17">
        <v>0.21879141075292299</v>
      </c>
      <c r="O10" s="17">
        <v>0.257808241064789</v>
      </c>
      <c r="P10" s="17">
        <v>0.23877166654625001</v>
      </c>
      <c r="Q10" s="17">
        <v>0.32334612435612198</v>
      </c>
      <c r="R10" s="17">
        <v>0.30649958083074003</v>
      </c>
      <c r="S10" s="17"/>
      <c r="T10" s="17">
        <v>0.258219949665418</v>
      </c>
      <c r="U10" s="17">
        <v>0.246241386394314</v>
      </c>
      <c r="V10" s="17">
        <v>0.28393770292835402</v>
      </c>
      <c r="W10" s="17">
        <v>0.30506178048312199</v>
      </c>
      <c r="X10" s="17">
        <v>0.28791820459151701</v>
      </c>
      <c r="Y10" s="17">
        <v>0.22245444874595699</v>
      </c>
      <c r="Z10" s="17">
        <v>0.25684808251937302</v>
      </c>
      <c r="AA10" s="17">
        <v>0.32225966806121797</v>
      </c>
      <c r="AB10" s="17">
        <v>0.232179046764627</v>
      </c>
      <c r="AC10" s="17">
        <v>0.241725277062599</v>
      </c>
      <c r="AD10" s="17">
        <v>0.25719475296970001</v>
      </c>
      <c r="AE10" s="17">
        <v>0.215055351677296</v>
      </c>
      <c r="AF10" s="17"/>
      <c r="AG10" s="17">
        <v>0.27137346850399102</v>
      </c>
      <c r="AH10" s="17">
        <v>0.25307162369011799</v>
      </c>
    </row>
    <row r="11" spans="2:34" x14ac:dyDescent="0.25">
      <c r="B11" s="18" t="s">
        <v>119</v>
      </c>
      <c r="C11" s="17">
        <v>0.56389379175687404</v>
      </c>
      <c r="D11" s="17">
        <v>0.50188834093397905</v>
      </c>
      <c r="E11" s="17">
        <v>0.62184384999211495</v>
      </c>
      <c r="F11" s="17"/>
      <c r="G11" s="17">
        <v>0.56949614464313703</v>
      </c>
      <c r="H11" s="17">
        <v>0.60538522409039397</v>
      </c>
      <c r="I11" s="17">
        <v>0.50674761307175198</v>
      </c>
      <c r="J11" s="17"/>
      <c r="K11" s="17">
        <v>0.63333951061351601</v>
      </c>
      <c r="L11" s="17">
        <v>0.55281672564394801</v>
      </c>
      <c r="M11" s="17"/>
      <c r="N11" s="17">
        <v>0.59976581909533699</v>
      </c>
      <c r="O11" s="17">
        <v>0.58571860641659301</v>
      </c>
      <c r="P11" s="17">
        <v>0.62569464658760099</v>
      </c>
      <c r="Q11" s="17">
        <v>0.47245492948906898</v>
      </c>
      <c r="R11" s="17">
        <v>0.42760150785702999</v>
      </c>
      <c r="S11" s="17"/>
      <c r="T11" s="17">
        <v>0.50114974310802596</v>
      </c>
      <c r="U11" s="17">
        <v>0.61109962283078201</v>
      </c>
      <c r="V11" s="17">
        <v>0.60940183664545799</v>
      </c>
      <c r="W11" s="17">
        <v>0.51830194078195602</v>
      </c>
      <c r="X11" s="17">
        <v>0.61870752208667001</v>
      </c>
      <c r="Y11" s="17">
        <v>0.54612357972444503</v>
      </c>
      <c r="Z11" s="17">
        <v>0.58140908831441196</v>
      </c>
      <c r="AA11" s="17">
        <v>0.49084555773633098</v>
      </c>
      <c r="AB11" s="17">
        <v>0.55683192807681303</v>
      </c>
      <c r="AC11" s="17">
        <v>0.57688348129359301</v>
      </c>
      <c r="AD11" s="17">
        <v>0.60658116705806397</v>
      </c>
      <c r="AE11" s="17">
        <v>0.534894380388654</v>
      </c>
      <c r="AF11" s="17"/>
      <c r="AG11" s="17">
        <v>0.52189257304437497</v>
      </c>
      <c r="AH11" s="17">
        <v>0.59266702382346503</v>
      </c>
    </row>
    <row r="12" spans="2:34" x14ac:dyDescent="0.25">
      <c r="B12" s="18" t="s">
        <v>60</v>
      </c>
      <c r="C12" s="19">
        <v>6.3367280270276896E-2</v>
      </c>
      <c r="D12" s="19">
        <v>6.1768368538764301E-2</v>
      </c>
      <c r="E12" s="19">
        <v>6.6178151432981697E-2</v>
      </c>
      <c r="F12" s="19"/>
      <c r="G12" s="19">
        <v>7.2225456572455604E-2</v>
      </c>
      <c r="H12" s="19">
        <v>6.3923613316065594E-2</v>
      </c>
      <c r="I12" s="19">
        <v>5.44430849784183E-2</v>
      </c>
      <c r="J12" s="19"/>
      <c r="K12" s="19">
        <v>0.100254805862662</v>
      </c>
      <c r="L12" s="19">
        <v>5.1387263184662101E-2</v>
      </c>
      <c r="M12" s="19"/>
      <c r="N12" s="19">
        <v>9.2153724105581494E-2</v>
      </c>
      <c r="O12" s="19">
        <v>4.7912682698207303E-2</v>
      </c>
      <c r="P12" s="19">
        <v>6.6923221205258607E-2</v>
      </c>
      <c r="Q12" s="19">
        <v>6.5174440131405595E-2</v>
      </c>
      <c r="R12" s="19">
        <v>4.84285093439299E-2</v>
      </c>
      <c r="S12" s="19"/>
      <c r="T12" s="19">
        <v>4.4811486015453997E-2</v>
      </c>
      <c r="U12" s="19">
        <v>8.4987559494599699E-2</v>
      </c>
      <c r="V12" s="19">
        <v>6.5345778768954602E-2</v>
      </c>
      <c r="W12" s="19">
        <v>5.4634353377664299E-2</v>
      </c>
      <c r="X12" s="19">
        <v>3.9000520193084601E-2</v>
      </c>
      <c r="Y12" s="19">
        <v>0.103384449486102</v>
      </c>
      <c r="Z12" s="19">
        <v>9.0071909995122004E-2</v>
      </c>
      <c r="AA12" s="19">
        <v>5.8154535485087998E-2</v>
      </c>
      <c r="AB12" s="19">
        <v>4.1430941225411001E-2</v>
      </c>
      <c r="AC12" s="19">
        <v>8.0067185024038701E-2</v>
      </c>
      <c r="AD12" s="19">
        <v>2.5243362853429901E-2</v>
      </c>
      <c r="AE12" s="19">
        <v>3.4372163902765998E-2</v>
      </c>
      <c r="AF12" s="19"/>
      <c r="AG12" s="19">
        <v>6.5233314146463994E-2</v>
      </c>
      <c r="AH12" s="19">
        <v>5.6963417285097802E-2</v>
      </c>
    </row>
    <row r="13" spans="2:34" x14ac:dyDescent="0.25">
      <c r="B13" s="16"/>
    </row>
    <row r="14" spans="2:34" x14ac:dyDescent="0.25">
      <c r="B14" t="s">
        <v>63</v>
      </c>
    </row>
    <row r="15" spans="2:34" x14ac:dyDescent="0.25">
      <c r="B15" t="s">
        <v>64</v>
      </c>
    </row>
    <row r="17" spans="2:2" x14ac:dyDescent="0.25">
      <c r="B17"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697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0.19585915476934301</v>
      </c>
      <c r="D9" s="17">
        <v>0.20093566608890401</v>
      </c>
      <c r="E9" s="17">
        <v>0.19258934146309301</v>
      </c>
      <c r="F9" s="17"/>
      <c r="G9" s="17">
        <v>0.220425531821558</v>
      </c>
      <c r="H9" s="17">
        <v>0.192631606786274</v>
      </c>
      <c r="I9" s="17">
        <v>0.177081718043129</v>
      </c>
      <c r="J9" s="17"/>
      <c r="K9" s="17">
        <v>0.17927946657524901</v>
      </c>
      <c r="L9" s="17">
        <v>0.198496610510315</v>
      </c>
      <c r="M9" s="17"/>
      <c r="N9" s="17">
        <v>0.224203279704</v>
      </c>
      <c r="O9" s="17">
        <v>0.20660656759121199</v>
      </c>
      <c r="P9" s="17">
        <v>0.173070297287643</v>
      </c>
      <c r="Q9" s="17">
        <v>0.24982102458320399</v>
      </c>
      <c r="R9" s="17">
        <v>0.18407075219455299</v>
      </c>
      <c r="S9" s="17"/>
      <c r="T9" s="17">
        <v>0.20409876850553799</v>
      </c>
      <c r="U9" s="17">
        <v>0.18776185211513299</v>
      </c>
      <c r="V9" s="17">
        <v>0.215167034942985</v>
      </c>
      <c r="W9" s="17">
        <v>0.177150661561705</v>
      </c>
      <c r="X9" s="17">
        <v>0.19781645169795001</v>
      </c>
      <c r="Y9" s="17">
        <v>0.16870768222846999</v>
      </c>
      <c r="Z9" s="17">
        <v>0.19132525304494599</v>
      </c>
      <c r="AA9" s="17">
        <v>0.201343285135131</v>
      </c>
      <c r="AB9" s="17">
        <v>0.220969974302759</v>
      </c>
      <c r="AC9" s="17">
        <v>0.19470460898660999</v>
      </c>
      <c r="AD9" s="17">
        <v>0.23260436226279699</v>
      </c>
      <c r="AE9" s="17">
        <v>0.12854070264178999</v>
      </c>
      <c r="AF9" s="17"/>
      <c r="AG9" s="17">
        <v>0.195979710677612</v>
      </c>
      <c r="AH9" s="17">
        <v>0.204856699100437</v>
      </c>
    </row>
    <row r="10" spans="2:34" ht="45" x14ac:dyDescent="0.25">
      <c r="B10" s="18" t="s">
        <v>684</v>
      </c>
      <c r="C10" s="17">
        <v>0.37157188430588201</v>
      </c>
      <c r="D10" s="17">
        <v>0.37523554272057702</v>
      </c>
      <c r="E10" s="17">
        <v>0.363756803186015</v>
      </c>
      <c r="F10" s="17"/>
      <c r="G10" s="17">
        <v>0.38637061585054</v>
      </c>
      <c r="H10" s="17">
        <v>0.354677138096189</v>
      </c>
      <c r="I10" s="17">
        <v>0.37897669534971701</v>
      </c>
      <c r="J10" s="17"/>
      <c r="K10" s="17">
        <v>0.403123786317788</v>
      </c>
      <c r="L10" s="17">
        <v>0.37101071407367803</v>
      </c>
      <c r="M10" s="17"/>
      <c r="N10" s="17">
        <v>0.308098162936987</v>
      </c>
      <c r="O10" s="17">
        <v>0.35111735944413303</v>
      </c>
      <c r="P10" s="17">
        <v>0.40173450243304598</v>
      </c>
      <c r="Q10" s="17">
        <v>0.387866951825454</v>
      </c>
      <c r="R10" s="17">
        <v>0.38375466528552399</v>
      </c>
      <c r="S10" s="17"/>
      <c r="T10" s="17">
        <v>0.35133581708070999</v>
      </c>
      <c r="U10" s="17">
        <v>0.38632821765583503</v>
      </c>
      <c r="V10" s="17">
        <v>0.44123448351815597</v>
      </c>
      <c r="W10" s="17">
        <v>0.38368206356884899</v>
      </c>
      <c r="X10" s="17">
        <v>0.346593288545475</v>
      </c>
      <c r="Y10" s="17">
        <v>0.31081829962052199</v>
      </c>
      <c r="Z10" s="17">
        <v>0.422421451019039</v>
      </c>
      <c r="AA10" s="17">
        <v>0.30107876987993198</v>
      </c>
      <c r="AB10" s="17">
        <v>0.33110765457220498</v>
      </c>
      <c r="AC10" s="17">
        <v>0.47482907741465102</v>
      </c>
      <c r="AD10" s="17">
        <v>0.26697086091121303</v>
      </c>
      <c r="AE10" s="17">
        <v>0.417851235892721</v>
      </c>
      <c r="AF10" s="17"/>
      <c r="AG10" s="17">
        <v>0.378701741513013</v>
      </c>
      <c r="AH10" s="17">
        <v>0.38526537241125203</v>
      </c>
    </row>
    <row r="11" spans="2:34" ht="45" x14ac:dyDescent="0.25">
      <c r="B11" s="18" t="s">
        <v>685</v>
      </c>
      <c r="C11" s="17">
        <v>0.24722512896881499</v>
      </c>
      <c r="D11" s="17">
        <v>0.230649512617912</v>
      </c>
      <c r="E11" s="17">
        <v>0.264703925334423</v>
      </c>
      <c r="F11" s="17"/>
      <c r="G11" s="17">
        <v>0.21544324145060001</v>
      </c>
      <c r="H11" s="17">
        <v>0.27106408548004002</v>
      </c>
      <c r="I11" s="17">
        <v>0.24690140192322799</v>
      </c>
      <c r="J11" s="17"/>
      <c r="K11" s="17">
        <v>0.22743102302333801</v>
      </c>
      <c r="L11" s="17">
        <v>0.251536772432713</v>
      </c>
      <c r="M11" s="17"/>
      <c r="N11" s="17">
        <v>0.22264428460205701</v>
      </c>
      <c r="O11" s="17">
        <v>0.26221989852814998</v>
      </c>
      <c r="P11" s="17">
        <v>0.23823838469318701</v>
      </c>
      <c r="Q11" s="17">
        <v>0.22908440108011699</v>
      </c>
      <c r="R11" s="17">
        <v>0.27525860777258299</v>
      </c>
      <c r="S11" s="17"/>
      <c r="T11" s="17">
        <v>0.27380593393498698</v>
      </c>
      <c r="U11" s="17">
        <v>0.25152267063856998</v>
      </c>
      <c r="V11" s="17">
        <v>0.195977427671188</v>
      </c>
      <c r="W11" s="17">
        <v>0.26600601149488301</v>
      </c>
      <c r="X11" s="17">
        <v>0.19301568625247401</v>
      </c>
      <c r="Y11" s="17">
        <v>0.29225947265937802</v>
      </c>
      <c r="Z11" s="17">
        <v>0.248222330494906</v>
      </c>
      <c r="AA11" s="17">
        <v>0.31588732955426602</v>
      </c>
      <c r="AB11" s="17">
        <v>0.260013354174297</v>
      </c>
      <c r="AC11" s="17">
        <v>0.180899983824618</v>
      </c>
      <c r="AD11" s="17">
        <v>0.24493740426878899</v>
      </c>
      <c r="AE11" s="17">
        <v>0.22693859442070199</v>
      </c>
      <c r="AF11" s="17"/>
      <c r="AG11" s="17">
        <v>0.26028702149705901</v>
      </c>
      <c r="AH11" s="17">
        <v>0.231033240869571</v>
      </c>
    </row>
    <row r="12" spans="2:34" ht="30" x14ac:dyDescent="0.25">
      <c r="B12" s="18" t="s">
        <v>686</v>
      </c>
      <c r="C12" s="17">
        <v>9.9395666737946406E-2</v>
      </c>
      <c r="D12" s="17">
        <v>0.115141285728964</v>
      </c>
      <c r="E12" s="17">
        <v>8.5549558011998705E-2</v>
      </c>
      <c r="F12" s="17"/>
      <c r="G12" s="17">
        <v>7.3084986430089399E-2</v>
      </c>
      <c r="H12" s="17">
        <v>0.109148805560047</v>
      </c>
      <c r="I12" s="17">
        <v>0.11162396548685199</v>
      </c>
      <c r="J12" s="17"/>
      <c r="K12" s="17">
        <v>0.118257085566838</v>
      </c>
      <c r="L12" s="17">
        <v>9.6979031117423301E-2</v>
      </c>
      <c r="M12" s="17"/>
      <c r="N12" s="17">
        <v>8.8542418233726605E-2</v>
      </c>
      <c r="O12" s="17">
        <v>0.103942906373043</v>
      </c>
      <c r="P12" s="17">
        <v>0.106615782047186</v>
      </c>
      <c r="Q12" s="17">
        <v>5.4871022748086702E-2</v>
      </c>
      <c r="R12" s="17">
        <v>0.10615523347045799</v>
      </c>
      <c r="S12" s="17"/>
      <c r="T12" s="17">
        <v>0.106135624664524</v>
      </c>
      <c r="U12" s="17">
        <v>8.7220707570587502E-2</v>
      </c>
      <c r="V12" s="17">
        <v>6.3404396912601899E-2</v>
      </c>
      <c r="W12" s="17">
        <v>9.3271532889055403E-2</v>
      </c>
      <c r="X12" s="17">
        <v>0.13388686301656999</v>
      </c>
      <c r="Y12" s="17">
        <v>0.14824851582957899</v>
      </c>
      <c r="Z12" s="17">
        <v>6.5783310083192603E-2</v>
      </c>
      <c r="AA12" s="17">
        <v>0.108150167511669</v>
      </c>
      <c r="AB12" s="17">
        <v>0.103474329527644</v>
      </c>
      <c r="AC12" s="17">
        <v>5.3940466725329601E-2</v>
      </c>
      <c r="AD12" s="17">
        <v>0.12061409045128201</v>
      </c>
      <c r="AE12" s="17">
        <v>0.1599045169046</v>
      </c>
      <c r="AF12" s="17"/>
      <c r="AG12" s="17">
        <v>9.2373714247208596E-2</v>
      </c>
      <c r="AH12" s="17">
        <v>0.102153708152479</v>
      </c>
    </row>
    <row r="13" spans="2:34" x14ac:dyDescent="0.25">
      <c r="B13" s="18" t="s">
        <v>80</v>
      </c>
      <c r="C13" s="19">
        <v>8.5948165218014294E-2</v>
      </c>
      <c r="D13" s="19">
        <v>7.8037992843642906E-2</v>
      </c>
      <c r="E13" s="19">
        <v>9.3400372004470003E-2</v>
      </c>
      <c r="F13" s="19"/>
      <c r="G13" s="19">
        <v>0.104675624447212</v>
      </c>
      <c r="H13" s="19">
        <v>7.2478364077449994E-2</v>
      </c>
      <c r="I13" s="19">
        <v>8.5416219197074594E-2</v>
      </c>
      <c r="J13" s="19"/>
      <c r="K13" s="19">
        <v>7.1908638516786694E-2</v>
      </c>
      <c r="L13" s="19">
        <v>8.1976871865871798E-2</v>
      </c>
      <c r="M13" s="19"/>
      <c r="N13" s="19">
        <v>0.15651185452322799</v>
      </c>
      <c r="O13" s="19">
        <v>7.6113268063461498E-2</v>
      </c>
      <c r="P13" s="19">
        <v>8.0341033538937304E-2</v>
      </c>
      <c r="Q13" s="19">
        <v>7.8356599763137996E-2</v>
      </c>
      <c r="R13" s="19">
        <v>5.0760741276881197E-2</v>
      </c>
      <c r="S13" s="19"/>
      <c r="T13" s="19">
        <v>6.4623855814241196E-2</v>
      </c>
      <c r="U13" s="19">
        <v>8.7166552019874194E-2</v>
      </c>
      <c r="V13" s="19">
        <v>8.4216656955068997E-2</v>
      </c>
      <c r="W13" s="19">
        <v>7.9889730485506599E-2</v>
      </c>
      <c r="X13" s="19">
        <v>0.128687710487532</v>
      </c>
      <c r="Y13" s="19">
        <v>7.99660296620512E-2</v>
      </c>
      <c r="Z13" s="19">
        <v>7.2247655357916801E-2</v>
      </c>
      <c r="AA13" s="19">
        <v>7.3540447919002799E-2</v>
      </c>
      <c r="AB13" s="19">
        <v>8.4434687423095497E-2</v>
      </c>
      <c r="AC13" s="19">
        <v>9.5625863048790699E-2</v>
      </c>
      <c r="AD13" s="19">
        <v>0.13487328210592001</v>
      </c>
      <c r="AE13" s="19">
        <v>6.6764950140187601E-2</v>
      </c>
      <c r="AF13" s="19"/>
      <c r="AG13" s="19">
        <v>7.2657812065107796E-2</v>
      </c>
      <c r="AH13" s="19">
        <v>7.6690979466260703E-2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698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0.161237411855119</v>
      </c>
      <c r="D9" s="17">
        <v>0.17757763447583</v>
      </c>
      <c r="E9" s="17">
        <v>0.144062638237208</v>
      </c>
      <c r="F9" s="17"/>
      <c r="G9" s="17">
        <v>0.168931125414542</v>
      </c>
      <c r="H9" s="17">
        <v>0.15729478684220199</v>
      </c>
      <c r="I9" s="17">
        <v>0.15902698667162099</v>
      </c>
      <c r="J9" s="17"/>
      <c r="K9" s="17">
        <v>0.14927966806950499</v>
      </c>
      <c r="L9" s="17">
        <v>0.163307114758594</v>
      </c>
      <c r="M9" s="17"/>
      <c r="N9" s="17">
        <v>0.20068729134977101</v>
      </c>
      <c r="O9" s="17">
        <v>0.163843650181694</v>
      </c>
      <c r="P9" s="17">
        <v>0.15293339400415401</v>
      </c>
      <c r="Q9" s="17">
        <v>0.206040737318226</v>
      </c>
      <c r="R9" s="17">
        <v>0.124917235071549</v>
      </c>
      <c r="S9" s="17"/>
      <c r="T9" s="17">
        <v>0.15025329094239001</v>
      </c>
      <c r="U9" s="17">
        <v>0.14545636432360601</v>
      </c>
      <c r="V9" s="17">
        <v>0.19699261015628</v>
      </c>
      <c r="W9" s="17">
        <v>0.18077207757958699</v>
      </c>
      <c r="X9" s="17">
        <v>0.131491796783853</v>
      </c>
      <c r="Y9" s="17">
        <v>0.17344111445688301</v>
      </c>
      <c r="Z9" s="17">
        <v>0.134715011582694</v>
      </c>
      <c r="AA9" s="17">
        <v>0.135842352076847</v>
      </c>
      <c r="AB9" s="17">
        <v>0.14681181486202</v>
      </c>
      <c r="AC9" s="17">
        <v>0.21445397760947399</v>
      </c>
      <c r="AD9" s="17">
        <v>0.20903895549432999</v>
      </c>
      <c r="AE9" s="17">
        <v>0.107835154665398</v>
      </c>
      <c r="AF9" s="17"/>
      <c r="AG9" s="17">
        <v>0.169914518400821</v>
      </c>
      <c r="AH9" s="17">
        <v>0.162922163572918</v>
      </c>
    </row>
    <row r="10" spans="2:34" ht="45" x14ac:dyDescent="0.25">
      <c r="B10" s="18" t="s">
        <v>684</v>
      </c>
      <c r="C10" s="17">
        <v>0.34373208886943002</v>
      </c>
      <c r="D10" s="17">
        <v>0.35612431848530801</v>
      </c>
      <c r="E10" s="17">
        <v>0.32998150626398198</v>
      </c>
      <c r="F10" s="17"/>
      <c r="G10" s="17">
        <v>0.36089584102870498</v>
      </c>
      <c r="H10" s="17">
        <v>0.3191543802233</v>
      </c>
      <c r="I10" s="17">
        <v>0.35855839524194899</v>
      </c>
      <c r="J10" s="17"/>
      <c r="K10" s="17">
        <v>0.33701517428637401</v>
      </c>
      <c r="L10" s="17">
        <v>0.34878312915337001</v>
      </c>
      <c r="M10" s="17"/>
      <c r="N10" s="17">
        <v>0.31518199939589198</v>
      </c>
      <c r="O10" s="17">
        <v>0.355422808635669</v>
      </c>
      <c r="P10" s="17">
        <v>0.34834614125253099</v>
      </c>
      <c r="Q10" s="17">
        <v>0.30122990603810901</v>
      </c>
      <c r="R10" s="17">
        <v>0.36183998910573301</v>
      </c>
      <c r="S10" s="17"/>
      <c r="T10" s="17">
        <v>0.34872932532297302</v>
      </c>
      <c r="U10" s="17">
        <v>0.364146856808301</v>
      </c>
      <c r="V10" s="17">
        <v>0.36354089854056798</v>
      </c>
      <c r="W10" s="17">
        <v>0.34553535711742001</v>
      </c>
      <c r="X10" s="17">
        <v>0.37508967938402799</v>
      </c>
      <c r="Y10" s="17">
        <v>0.28113801808766498</v>
      </c>
      <c r="Z10" s="17">
        <v>0.316194350590768</v>
      </c>
      <c r="AA10" s="17">
        <v>0.34682888493685199</v>
      </c>
      <c r="AB10" s="17">
        <v>0.33800968976409801</v>
      </c>
      <c r="AC10" s="17">
        <v>0.39851793196027102</v>
      </c>
      <c r="AD10" s="17">
        <v>0.25735368497570499</v>
      </c>
      <c r="AE10" s="17">
        <v>0.37813742201859002</v>
      </c>
      <c r="AF10" s="17"/>
      <c r="AG10" s="17">
        <v>0.36585589662684398</v>
      </c>
      <c r="AH10" s="17">
        <v>0.332978689803063</v>
      </c>
    </row>
    <row r="11" spans="2:34" ht="45" x14ac:dyDescent="0.25">
      <c r="B11" s="18" t="s">
        <v>685</v>
      </c>
      <c r="C11" s="17">
        <v>0.268980426784936</v>
      </c>
      <c r="D11" s="17">
        <v>0.26438488138222899</v>
      </c>
      <c r="E11" s="17">
        <v>0.27354619848091799</v>
      </c>
      <c r="F11" s="17"/>
      <c r="G11" s="17">
        <v>0.24239687431744</v>
      </c>
      <c r="H11" s="17">
        <v>0.29074916603462703</v>
      </c>
      <c r="I11" s="17">
        <v>0.26642001265017201</v>
      </c>
      <c r="J11" s="17"/>
      <c r="K11" s="17">
        <v>0.27619746292187802</v>
      </c>
      <c r="L11" s="17">
        <v>0.27000870086079198</v>
      </c>
      <c r="M11" s="17"/>
      <c r="N11" s="17">
        <v>0.20096255924971099</v>
      </c>
      <c r="O11" s="17">
        <v>0.24316081386285299</v>
      </c>
      <c r="P11" s="17">
        <v>0.29182099405578099</v>
      </c>
      <c r="Q11" s="17">
        <v>0.28742340837850899</v>
      </c>
      <c r="R11" s="17">
        <v>0.30365575969416198</v>
      </c>
      <c r="S11" s="17"/>
      <c r="T11" s="17">
        <v>0.27343017311468298</v>
      </c>
      <c r="U11" s="17">
        <v>0.28856320023570697</v>
      </c>
      <c r="V11" s="17">
        <v>0.21382133736537401</v>
      </c>
      <c r="W11" s="17">
        <v>0.269173941130468</v>
      </c>
      <c r="X11" s="17">
        <v>0.26159184617661002</v>
      </c>
      <c r="Y11" s="17">
        <v>0.32133917405337697</v>
      </c>
      <c r="Z11" s="17">
        <v>0.28548793438709602</v>
      </c>
      <c r="AA11" s="17">
        <v>0.300496110687758</v>
      </c>
      <c r="AB11" s="17">
        <v>0.25399942794353603</v>
      </c>
      <c r="AC11" s="17">
        <v>0.198668252220459</v>
      </c>
      <c r="AD11" s="17">
        <v>0.27955923733364901</v>
      </c>
      <c r="AE11" s="17">
        <v>0.30549298242969303</v>
      </c>
      <c r="AF11" s="17"/>
      <c r="AG11" s="17">
        <v>0.259837307425834</v>
      </c>
      <c r="AH11" s="17">
        <v>0.27856318582045902</v>
      </c>
    </row>
    <row r="12" spans="2:34" ht="30" x14ac:dyDescent="0.25">
      <c r="B12" s="18" t="s">
        <v>686</v>
      </c>
      <c r="C12" s="17">
        <v>0.124669572564245</v>
      </c>
      <c r="D12" s="17">
        <v>0.11141861212295601</v>
      </c>
      <c r="E12" s="17">
        <v>0.14030580196466599</v>
      </c>
      <c r="F12" s="17"/>
      <c r="G12" s="17">
        <v>9.4023956094345607E-2</v>
      </c>
      <c r="H12" s="17">
        <v>0.14183505051315601</v>
      </c>
      <c r="I12" s="17">
        <v>0.131644879946892</v>
      </c>
      <c r="J12" s="17"/>
      <c r="K12" s="17">
        <v>0.126928867926972</v>
      </c>
      <c r="L12" s="17">
        <v>0.12564400152038999</v>
      </c>
      <c r="M12" s="17"/>
      <c r="N12" s="17">
        <v>8.4255991340687703E-2</v>
      </c>
      <c r="O12" s="17">
        <v>0.13940700769925399</v>
      </c>
      <c r="P12" s="17">
        <v>0.117445010457044</v>
      </c>
      <c r="Q12" s="17">
        <v>0.15348669034028201</v>
      </c>
      <c r="R12" s="17">
        <v>0.145902142460965</v>
      </c>
      <c r="S12" s="17"/>
      <c r="T12" s="17">
        <v>0.163153221872087</v>
      </c>
      <c r="U12" s="17">
        <v>7.6163534077205594E-2</v>
      </c>
      <c r="V12" s="17">
        <v>0.125758419931712</v>
      </c>
      <c r="W12" s="17">
        <v>0.10208393403253201</v>
      </c>
      <c r="X12" s="17">
        <v>0.125053130339084</v>
      </c>
      <c r="Y12" s="17">
        <v>0.13999031797182099</v>
      </c>
      <c r="Z12" s="17">
        <v>0.15797407713042</v>
      </c>
      <c r="AA12" s="17">
        <v>0.14763688239296099</v>
      </c>
      <c r="AB12" s="17">
        <v>0.16702100776414899</v>
      </c>
      <c r="AC12" s="17">
        <v>7.1298212965836993E-2</v>
      </c>
      <c r="AD12" s="17">
        <v>9.0992894669485305E-2</v>
      </c>
      <c r="AE12" s="17">
        <v>8.8102854370799996E-2</v>
      </c>
      <c r="AF12" s="17"/>
      <c r="AG12" s="17">
        <v>0.119000020476578</v>
      </c>
      <c r="AH12" s="17">
        <v>0.129439795261822</v>
      </c>
    </row>
    <row r="13" spans="2:34" x14ac:dyDescent="0.25">
      <c r="B13" s="18" t="s">
        <v>80</v>
      </c>
      <c r="C13" s="19">
        <v>0.101380499926271</v>
      </c>
      <c r="D13" s="19">
        <v>9.0494553533676594E-2</v>
      </c>
      <c r="E13" s="19">
        <v>0.112103855053225</v>
      </c>
      <c r="F13" s="19"/>
      <c r="G13" s="19">
        <v>0.133752203144968</v>
      </c>
      <c r="H13" s="19">
        <v>9.0966616386715105E-2</v>
      </c>
      <c r="I13" s="19">
        <v>8.4349725489366006E-2</v>
      </c>
      <c r="J13" s="19"/>
      <c r="K13" s="19">
        <v>0.11057882679527101</v>
      </c>
      <c r="L13" s="19">
        <v>9.2257053706854705E-2</v>
      </c>
      <c r="M13" s="19"/>
      <c r="N13" s="19">
        <v>0.19891215866393799</v>
      </c>
      <c r="O13" s="19">
        <v>9.8165719620529807E-2</v>
      </c>
      <c r="P13" s="19">
        <v>8.9454460230490307E-2</v>
      </c>
      <c r="Q13" s="19">
        <v>5.1819257924874199E-2</v>
      </c>
      <c r="R13" s="19">
        <v>6.3684873667590805E-2</v>
      </c>
      <c r="S13" s="19"/>
      <c r="T13" s="19">
        <v>6.4433988747867002E-2</v>
      </c>
      <c r="U13" s="19">
        <v>0.12567004455518099</v>
      </c>
      <c r="V13" s="19">
        <v>9.9886734006066596E-2</v>
      </c>
      <c r="W13" s="19">
        <v>0.102434690139992</v>
      </c>
      <c r="X13" s="19">
        <v>0.10677354731642499</v>
      </c>
      <c r="Y13" s="19">
        <v>8.4091375430253801E-2</v>
      </c>
      <c r="Z13" s="19">
        <v>0.10562862630902201</v>
      </c>
      <c r="AA13" s="19">
        <v>6.9195769905582794E-2</v>
      </c>
      <c r="AB13" s="19">
        <v>9.4158059666196794E-2</v>
      </c>
      <c r="AC13" s="19">
        <v>0.11706162524395899</v>
      </c>
      <c r="AD13" s="19">
        <v>0.16305522752682999</v>
      </c>
      <c r="AE13" s="19">
        <v>0.12043158651551999</v>
      </c>
      <c r="AF13" s="19"/>
      <c r="AG13" s="19">
        <v>8.5392257069923705E-2</v>
      </c>
      <c r="AH13" s="19">
        <v>9.6096165541737305E-2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699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7.3261411860399306E-2</v>
      </c>
      <c r="D9" s="17">
        <v>8.1040615435536506E-2</v>
      </c>
      <c r="E9" s="17">
        <v>6.6882597352742795E-2</v>
      </c>
      <c r="F9" s="17"/>
      <c r="G9" s="17">
        <v>7.6749736757430395E-2</v>
      </c>
      <c r="H9" s="17">
        <v>7.5364365744138698E-2</v>
      </c>
      <c r="I9" s="17">
        <v>6.7388696133849402E-2</v>
      </c>
      <c r="J9" s="17"/>
      <c r="K9" s="17">
        <v>7.8516274430537006E-2</v>
      </c>
      <c r="L9" s="17">
        <v>7.1481482134277297E-2</v>
      </c>
      <c r="M9" s="17"/>
      <c r="N9" s="17">
        <v>7.59422973280756E-2</v>
      </c>
      <c r="O9" s="17">
        <v>8.2260443014515697E-2</v>
      </c>
      <c r="P9" s="17">
        <v>6.6047993359996393E-2</v>
      </c>
      <c r="Q9" s="17">
        <v>9.2139834641307899E-2</v>
      </c>
      <c r="R9" s="17">
        <v>6.81787231806395E-2</v>
      </c>
      <c r="S9" s="17"/>
      <c r="T9" s="17">
        <v>8.3735392227968997E-2</v>
      </c>
      <c r="U9" s="17">
        <v>2.4922364001929799E-2</v>
      </c>
      <c r="V9" s="17">
        <v>5.34672935093281E-2</v>
      </c>
      <c r="W9" s="17">
        <v>7.3741917275024299E-2</v>
      </c>
      <c r="X9" s="17">
        <v>9.0399605595021998E-2</v>
      </c>
      <c r="Y9" s="17">
        <v>6.7937650511149597E-2</v>
      </c>
      <c r="Z9" s="17">
        <v>7.9855878937822894E-2</v>
      </c>
      <c r="AA9" s="17">
        <v>0.11554812364863</v>
      </c>
      <c r="AB9" s="17">
        <v>9.6391742262948998E-2</v>
      </c>
      <c r="AC9" s="17">
        <v>0.107768691896478</v>
      </c>
      <c r="AD9" s="17">
        <v>6.1830525323298101E-2</v>
      </c>
      <c r="AE9" s="17">
        <v>2.3461035305757501E-2</v>
      </c>
      <c r="AF9" s="17"/>
      <c r="AG9" s="17">
        <v>7.81806670939484E-2</v>
      </c>
      <c r="AH9" s="17">
        <v>7.3832285453593702E-2</v>
      </c>
    </row>
    <row r="10" spans="2:34" ht="45" x14ac:dyDescent="0.25">
      <c r="B10" s="18" t="s">
        <v>684</v>
      </c>
      <c r="C10" s="17">
        <v>0.242110448354908</v>
      </c>
      <c r="D10" s="17">
        <v>0.26152763273662399</v>
      </c>
      <c r="E10" s="17">
        <v>0.22165988686608201</v>
      </c>
      <c r="F10" s="17"/>
      <c r="G10" s="17">
        <v>0.21383537225566299</v>
      </c>
      <c r="H10" s="17">
        <v>0.25103868866197898</v>
      </c>
      <c r="I10" s="17">
        <v>0.25719601364083999</v>
      </c>
      <c r="J10" s="17"/>
      <c r="K10" s="17">
        <v>0.22481680282013999</v>
      </c>
      <c r="L10" s="17">
        <v>0.24533766082613001</v>
      </c>
      <c r="M10" s="17"/>
      <c r="N10" s="17">
        <v>0.21199958261152901</v>
      </c>
      <c r="O10" s="17">
        <v>0.26539108505561099</v>
      </c>
      <c r="P10" s="17">
        <v>0.25176195643127702</v>
      </c>
      <c r="Q10" s="17">
        <v>0.24795193848564701</v>
      </c>
      <c r="R10" s="17">
        <v>0.22223175567776399</v>
      </c>
      <c r="S10" s="17"/>
      <c r="T10" s="17">
        <v>0.238873438379481</v>
      </c>
      <c r="U10" s="17">
        <v>0.27348361284623401</v>
      </c>
      <c r="V10" s="17">
        <v>0.255036265591158</v>
      </c>
      <c r="W10" s="17">
        <v>0.282870881400904</v>
      </c>
      <c r="X10" s="17">
        <v>0.236745941166289</v>
      </c>
      <c r="Y10" s="17">
        <v>0.19880053952743701</v>
      </c>
      <c r="Z10" s="17">
        <v>0.17976858801121201</v>
      </c>
      <c r="AA10" s="17">
        <v>0.25722758231708498</v>
      </c>
      <c r="AB10" s="17">
        <v>0.24503986558312699</v>
      </c>
      <c r="AC10" s="17">
        <v>0.247177933362632</v>
      </c>
      <c r="AD10" s="17">
        <v>0.242433011789942</v>
      </c>
      <c r="AE10" s="17">
        <v>0.252900678928554</v>
      </c>
      <c r="AF10" s="17"/>
      <c r="AG10" s="17">
        <v>0.25050594606080301</v>
      </c>
      <c r="AH10" s="17">
        <v>0.23775326929024099</v>
      </c>
    </row>
    <row r="11" spans="2:34" ht="45" x14ac:dyDescent="0.25">
      <c r="B11" s="18" t="s">
        <v>685</v>
      </c>
      <c r="C11" s="17">
        <v>0.34311488646460803</v>
      </c>
      <c r="D11" s="17">
        <v>0.34645009491538198</v>
      </c>
      <c r="E11" s="17">
        <v>0.34072745177465902</v>
      </c>
      <c r="F11" s="17"/>
      <c r="G11" s="17">
        <v>0.36270708480591202</v>
      </c>
      <c r="H11" s="17">
        <v>0.33554305996888001</v>
      </c>
      <c r="I11" s="17">
        <v>0.33439615272354001</v>
      </c>
      <c r="J11" s="17"/>
      <c r="K11" s="17">
        <v>0.344811529490337</v>
      </c>
      <c r="L11" s="17">
        <v>0.34715056467694999</v>
      </c>
      <c r="M11" s="17"/>
      <c r="N11" s="17">
        <v>0.29510211902469502</v>
      </c>
      <c r="O11" s="17">
        <v>0.35638571252903201</v>
      </c>
      <c r="P11" s="17">
        <v>0.34374202573122498</v>
      </c>
      <c r="Q11" s="17">
        <v>0.30856928856748</v>
      </c>
      <c r="R11" s="17">
        <v>0.380415119646762</v>
      </c>
      <c r="S11" s="17"/>
      <c r="T11" s="17">
        <v>0.33206149311303501</v>
      </c>
      <c r="U11" s="17">
        <v>0.41257596844774602</v>
      </c>
      <c r="V11" s="17">
        <v>0.31555104389003502</v>
      </c>
      <c r="W11" s="17">
        <v>0.33693412747948598</v>
      </c>
      <c r="X11" s="17">
        <v>0.285187176632544</v>
      </c>
      <c r="Y11" s="17">
        <v>0.37860031356509</v>
      </c>
      <c r="Z11" s="17">
        <v>0.403163956950299</v>
      </c>
      <c r="AA11" s="17">
        <v>0.33157729741244302</v>
      </c>
      <c r="AB11" s="17">
        <v>0.30364073289851001</v>
      </c>
      <c r="AC11" s="17">
        <v>0.31469315150692301</v>
      </c>
      <c r="AD11" s="17">
        <v>0.30176796990432297</v>
      </c>
      <c r="AE11" s="17">
        <v>0.34628207691923901</v>
      </c>
      <c r="AF11" s="17"/>
      <c r="AG11" s="17">
        <v>0.35622194858600598</v>
      </c>
      <c r="AH11" s="17">
        <v>0.33470138769464097</v>
      </c>
    </row>
    <row r="12" spans="2:34" ht="30" x14ac:dyDescent="0.25">
      <c r="B12" s="18" t="s">
        <v>686</v>
      </c>
      <c r="C12" s="17">
        <v>0.21573450255114701</v>
      </c>
      <c r="D12" s="17">
        <v>0.202160420143909</v>
      </c>
      <c r="E12" s="17">
        <v>0.228987308002428</v>
      </c>
      <c r="F12" s="17"/>
      <c r="G12" s="17">
        <v>0.18709211333901299</v>
      </c>
      <c r="H12" s="17">
        <v>0.223285970072027</v>
      </c>
      <c r="I12" s="17">
        <v>0.232884801707858</v>
      </c>
      <c r="J12" s="17"/>
      <c r="K12" s="17">
        <v>0.25391818902330698</v>
      </c>
      <c r="L12" s="17">
        <v>0.21230055377047999</v>
      </c>
      <c r="M12" s="17"/>
      <c r="N12" s="17">
        <v>0.19324567718848501</v>
      </c>
      <c r="O12" s="17">
        <v>0.18959012184381099</v>
      </c>
      <c r="P12" s="17">
        <v>0.22295771986214499</v>
      </c>
      <c r="Q12" s="17">
        <v>0.228610379269296</v>
      </c>
      <c r="R12" s="17">
        <v>0.24410043181368701</v>
      </c>
      <c r="S12" s="17"/>
      <c r="T12" s="17">
        <v>0.24049874252304199</v>
      </c>
      <c r="U12" s="17">
        <v>0.18474999450402799</v>
      </c>
      <c r="V12" s="17">
        <v>0.18696841018139601</v>
      </c>
      <c r="W12" s="17">
        <v>0.18154962525124901</v>
      </c>
      <c r="X12" s="17">
        <v>0.24373974548392799</v>
      </c>
      <c r="Y12" s="17">
        <v>0.219285182884699</v>
      </c>
      <c r="Z12" s="17">
        <v>0.21101917584186899</v>
      </c>
      <c r="AA12" s="17">
        <v>0.21769681595578799</v>
      </c>
      <c r="AB12" s="17">
        <v>0.246543551612731</v>
      </c>
      <c r="AC12" s="17">
        <v>0.21380005443914599</v>
      </c>
      <c r="AD12" s="17">
        <v>0.20470337311432399</v>
      </c>
      <c r="AE12" s="17">
        <v>0.25387139381008</v>
      </c>
      <c r="AF12" s="17"/>
      <c r="AG12" s="17">
        <v>0.22028812017067201</v>
      </c>
      <c r="AH12" s="17">
        <v>0.21951458996814399</v>
      </c>
    </row>
    <row r="13" spans="2:34" x14ac:dyDescent="0.25">
      <c r="B13" s="18" t="s">
        <v>80</v>
      </c>
      <c r="C13" s="19">
        <v>0.12577875076893699</v>
      </c>
      <c r="D13" s="19">
        <v>0.108821236768548</v>
      </c>
      <c r="E13" s="19">
        <v>0.14174275600408801</v>
      </c>
      <c r="F13" s="19"/>
      <c r="G13" s="19">
        <v>0.15961569284198199</v>
      </c>
      <c r="H13" s="19">
        <v>0.114767915552975</v>
      </c>
      <c r="I13" s="19">
        <v>0.108134335793913</v>
      </c>
      <c r="J13" s="19"/>
      <c r="K13" s="19">
        <v>9.7937204235679504E-2</v>
      </c>
      <c r="L13" s="19">
        <v>0.123729738592163</v>
      </c>
      <c r="M13" s="19"/>
      <c r="N13" s="19">
        <v>0.22371032384721601</v>
      </c>
      <c r="O13" s="19">
        <v>0.106372637557031</v>
      </c>
      <c r="P13" s="19">
        <v>0.115490304615357</v>
      </c>
      <c r="Q13" s="19">
        <v>0.12272855903627</v>
      </c>
      <c r="R13" s="19">
        <v>8.5073969681147998E-2</v>
      </c>
      <c r="S13" s="19"/>
      <c r="T13" s="19">
        <v>0.104830933756473</v>
      </c>
      <c r="U13" s="19">
        <v>0.104268060200062</v>
      </c>
      <c r="V13" s="19">
        <v>0.18897698682808201</v>
      </c>
      <c r="W13" s="19">
        <v>0.124903448593337</v>
      </c>
      <c r="X13" s="19">
        <v>0.14392753112221701</v>
      </c>
      <c r="Y13" s="19">
        <v>0.13537631351162499</v>
      </c>
      <c r="Z13" s="19">
        <v>0.12619240025879599</v>
      </c>
      <c r="AA13" s="19">
        <v>7.7950180666054095E-2</v>
      </c>
      <c r="AB13" s="19">
        <v>0.108384107642684</v>
      </c>
      <c r="AC13" s="19">
        <v>0.11656016879482101</v>
      </c>
      <c r="AD13" s="19">
        <v>0.18926511986811201</v>
      </c>
      <c r="AE13" s="19">
        <v>0.123484815036369</v>
      </c>
      <c r="AF13" s="19"/>
      <c r="AG13" s="19">
        <v>9.4803318088571203E-2</v>
      </c>
      <c r="AH13" s="19">
        <v>0.13419846759338</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700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0.13090061866466501</v>
      </c>
      <c r="D9" s="17">
        <v>0.13360375052790499</v>
      </c>
      <c r="E9" s="17">
        <v>0.12856115598883</v>
      </c>
      <c r="F9" s="17"/>
      <c r="G9" s="17">
        <v>0.14664969968944599</v>
      </c>
      <c r="H9" s="17">
        <v>0.11639139975388001</v>
      </c>
      <c r="I9" s="17">
        <v>0.13443630898626699</v>
      </c>
      <c r="J9" s="17"/>
      <c r="K9" s="17">
        <v>0.11303914807174401</v>
      </c>
      <c r="L9" s="17">
        <v>0.13311587977570999</v>
      </c>
      <c r="M9" s="17"/>
      <c r="N9" s="17">
        <v>0.17544054049820801</v>
      </c>
      <c r="O9" s="17">
        <v>0.106275474661065</v>
      </c>
      <c r="P9" s="17">
        <v>0.12759924601130199</v>
      </c>
      <c r="Q9" s="17">
        <v>0.126982140960961</v>
      </c>
      <c r="R9" s="17">
        <v>0.12752409538714801</v>
      </c>
      <c r="S9" s="17"/>
      <c r="T9" s="17">
        <v>0.123350607593899</v>
      </c>
      <c r="U9" s="17">
        <v>0.123367029845162</v>
      </c>
      <c r="V9" s="17">
        <v>0.105774985169453</v>
      </c>
      <c r="W9" s="17">
        <v>0.16466509487987799</v>
      </c>
      <c r="X9" s="17">
        <v>0.12902362070538301</v>
      </c>
      <c r="Y9" s="17">
        <v>0.12136490550269299</v>
      </c>
      <c r="Z9" s="17">
        <v>0.14120999190653299</v>
      </c>
      <c r="AA9" s="17">
        <v>0.10993822880998499</v>
      </c>
      <c r="AB9" s="17">
        <v>0.13118723727811901</v>
      </c>
      <c r="AC9" s="17">
        <v>0.16713648448973401</v>
      </c>
      <c r="AD9" s="17">
        <v>0.13748294077204101</v>
      </c>
      <c r="AE9" s="17">
        <v>9.2322573175238898E-2</v>
      </c>
      <c r="AF9" s="17"/>
      <c r="AG9" s="17">
        <v>0.14063720461175599</v>
      </c>
      <c r="AH9" s="17">
        <v>0.13267230149488801</v>
      </c>
    </row>
    <row r="10" spans="2:34" ht="45" x14ac:dyDescent="0.25">
      <c r="B10" s="18" t="s">
        <v>684</v>
      </c>
      <c r="C10" s="17">
        <v>0.34857694370409498</v>
      </c>
      <c r="D10" s="17">
        <v>0.35443263872354203</v>
      </c>
      <c r="E10" s="17">
        <v>0.33886724045575001</v>
      </c>
      <c r="F10" s="17"/>
      <c r="G10" s="17">
        <v>0.35436268803980903</v>
      </c>
      <c r="H10" s="17">
        <v>0.33724762683128301</v>
      </c>
      <c r="I10" s="17">
        <v>0.35738599300010798</v>
      </c>
      <c r="J10" s="17"/>
      <c r="K10" s="17">
        <v>0.36563838157055301</v>
      </c>
      <c r="L10" s="17">
        <v>0.34861166013269101</v>
      </c>
      <c r="M10" s="17"/>
      <c r="N10" s="17">
        <v>0.31087664098099299</v>
      </c>
      <c r="O10" s="17">
        <v>0.35512284435706098</v>
      </c>
      <c r="P10" s="17">
        <v>0.35278511575673699</v>
      </c>
      <c r="Q10" s="17">
        <v>0.39635260418642099</v>
      </c>
      <c r="R10" s="17">
        <v>0.34790813369680801</v>
      </c>
      <c r="S10" s="17"/>
      <c r="T10" s="17">
        <v>0.35356285313521701</v>
      </c>
      <c r="U10" s="17">
        <v>0.33804841376627698</v>
      </c>
      <c r="V10" s="17">
        <v>0.39475427223564802</v>
      </c>
      <c r="W10" s="17">
        <v>0.332282863829365</v>
      </c>
      <c r="X10" s="17">
        <v>0.35399506630300498</v>
      </c>
      <c r="Y10" s="17">
        <v>0.34026897786678301</v>
      </c>
      <c r="Z10" s="17">
        <v>0.34451990831137802</v>
      </c>
      <c r="AA10" s="17">
        <v>0.339509254488777</v>
      </c>
      <c r="AB10" s="17">
        <v>0.312581766491559</v>
      </c>
      <c r="AC10" s="17">
        <v>0.40965769727927698</v>
      </c>
      <c r="AD10" s="17">
        <v>0.26636293426260299</v>
      </c>
      <c r="AE10" s="17">
        <v>0.43415364119826999</v>
      </c>
      <c r="AF10" s="17"/>
      <c r="AG10" s="17">
        <v>0.36205672024115698</v>
      </c>
      <c r="AH10" s="17">
        <v>0.35534009948628198</v>
      </c>
    </row>
    <row r="11" spans="2:34" ht="45" x14ac:dyDescent="0.25">
      <c r="B11" s="18" t="s">
        <v>685</v>
      </c>
      <c r="C11" s="17">
        <v>0.29042093642885097</v>
      </c>
      <c r="D11" s="17">
        <v>0.29739964228604399</v>
      </c>
      <c r="E11" s="17">
        <v>0.28463313208443503</v>
      </c>
      <c r="F11" s="17"/>
      <c r="G11" s="17">
        <v>0.27835162724843199</v>
      </c>
      <c r="H11" s="17">
        <v>0.31860905695270098</v>
      </c>
      <c r="I11" s="17">
        <v>0.26634293966690398</v>
      </c>
      <c r="J11" s="17"/>
      <c r="K11" s="17">
        <v>0.27570690104143403</v>
      </c>
      <c r="L11" s="17">
        <v>0.29719882296764399</v>
      </c>
      <c r="M11" s="17"/>
      <c r="N11" s="17">
        <v>0.257265534352698</v>
      </c>
      <c r="O11" s="17">
        <v>0.30739409201034901</v>
      </c>
      <c r="P11" s="17">
        <v>0.29897715661148799</v>
      </c>
      <c r="Q11" s="17">
        <v>0.24169028443611501</v>
      </c>
      <c r="R11" s="17">
        <v>0.30159666210359598</v>
      </c>
      <c r="S11" s="17"/>
      <c r="T11" s="17">
        <v>0.27685732001192598</v>
      </c>
      <c r="U11" s="17">
        <v>0.29557655797757298</v>
      </c>
      <c r="V11" s="17">
        <v>0.241323973203105</v>
      </c>
      <c r="W11" s="17">
        <v>0.290430935920589</v>
      </c>
      <c r="X11" s="17">
        <v>0.24100855165872501</v>
      </c>
      <c r="Y11" s="17">
        <v>0.29508944069860799</v>
      </c>
      <c r="Z11" s="17">
        <v>0.34185716781203102</v>
      </c>
      <c r="AA11" s="17">
        <v>0.33814480205091701</v>
      </c>
      <c r="AB11" s="17">
        <v>0.33884711374434601</v>
      </c>
      <c r="AC11" s="17">
        <v>0.27605752825673202</v>
      </c>
      <c r="AD11" s="17">
        <v>0.24487155305647701</v>
      </c>
      <c r="AE11" s="17">
        <v>0.28798148918204097</v>
      </c>
      <c r="AF11" s="17"/>
      <c r="AG11" s="17">
        <v>0.30471443816697602</v>
      </c>
      <c r="AH11" s="17">
        <v>0.27951786799924699</v>
      </c>
    </row>
    <row r="12" spans="2:34" ht="30" x14ac:dyDescent="0.25">
      <c r="B12" s="18" t="s">
        <v>686</v>
      </c>
      <c r="C12" s="17">
        <v>0.12820115313081501</v>
      </c>
      <c r="D12" s="17">
        <v>0.121223920211378</v>
      </c>
      <c r="E12" s="17">
        <v>0.13763066781156399</v>
      </c>
      <c r="F12" s="17"/>
      <c r="G12" s="17">
        <v>9.14534688541188E-2</v>
      </c>
      <c r="H12" s="17">
        <v>0.14262406355356799</v>
      </c>
      <c r="I12" s="17">
        <v>0.14427761953235599</v>
      </c>
      <c r="J12" s="17"/>
      <c r="K12" s="17">
        <v>0.13276212039402099</v>
      </c>
      <c r="L12" s="17">
        <v>0.12932716596982499</v>
      </c>
      <c r="M12" s="17"/>
      <c r="N12" s="17">
        <v>8.5775064635853202E-2</v>
      </c>
      <c r="O12" s="17">
        <v>0.14038751207855099</v>
      </c>
      <c r="P12" s="17">
        <v>0.12602349974778701</v>
      </c>
      <c r="Q12" s="17">
        <v>0.12152181713603399</v>
      </c>
      <c r="R12" s="17">
        <v>0.157181563657143</v>
      </c>
      <c r="S12" s="17"/>
      <c r="T12" s="17">
        <v>0.147260564407243</v>
      </c>
      <c r="U12" s="17">
        <v>0.13622506075945601</v>
      </c>
      <c r="V12" s="17">
        <v>0.153589300649356</v>
      </c>
      <c r="W12" s="17">
        <v>7.4594895982850906E-2</v>
      </c>
      <c r="X12" s="17">
        <v>0.16193350260392</v>
      </c>
      <c r="Y12" s="17">
        <v>0.14399998788395399</v>
      </c>
      <c r="Z12" s="17">
        <v>9.3820931570452806E-2</v>
      </c>
      <c r="AA12" s="17">
        <v>0.14996126680710001</v>
      </c>
      <c r="AB12" s="17">
        <v>0.13207543849364101</v>
      </c>
      <c r="AC12" s="17">
        <v>6.02118667380908E-2</v>
      </c>
      <c r="AD12" s="17">
        <v>0.15541057086322899</v>
      </c>
      <c r="AE12" s="17">
        <v>0.15314951020702899</v>
      </c>
      <c r="AF12" s="17"/>
      <c r="AG12" s="17">
        <v>0.109511287887032</v>
      </c>
      <c r="AH12" s="17">
        <v>0.137169573934252</v>
      </c>
    </row>
    <row r="13" spans="2:34" x14ac:dyDescent="0.25">
      <c r="B13" s="18" t="s">
        <v>80</v>
      </c>
      <c r="C13" s="19">
        <v>0.101900348071573</v>
      </c>
      <c r="D13" s="19">
        <v>9.3340048251129903E-2</v>
      </c>
      <c r="E13" s="19">
        <v>0.110307803659421</v>
      </c>
      <c r="F13" s="19"/>
      <c r="G13" s="19">
        <v>0.12918251616819301</v>
      </c>
      <c r="H13" s="19">
        <v>8.5127852908567697E-2</v>
      </c>
      <c r="I13" s="19">
        <v>9.7557138814363897E-2</v>
      </c>
      <c r="J13" s="19"/>
      <c r="K13" s="19">
        <v>0.112853448922247</v>
      </c>
      <c r="L13" s="19">
        <v>9.1746471154129094E-2</v>
      </c>
      <c r="M13" s="19"/>
      <c r="N13" s="19">
        <v>0.17064221953224801</v>
      </c>
      <c r="O13" s="19">
        <v>9.0820076892974499E-2</v>
      </c>
      <c r="P13" s="19">
        <v>9.4614981872685702E-2</v>
      </c>
      <c r="Q13" s="19">
        <v>0.11345315328047</v>
      </c>
      <c r="R13" s="19">
        <v>6.5789545155304496E-2</v>
      </c>
      <c r="S13" s="19"/>
      <c r="T13" s="19">
        <v>9.8968654851714702E-2</v>
      </c>
      <c r="U13" s="19">
        <v>0.106782937651531</v>
      </c>
      <c r="V13" s="19">
        <v>0.104557468742438</v>
      </c>
      <c r="W13" s="19">
        <v>0.138026209387316</v>
      </c>
      <c r="X13" s="19">
        <v>0.114039258728967</v>
      </c>
      <c r="Y13" s="19">
        <v>9.9276688047962594E-2</v>
      </c>
      <c r="Z13" s="19">
        <v>7.8592000399605802E-2</v>
      </c>
      <c r="AA13" s="19">
        <v>6.2446447843221002E-2</v>
      </c>
      <c r="AB13" s="19">
        <v>8.5308443992335406E-2</v>
      </c>
      <c r="AC13" s="19">
        <v>8.6936423236167404E-2</v>
      </c>
      <c r="AD13" s="19">
        <v>0.195872001045651</v>
      </c>
      <c r="AE13" s="19">
        <v>3.2392786237421603E-2</v>
      </c>
      <c r="AF13" s="19"/>
      <c r="AG13" s="19">
        <v>8.30803490930795E-2</v>
      </c>
      <c r="AH13" s="19">
        <v>9.5300157085330905E-2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701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0.13754435762276801</v>
      </c>
      <c r="D9" s="17">
        <v>0.128286930761558</v>
      </c>
      <c r="E9" s="17">
        <v>0.14702950269912499</v>
      </c>
      <c r="F9" s="17"/>
      <c r="G9" s="17">
        <v>0.124994952656539</v>
      </c>
      <c r="H9" s="17">
        <v>0.13736568650289199</v>
      </c>
      <c r="I9" s="17">
        <v>0.14942428280085801</v>
      </c>
      <c r="J9" s="17"/>
      <c r="K9" s="17">
        <v>0.147849238590539</v>
      </c>
      <c r="L9" s="17">
        <v>0.135657179434998</v>
      </c>
      <c r="M9" s="17"/>
      <c r="N9" s="17">
        <v>0.17434643633486999</v>
      </c>
      <c r="O9" s="17">
        <v>0.13102223817845299</v>
      </c>
      <c r="P9" s="17">
        <v>0.125761631388453</v>
      </c>
      <c r="Q9" s="17">
        <v>0.13752433331831601</v>
      </c>
      <c r="R9" s="17">
        <v>0.13590301353084699</v>
      </c>
      <c r="S9" s="17"/>
      <c r="T9" s="17">
        <v>0.137936598125382</v>
      </c>
      <c r="U9" s="17">
        <v>0.13249346512372001</v>
      </c>
      <c r="V9" s="17">
        <v>0.12670250532094399</v>
      </c>
      <c r="W9" s="17">
        <v>0.156042309803334</v>
      </c>
      <c r="X9" s="17">
        <v>0.15243892785254201</v>
      </c>
      <c r="Y9" s="17">
        <v>0.147277177711646</v>
      </c>
      <c r="Z9" s="17">
        <v>8.7798657029432098E-2</v>
      </c>
      <c r="AA9" s="17">
        <v>0.11224823835167801</v>
      </c>
      <c r="AB9" s="17">
        <v>0.11140221048531999</v>
      </c>
      <c r="AC9" s="17">
        <v>0.210095897987507</v>
      </c>
      <c r="AD9" s="17">
        <v>0.13534288184597201</v>
      </c>
      <c r="AE9" s="17">
        <v>0.151247746815249</v>
      </c>
      <c r="AF9" s="17"/>
      <c r="AG9" s="17">
        <v>0.14429291766753199</v>
      </c>
      <c r="AH9" s="17">
        <v>0.138774229489772</v>
      </c>
    </row>
    <row r="10" spans="2:34" ht="45" x14ac:dyDescent="0.25">
      <c r="B10" s="18" t="s">
        <v>684</v>
      </c>
      <c r="C10" s="17">
        <v>0.30435981002879298</v>
      </c>
      <c r="D10" s="17">
        <v>0.31630107119301498</v>
      </c>
      <c r="E10" s="17">
        <v>0.29200553508925398</v>
      </c>
      <c r="F10" s="17"/>
      <c r="G10" s="17">
        <v>0.330993834295014</v>
      </c>
      <c r="H10" s="17">
        <v>0.27425458426035698</v>
      </c>
      <c r="I10" s="17">
        <v>0.31730967696898199</v>
      </c>
      <c r="J10" s="17"/>
      <c r="K10" s="17">
        <v>0.27635227333411899</v>
      </c>
      <c r="L10" s="17">
        <v>0.31224289689617302</v>
      </c>
      <c r="M10" s="17"/>
      <c r="N10" s="17">
        <v>0.28315783133827299</v>
      </c>
      <c r="O10" s="17">
        <v>0.30826835186321899</v>
      </c>
      <c r="P10" s="17">
        <v>0.30658334789256703</v>
      </c>
      <c r="Q10" s="17">
        <v>0.29024643375881498</v>
      </c>
      <c r="R10" s="17">
        <v>0.31883544573938699</v>
      </c>
      <c r="S10" s="17"/>
      <c r="T10" s="17">
        <v>0.28782509259836397</v>
      </c>
      <c r="U10" s="17">
        <v>0.31203184857820099</v>
      </c>
      <c r="V10" s="17">
        <v>0.28220533059851799</v>
      </c>
      <c r="W10" s="17">
        <v>0.325143239434312</v>
      </c>
      <c r="X10" s="17">
        <v>0.30153947026464201</v>
      </c>
      <c r="Y10" s="17">
        <v>0.32324901786824001</v>
      </c>
      <c r="Z10" s="17">
        <v>0.345898571189242</v>
      </c>
      <c r="AA10" s="17">
        <v>0.296029286404634</v>
      </c>
      <c r="AB10" s="17">
        <v>0.321468746312634</v>
      </c>
      <c r="AC10" s="17">
        <v>0.297533952830562</v>
      </c>
      <c r="AD10" s="17">
        <v>0.24434156127635101</v>
      </c>
      <c r="AE10" s="17">
        <v>0.234557499890821</v>
      </c>
      <c r="AF10" s="17"/>
      <c r="AG10" s="17">
        <v>0.31714641483825601</v>
      </c>
      <c r="AH10" s="17">
        <v>0.302690073597978</v>
      </c>
    </row>
    <row r="11" spans="2:34" ht="45" x14ac:dyDescent="0.25">
      <c r="B11" s="18" t="s">
        <v>685</v>
      </c>
      <c r="C11" s="17">
        <v>0.28455111108492598</v>
      </c>
      <c r="D11" s="17">
        <v>0.28295197799240501</v>
      </c>
      <c r="E11" s="17">
        <v>0.28591766105358402</v>
      </c>
      <c r="F11" s="17"/>
      <c r="G11" s="17">
        <v>0.28270962769500102</v>
      </c>
      <c r="H11" s="17">
        <v>0.31632089984407302</v>
      </c>
      <c r="I11" s="17">
        <v>0.246489373696471</v>
      </c>
      <c r="J11" s="17"/>
      <c r="K11" s="17">
        <v>0.267227174484299</v>
      </c>
      <c r="L11" s="17">
        <v>0.28927673724670699</v>
      </c>
      <c r="M11" s="17"/>
      <c r="N11" s="17">
        <v>0.179830920237669</v>
      </c>
      <c r="O11" s="17">
        <v>0.307012039726897</v>
      </c>
      <c r="P11" s="17">
        <v>0.30533115136219902</v>
      </c>
      <c r="Q11" s="17">
        <v>0.32030670695927299</v>
      </c>
      <c r="R11" s="17">
        <v>0.29612104441063303</v>
      </c>
      <c r="S11" s="17"/>
      <c r="T11" s="17">
        <v>0.29876613346185299</v>
      </c>
      <c r="U11" s="17">
        <v>0.26200224193667598</v>
      </c>
      <c r="V11" s="17">
        <v>0.25672561097434399</v>
      </c>
      <c r="W11" s="17">
        <v>0.26799341220091999</v>
      </c>
      <c r="X11" s="17">
        <v>0.24103550735344001</v>
      </c>
      <c r="Y11" s="17">
        <v>0.272386548892951</v>
      </c>
      <c r="Z11" s="17">
        <v>0.2547511822529</v>
      </c>
      <c r="AA11" s="17">
        <v>0.36313122925168001</v>
      </c>
      <c r="AB11" s="17">
        <v>0.31651927208550901</v>
      </c>
      <c r="AC11" s="17">
        <v>0.27704119524166898</v>
      </c>
      <c r="AD11" s="17">
        <v>0.32578044258673999</v>
      </c>
      <c r="AE11" s="17">
        <v>0.40616899712932802</v>
      </c>
      <c r="AF11" s="17"/>
      <c r="AG11" s="17">
        <v>0.28129450666949701</v>
      </c>
      <c r="AH11" s="17">
        <v>0.29483313043043302</v>
      </c>
    </row>
    <row r="12" spans="2:34" ht="30" x14ac:dyDescent="0.25">
      <c r="B12" s="18" t="s">
        <v>686</v>
      </c>
      <c r="C12" s="17">
        <v>0.15950938950110399</v>
      </c>
      <c r="D12" s="17">
        <v>0.17506243809724401</v>
      </c>
      <c r="E12" s="17">
        <v>0.145129275785819</v>
      </c>
      <c r="F12" s="17"/>
      <c r="G12" s="17">
        <v>0.11824729250454601</v>
      </c>
      <c r="H12" s="17">
        <v>0.169089130340246</v>
      </c>
      <c r="I12" s="17">
        <v>0.185842069824592</v>
      </c>
      <c r="J12" s="17"/>
      <c r="K12" s="17">
        <v>0.17832529205372599</v>
      </c>
      <c r="L12" s="17">
        <v>0.15856114941804</v>
      </c>
      <c r="M12" s="17"/>
      <c r="N12" s="17">
        <v>0.15775759685461899</v>
      </c>
      <c r="O12" s="17">
        <v>0.14793847132834001</v>
      </c>
      <c r="P12" s="17">
        <v>0.15760029335573</v>
      </c>
      <c r="Q12" s="17">
        <v>0.16040279726040199</v>
      </c>
      <c r="R12" s="17">
        <v>0.176550478563583</v>
      </c>
      <c r="S12" s="17"/>
      <c r="T12" s="17">
        <v>0.19286830797839799</v>
      </c>
      <c r="U12" s="17">
        <v>0.170026165130854</v>
      </c>
      <c r="V12" s="17">
        <v>0.178572544756019</v>
      </c>
      <c r="W12" s="17">
        <v>0.103458707276121</v>
      </c>
      <c r="X12" s="17">
        <v>0.17685805285783401</v>
      </c>
      <c r="Y12" s="17">
        <v>0.13609474690350601</v>
      </c>
      <c r="Z12" s="17">
        <v>0.19805984648097699</v>
      </c>
      <c r="AA12" s="17">
        <v>0.17138888574980099</v>
      </c>
      <c r="AB12" s="17">
        <v>0.15631823024924901</v>
      </c>
      <c r="AC12" s="17">
        <v>0.131779843256147</v>
      </c>
      <c r="AD12" s="17">
        <v>0.110316938278071</v>
      </c>
      <c r="AE12" s="17">
        <v>0.13592179648736699</v>
      </c>
      <c r="AF12" s="17"/>
      <c r="AG12" s="17">
        <v>0.14985738613285199</v>
      </c>
      <c r="AH12" s="17">
        <v>0.16259266192549299</v>
      </c>
    </row>
    <row r="13" spans="2:34" x14ac:dyDescent="0.25">
      <c r="B13" s="18" t="s">
        <v>80</v>
      </c>
      <c r="C13" s="19">
        <v>0.114035331762409</v>
      </c>
      <c r="D13" s="19">
        <v>9.7397581955778106E-2</v>
      </c>
      <c r="E13" s="19">
        <v>0.129918025372219</v>
      </c>
      <c r="F13" s="19"/>
      <c r="G13" s="19">
        <v>0.14305429284890001</v>
      </c>
      <c r="H13" s="19">
        <v>0.102969699052431</v>
      </c>
      <c r="I13" s="19">
        <v>0.100934596709098</v>
      </c>
      <c r="J13" s="19"/>
      <c r="K13" s="19">
        <v>0.13024602153731701</v>
      </c>
      <c r="L13" s="19">
        <v>0.104262037004081</v>
      </c>
      <c r="M13" s="19"/>
      <c r="N13" s="19">
        <v>0.20490721523456901</v>
      </c>
      <c r="O13" s="19">
        <v>0.10575889890309099</v>
      </c>
      <c r="P13" s="19">
        <v>0.104723576001052</v>
      </c>
      <c r="Q13" s="19">
        <v>9.1519728703193901E-2</v>
      </c>
      <c r="R13" s="19">
        <v>7.2590017755550795E-2</v>
      </c>
      <c r="S13" s="19"/>
      <c r="T13" s="19">
        <v>8.2603867836002098E-2</v>
      </c>
      <c r="U13" s="19">
        <v>0.123446279230549</v>
      </c>
      <c r="V13" s="19">
        <v>0.15579400835017401</v>
      </c>
      <c r="W13" s="19">
        <v>0.14736233128531301</v>
      </c>
      <c r="X13" s="19">
        <v>0.12812804167154301</v>
      </c>
      <c r="Y13" s="19">
        <v>0.120992508623657</v>
      </c>
      <c r="Z13" s="19">
        <v>0.113491743047448</v>
      </c>
      <c r="AA13" s="19">
        <v>5.72023602422067E-2</v>
      </c>
      <c r="AB13" s="19">
        <v>9.42915408672889E-2</v>
      </c>
      <c r="AC13" s="19">
        <v>8.3549110684115399E-2</v>
      </c>
      <c r="AD13" s="19">
        <v>0.184218176012867</v>
      </c>
      <c r="AE13" s="19">
        <v>7.2103959677234902E-2</v>
      </c>
      <c r="AF13" s="19"/>
      <c r="AG13" s="19">
        <v>0.107408774691863</v>
      </c>
      <c r="AH13" s="19">
        <v>0.101109904556324</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702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8.8685025184008698E-2</v>
      </c>
      <c r="D9" s="17">
        <v>8.5693494557301297E-2</v>
      </c>
      <c r="E9" s="17">
        <v>9.0414594200558807E-2</v>
      </c>
      <c r="F9" s="17"/>
      <c r="G9" s="17">
        <v>8.3988914290343997E-2</v>
      </c>
      <c r="H9" s="17">
        <v>9.1387803571342602E-2</v>
      </c>
      <c r="I9" s="17">
        <v>8.9663337444585101E-2</v>
      </c>
      <c r="J9" s="17"/>
      <c r="K9" s="17">
        <v>6.1758149908879303E-2</v>
      </c>
      <c r="L9" s="17">
        <v>9.5197543571001006E-2</v>
      </c>
      <c r="M9" s="17"/>
      <c r="N9" s="17">
        <v>9.3735926056359303E-2</v>
      </c>
      <c r="O9" s="17">
        <v>7.5142398514972397E-2</v>
      </c>
      <c r="P9" s="17">
        <v>8.7291501789555401E-2</v>
      </c>
      <c r="Q9" s="17">
        <v>7.5907374759353399E-2</v>
      </c>
      <c r="R9" s="17">
        <v>0.10611811586688601</v>
      </c>
      <c r="S9" s="17"/>
      <c r="T9" s="17">
        <v>0.11135147436536701</v>
      </c>
      <c r="U9" s="17">
        <v>7.4278751036616603E-2</v>
      </c>
      <c r="V9" s="17">
        <v>5.6372340705781801E-2</v>
      </c>
      <c r="W9" s="17">
        <v>7.6921813162276004E-2</v>
      </c>
      <c r="X9" s="17">
        <v>9.0946448960786394E-2</v>
      </c>
      <c r="Y9" s="17">
        <v>8.4403269254433796E-2</v>
      </c>
      <c r="Z9" s="17">
        <v>9.7841870983245594E-2</v>
      </c>
      <c r="AA9" s="17">
        <v>8.0053002850566199E-2</v>
      </c>
      <c r="AB9" s="17">
        <v>8.8878209150121804E-2</v>
      </c>
      <c r="AC9" s="17">
        <v>0.123856916122791</v>
      </c>
      <c r="AD9" s="17">
        <v>0.107130076682841</v>
      </c>
      <c r="AE9" s="17">
        <v>3.5052654397516203E-2</v>
      </c>
      <c r="AF9" s="17"/>
      <c r="AG9" s="17">
        <v>9.0672222613148307E-2</v>
      </c>
      <c r="AH9" s="17">
        <v>9.2657088723909903E-2</v>
      </c>
    </row>
    <row r="10" spans="2:34" ht="45" x14ac:dyDescent="0.25">
      <c r="B10" s="18" t="s">
        <v>684</v>
      </c>
      <c r="C10" s="17">
        <v>0.28027152844122399</v>
      </c>
      <c r="D10" s="17">
        <v>0.29659107410334901</v>
      </c>
      <c r="E10" s="17">
        <v>0.26348810136900602</v>
      </c>
      <c r="F10" s="17"/>
      <c r="G10" s="17">
        <v>0.29951477345595601</v>
      </c>
      <c r="H10" s="17">
        <v>0.27048316794267402</v>
      </c>
      <c r="I10" s="17">
        <v>0.274651760954159</v>
      </c>
      <c r="J10" s="17"/>
      <c r="K10" s="17">
        <v>0.25687386724882799</v>
      </c>
      <c r="L10" s="17">
        <v>0.28618610334410699</v>
      </c>
      <c r="M10" s="17"/>
      <c r="N10" s="17">
        <v>0.28908135527810902</v>
      </c>
      <c r="O10" s="17">
        <v>0.29624921096141099</v>
      </c>
      <c r="P10" s="17">
        <v>0.26352803097141703</v>
      </c>
      <c r="Q10" s="17">
        <v>0.33674500860838402</v>
      </c>
      <c r="R10" s="17">
        <v>0.26696060633239299</v>
      </c>
      <c r="S10" s="17"/>
      <c r="T10" s="17">
        <v>0.26566228037561501</v>
      </c>
      <c r="U10" s="17">
        <v>0.285142537967147</v>
      </c>
      <c r="V10" s="17">
        <v>0.29427346276161398</v>
      </c>
      <c r="W10" s="17">
        <v>0.25478744462802699</v>
      </c>
      <c r="X10" s="17">
        <v>0.31612867297675601</v>
      </c>
      <c r="Y10" s="17">
        <v>0.23892931536616299</v>
      </c>
      <c r="Z10" s="17">
        <v>0.266830681797316</v>
      </c>
      <c r="AA10" s="17">
        <v>0.34690699541095898</v>
      </c>
      <c r="AB10" s="17">
        <v>0.275878734050859</v>
      </c>
      <c r="AC10" s="17">
        <v>0.33123075165863802</v>
      </c>
      <c r="AD10" s="17">
        <v>0.21393636412136899</v>
      </c>
      <c r="AE10" s="17">
        <v>0.33188961405136103</v>
      </c>
      <c r="AF10" s="17"/>
      <c r="AG10" s="17">
        <v>0.29030387452887702</v>
      </c>
      <c r="AH10" s="17">
        <v>0.27747878820085897</v>
      </c>
    </row>
    <row r="11" spans="2:34" ht="45" x14ac:dyDescent="0.25">
      <c r="B11" s="18" t="s">
        <v>685</v>
      </c>
      <c r="C11" s="17">
        <v>0.31095795340149102</v>
      </c>
      <c r="D11" s="17">
        <v>0.31364538821737797</v>
      </c>
      <c r="E11" s="17">
        <v>0.30881033904069699</v>
      </c>
      <c r="F11" s="17"/>
      <c r="G11" s="17">
        <v>0.28178143065959099</v>
      </c>
      <c r="H11" s="17">
        <v>0.321978340533698</v>
      </c>
      <c r="I11" s="17">
        <v>0.32426167857918797</v>
      </c>
      <c r="J11" s="17"/>
      <c r="K11" s="17">
        <v>0.32813105809596699</v>
      </c>
      <c r="L11" s="17">
        <v>0.31159691003782303</v>
      </c>
      <c r="M11" s="17"/>
      <c r="N11" s="17">
        <v>0.250915127671542</v>
      </c>
      <c r="O11" s="17">
        <v>0.31069612313217099</v>
      </c>
      <c r="P11" s="17">
        <v>0.32421678169555102</v>
      </c>
      <c r="Q11" s="17">
        <v>0.345728707903591</v>
      </c>
      <c r="R11" s="17">
        <v>0.32388430051999501</v>
      </c>
      <c r="S11" s="17"/>
      <c r="T11" s="17">
        <v>0.30302733746693999</v>
      </c>
      <c r="U11" s="17">
        <v>0.34425236858911801</v>
      </c>
      <c r="V11" s="17">
        <v>0.33977175400255799</v>
      </c>
      <c r="W11" s="17">
        <v>0.33504571473888001</v>
      </c>
      <c r="X11" s="17">
        <v>0.272937963589308</v>
      </c>
      <c r="Y11" s="17">
        <v>0.35559551447816301</v>
      </c>
      <c r="Z11" s="17">
        <v>0.297181842898458</v>
      </c>
      <c r="AA11" s="17">
        <v>0.24346135809327099</v>
      </c>
      <c r="AB11" s="17">
        <v>0.31721932020058202</v>
      </c>
      <c r="AC11" s="17">
        <v>0.231035648363486</v>
      </c>
      <c r="AD11" s="17">
        <v>0.294283502958881</v>
      </c>
      <c r="AE11" s="17">
        <v>0.36708783804442502</v>
      </c>
      <c r="AF11" s="17"/>
      <c r="AG11" s="17">
        <v>0.32292875673724197</v>
      </c>
      <c r="AH11" s="17">
        <v>0.30505882671725099</v>
      </c>
    </row>
    <row r="12" spans="2:34" ht="30" x14ac:dyDescent="0.25">
      <c r="B12" s="18" t="s">
        <v>686</v>
      </c>
      <c r="C12" s="17">
        <v>0.17879892854395299</v>
      </c>
      <c r="D12" s="17">
        <v>0.19161606531633099</v>
      </c>
      <c r="E12" s="17">
        <v>0.16656574778962599</v>
      </c>
      <c r="F12" s="17"/>
      <c r="G12" s="17">
        <v>0.154390587988401</v>
      </c>
      <c r="H12" s="17">
        <v>0.191847322726621</v>
      </c>
      <c r="I12" s="17">
        <v>0.185134994539291</v>
      </c>
      <c r="J12" s="17"/>
      <c r="K12" s="17">
        <v>0.18715087987158799</v>
      </c>
      <c r="L12" s="17">
        <v>0.17533067745660999</v>
      </c>
      <c r="M12" s="17"/>
      <c r="N12" s="17">
        <v>0.138697130352673</v>
      </c>
      <c r="O12" s="17">
        <v>0.175286278338392</v>
      </c>
      <c r="P12" s="17">
        <v>0.18867641659218101</v>
      </c>
      <c r="Q12" s="17">
        <v>0.13492374902535501</v>
      </c>
      <c r="R12" s="17">
        <v>0.21333427302469801</v>
      </c>
      <c r="S12" s="17"/>
      <c r="T12" s="17">
        <v>0.20250890048074699</v>
      </c>
      <c r="U12" s="17">
        <v>0.140429335856568</v>
      </c>
      <c r="V12" s="17">
        <v>0.16139072910687099</v>
      </c>
      <c r="W12" s="17">
        <v>0.14082329008616701</v>
      </c>
      <c r="X12" s="17">
        <v>0.14989915872495699</v>
      </c>
      <c r="Y12" s="17">
        <v>0.18996829060845499</v>
      </c>
      <c r="Z12" s="17">
        <v>0.20866237101257001</v>
      </c>
      <c r="AA12" s="17">
        <v>0.24015334935260199</v>
      </c>
      <c r="AB12" s="17">
        <v>0.192025230322589</v>
      </c>
      <c r="AC12" s="17">
        <v>0.199317775625107</v>
      </c>
      <c r="AD12" s="17">
        <v>0.170772166404452</v>
      </c>
      <c r="AE12" s="17">
        <v>0.16860732384450999</v>
      </c>
      <c r="AF12" s="17"/>
      <c r="AG12" s="17">
        <v>0.17033032551543301</v>
      </c>
      <c r="AH12" s="17">
        <v>0.18467612272412601</v>
      </c>
    </row>
    <row r="13" spans="2:34" x14ac:dyDescent="0.25">
      <c r="B13" s="18" t="s">
        <v>80</v>
      </c>
      <c r="C13" s="19">
        <v>0.141286564429323</v>
      </c>
      <c r="D13" s="19">
        <v>0.11245397780564099</v>
      </c>
      <c r="E13" s="19">
        <v>0.170721217600111</v>
      </c>
      <c r="F13" s="19"/>
      <c r="G13" s="19">
        <v>0.18032429360570801</v>
      </c>
      <c r="H13" s="19">
        <v>0.124303365225665</v>
      </c>
      <c r="I13" s="19">
        <v>0.12628822848277699</v>
      </c>
      <c r="J13" s="19"/>
      <c r="K13" s="19">
        <v>0.16608604487473799</v>
      </c>
      <c r="L13" s="19">
        <v>0.131688765590459</v>
      </c>
      <c r="M13" s="19"/>
      <c r="N13" s="19">
        <v>0.227570460641317</v>
      </c>
      <c r="O13" s="19">
        <v>0.14262598905305299</v>
      </c>
      <c r="P13" s="19">
        <v>0.136287268951295</v>
      </c>
      <c r="Q13" s="19">
        <v>0.106695159703317</v>
      </c>
      <c r="R13" s="19">
        <v>8.9702704256027402E-2</v>
      </c>
      <c r="S13" s="19"/>
      <c r="T13" s="19">
        <v>0.117450007311331</v>
      </c>
      <c r="U13" s="19">
        <v>0.155897006550549</v>
      </c>
      <c r="V13" s="19">
        <v>0.148191713423175</v>
      </c>
      <c r="W13" s="19">
        <v>0.19242173738464999</v>
      </c>
      <c r="X13" s="19">
        <v>0.17008775574819299</v>
      </c>
      <c r="Y13" s="19">
        <v>0.131103610292785</v>
      </c>
      <c r="Z13" s="19">
        <v>0.12948323330841099</v>
      </c>
      <c r="AA13" s="19">
        <v>8.9425294292602597E-2</v>
      </c>
      <c r="AB13" s="19">
        <v>0.12599850627584899</v>
      </c>
      <c r="AC13" s="19">
        <v>0.114558908229979</v>
      </c>
      <c r="AD13" s="19">
        <v>0.21387788983245701</v>
      </c>
      <c r="AE13" s="19">
        <v>9.7362569662187301E-2</v>
      </c>
      <c r="AF13" s="19"/>
      <c r="AG13" s="19">
        <v>0.1257648206053</v>
      </c>
      <c r="AH13" s="19">
        <v>0.14012917363385499</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703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0.107155775391888</v>
      </c>
      <c r="D9" s="17">
        <v>0.109782253823119</v>
      </c>
      <c r="E9" s="17">
        <v>0.10294578256016899</v>
      </c>
      <c r="F9" s="17"/>
      <c r="G9" s="17">
        <v>9.5847055480822493E-2</v>
      </c>
      <c r="H9" s="17">
        <v>0.10408906515814401</v>
      </c>
      <c r="I9" s="17">
        <v>0.12149881283337501</v>
      </c>
      <c r="J9" s="17"/>
      <c r="K9" s="17">
        <v>0.107609966542622</v>
      </c>
      <c r="L9" s="17">
        <v>0.10706603325641199</v>
      </c>
      <c r="M9" s="17"/>
      <c r="N9" s="17">
        <v>0.124250407044878</v>
      </c>
      <c r="O9" s="17">
        <v>0.103948369393795</v>
      </c>
      <c r="P9" s="17">
        <v>0.10402176778158299</v>
      </c>
      <c r="Q9" s="17">
        <v>0.12296594984786299</v>
      </c>
      <c r="R9" s="17">
        <v>9.6462695245132402E-2</v>
      </c>
      <c r="S9" s="17"/>
      <c r="T9" s="17">
        <v>0.139252424427904</v>
      </c>
      <c r="U9" s="17">
        <v>7.5436787575473702E-2</v>
      </c>
      <c r="V9" s="17">
        <v>9.8603628790307096E-2</v>
      </c>
      <c r="W9" s="17">
        <v>0.10136197144145299</v>
      </c>
      <c r="X9" s="17">
        <v>0.101213368864911</v>
      </c>
      <c r="Y9" s="17">
        <v>0.10406647853626801</v>
      </c>
      <c r="Z9" s="17">
        <v>0.104531799463929</v>
      </c>
      <c r="AA9" s="17">
        <v>0.1207659856307</v>
      </c>
      <c r="AB9" s="17">
        <v>0.11835694886078101</v>
      </c>
      <c r="AC9" s="17">
        <v>7.4325038803446999E-2</v>
      </c>
      <c r="AD9" s="17">
        <v>0.17239764002288399</v>
      </c>
      <c r="AE9" s="17">
        <v>9.6067388958977595E-2</v>
      </c>
      <c r="AF9" s="17"/>
      <c r="AG9" s="17">
        <v>0.12568394552568199</v>
      </c>
      <c r="AH9" s="17">
        <v>9.5623471732344395E-2</v>
      </c>
    </row>
    <row r="10" spans="2:34" ht="45" x14ac:dyDescent="0.25">
      <c r="B10" s="18" t="s">
        <v>684</v>
      </c>
      <c r="C10" s="17">
        <v>0.32897396182965699</v>
      </c>
      <c r="D10" s="17">
        <v>0.34203472410799401</v>
      </c>
      <c r="E10" s="17">
        <v>0.31227152609021702</v>
      </c>
      <c r="F10" s="17"/>
      <c r="G10" s="17">
        <v>0.33003537774689201</v>
      </c>
      <c r="H10" s="17">
        <v>0.33142274082637402</v>
      </c>
      <c r="I10" s="17">
        <v>0.32492249546948099</v>
      </c>
      <c r="J10" s="17"/>
      <c r="K10" s="17">
        <v>0.27193234458439303</v>
      </c>
      <c r="L10" s="17">
        <v>0.34119090706676303</v>
      </c>
      <c r="M10" s="17"/>
      <c r="N10" s="17">
        <v>0.30088597114218402</v>
      </c>
      <c r="O10" s="17">
        <v>0.29332244060740698</v>
      </c>
      <c r="P10" s="17">
        <v>0.332530168843647</v>
      </c>
      <c r="Q10" s="17">
        <v>0.38012309068295802</v>
      </c>
      <c r="R10" s="17">
        <v>0.36518171170146702</v>
      </c>
      <c r="S10" s="17"/>
      <c r="T10" s="17">
        <v>0.33048029938506901</v>
      </c>
      <c r="U10" s="17">
        <v>0.34770957689555299</v>
      </c>
      <c r="V10" s="17">
        <v>0.32796075159372201</v>
      </c>
      <c r="W10" s="17">
        <v>0.28142682426861598</v>
      </c>
      <c r="X10" s="17">
        <v>0.34567227156553099</v>
      </c>
      <c r="Y10" s="17">
        <v>0.314283063166442</v>
      </c>
      <c r="Z10" s="17">
        <v>0.31921370042353497</v>
      </c>
      <c r="AA10" s="17">
        <v>0.30634246392063302</v>
      </c>
      <c r="AB10" s="17">
        <v>0.33841863487326201</v>
      </c>
      <c r="AC10" s="17">
        <v>0.418540706819027</v>
      </c>
      <c r="AD10" s="17">
        <v>0.22004209988799101</v>
      </c>
      <c r="AE10" s="17">
        <v>0.33874900171308098</v>
      </c>
      <c r="AF10" s="17"/>
      <c r="AG10" s="17">
        <v>0.32562995068188799</v>
      </c>
      <c r="AH10" s="17">
        <v>0.34061905690021199</v>
      </c>
    </row>
    <row r="11" spans="2:34" ht="45" x14ac:dyDescent="0.25">
      <c r="B11" s="18" t="s">
        <v>685</v>
      </c>
      <c r="C11" s="17">
        <v>0.32388548382652099</v>
      </c>
      <c r="D11" s="17">
        <v>0.32672147171426602</v>
      </c>
      <c r="E11" s="17">
        <v>0.32423097794229599</v>
      </c>
      <c r="F11" s="17"/>
      <c r="G11" s="17">
        <v>0.33716654510737998</v>
      </c>
      <c r="H11" s="17">
        <v>0.32355250677757003</v>
      </c>
      <c r="I11" s="17">
        <v>0.311966500445992</v>
      </c>
      <c r="J11" s="17"/>
      <c r="K11" s="17">
        <v>0.36277334977484499</v>
      </c>
      <c r="L11" s="17">
        <v>0.32207565235264102</v>
      </c>
      <c r="M11" s="17"/>
      <c r="N11" s="17">
        <v>0.23498762325734801</v>
      </c>
      <c r="O11" s="17">
        <v>0.35631964312905401</v>
      </c>
      <c r="P11" s="17">
        <v>0.34882604698009101</v>
      </c>
      <c r="Q11" s="17">
        <v>0.26686446888621301</v>
      </c>
      <c r="R11" s="17">
        <v>0.337366739645719</v>
      </c>
      <c r="S11" s="17"/>
      <c r="T11" s="17">
        <v>0.29759000344428499</v>
      </c>
      <c r="U11" s="17">
        <v>0.31438497133043702</v>
      </c>
      <c r="V11" s="17">
        <v>0.319472601786637</v>
      </c>
      <c r="W11" s="17">
        <v>0.390257616149841</v>
      </c>
      <c r="X11" s="17">
        <v>0.29299375642136</v>
      </c>
      <c r="Y11" s="17">
        <v>0.29097144424233501</v>
      </c>
      <c r="Z11" s="17">
        <v>0.309965163466706</v>
      </c>
      <c r="AA11" s="17">
        <v>0.30275220648653201</v>
      </c>
      <c r="AB11" s="17">
        <v>0.343370699281697</v>
      </c>
      <c r="AC11" s="17">
        <v>0.349922066490229</v>
      </c>
      <c r="AD11" s="17">
        <v>0.38616292130964602</v>
      </c>
      <c r="AE11" s="17">
        <v>0.31460048954110398</v>
      </c>
      <c r="AF11" s="17"/>
      <c r="AG11" s="17">
        <v>0.336294780209141</v>
      </c>
      <c r="AH11" s="17">
        <v>0.31892953589904199</v>
      </c>
    </row>
    <row r="12" spans="2:34" ht="30" x14ac:dyDescent="0.25">
      <c r="B12" s="18" t="s">
        <v>686</v>
      </c>
      <c r="C12" s="17">
        <v>0.14487574993874699</v>
      </c>
      <c r="D12" s="17">
        <v>0.12877073073556999</v>
      </c>
      <c r="E12" s="17">
        <v>0.16275257555660499</v>
      </c>
      <c r="F12" s="17"/>
      <c r="G12" s="17">
        <v>0.114695651615271</v>
      </c>
      <c r="H12" s="17">
        <v>0.16235105353637</v>
      </c>
      <c r="I12" s="17">
        <v>0.15103080418560699</v>
      </c>
      <c r="J12" s="17"/>
      <c r="K12" s="17">
        <v>0.142233730040985</v>
      </c>
      <c r="L12" s="17">
        <v>0.14473249723620801</v>
      </c>
      <c r="M12" s="17"/>
      <c r="N12" s="17">
        <v>0.14394026298901499</v>
      </c>
      <c r="O12" s="17">
        <v>0.15541322688238299</v>
      </c>
      <c r="P12" s="17">
        <v>0.137980048500248</v>
      </c>
      <c r="Q12" s="17">
        <v>0.166560595822033</v>
      </c>
      <c r="R12" s="17">
        <v>0.13956423381607599</v>
      </c>
      <c r="S12" s="17"/>
      <c r="T12" s="17">
        <v>0.164329571241357</v>
      </c>
      <c r="U12" s="17">
        <v>0.15093726323597001</v>
      </c>
      <c r="V12" s="17">
        <v>0.115207144275114</v>
      </c>
      <c r="W12" s="17">
        <v>0.14860242542029301</v>
      </c>
      <c r="X12" s="17">
        <v>0.15675698954306599</v>
      </c>
      <c r="Y12" s="17">
        <v>0.19276870142517399</v>
      </c>
      <c r="Z12" s="17">
        <v>0.147419343315425</v>
      </c>
      <c r="AA12" s="17">
        <v>0.20358516833628501</v>
      </c>
      <c r="AB12" s="17">
        <v>0.12682290933643101</v>
      </c>
      <c r="AC12" s="17">
        <v>7.9195295532909701E-2</v>
      </c>
      <c r="AD12" s="17">
        <v>8.9712848020208305E-2</v>
      </c>
      <c r="AE12" s="17">
        <v>0.16729621409266099</v>
      </c>
      <c r="AF12" s="17"/>
      <c r="AG12" s="17">
        <v>0.137821777462764</v>
      </c>
      <c r="AH12" s="17">
        <v>0.148750227430967</v>
      </c>
    </row>
    <row r="13" spans="2:34" x14ac:dyDescent="0.25">
      <c r="B13" s="18" t="s">
        <v>80</v>
      </c>
      <c r="C13" s="19">
        <v>9.5109029013186297E-2</v>
      </c>
      <c r="D13" s="19">
        <v>9.2690819619051304E-2</v>
      </c>
      <c r="E13" s="19">
        <v>9.7799137850712994E-2</v>
      </c>
      <c r="F13" s="19"/>
      <c r="G13" s="19">
        <v>0.12225537004963399</v>
      </c>
      <c r="H13" s="19">
        <v>7.8584633701541604E-2</v>
      </c>
      <c r="I13" s="19">
        <v>9.0581387065545499E-2</v>
      </c>
      <c r="J13" s="19"/>
      <c r="K13" s="19">
        <v>0.115450609057154</v>
      </c>
      <c r="L13" s="19">
        <v>8.4934910087975699E-2</v>
      </c>
      <c r="M13" s="19"/>
      <c r="N13" s="19">
        <v>0.19593573556657501</v>
      </c>
      <c r="O13" s="19">
        <v>9.0996319987361601E-2</v>
      </c>
      <c r="P13" s="19">
        <v>7.6641967894430896E-2</v>
      </c>
      <c r="Q13" s="19">
        <v>6.3485894760932596E-2</v>
      </c>
      <c r="R13" s="19">
        <v>6.1424619591606201E-2</v>
      </c>
      <c r="S13" s="19"/>
      <c r="T13" s="19">
        <v>6.8347701501385194E-2</v>
      </c>
      <c r="U13" s="19">
        <v>0.111531400962566</v>
      </c>
      <c r="V13" s="19">
        <v>0.138755873554221</v>
      </c>
      <c r="W13" s="19">
        <v>7.8351162719796003E-2</v>
      </c>
      <c r="X13" s="19">
        <v>0.10336361360513199</v>
      </c>
      <c r="Y13" s="19">
        <v>9.7910312629780102E-2</v>
      </c>
      <c r="Z13" s="19">
        <v>0.118869993330406</v>
      </c>
      <c r="AA13" s="19">
        <v>6.6554175625850295E-2</v>
      </c>
      <c r="AB13" s="19">
        <v>7.3030807647829696E-2</v>
      </c>
      <c r="AC13" s="19">
        <v>7.8016892354386899E-2</v>
      </c>
      <c r="AD13" s="19">
        <v>0.13168449075927099</v>
      </c>
      <c r="AE13" s="19">
        <v>8.3286905694176294E-2</v>
      </c>
      <c r="AF13" s="19"/>
      <c r="AG13" s="19">
        <v>7.4569546120525201E-2</v>
      </c>
      <c r="AH13" s="19">
        <v>9.6077708037434595E-2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704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6.9842900940032093E-2</v>
      </c>
      <c r="D9" s="17">
        <v>6.46715202239979E-2</v>
      </c>
      <c r="E9" s="17">
        <v>7.5609510223613202E-2</v>
      </c>
      <c r="F9" s="17"/>
      <c r="G9" s="17">
        <v>5.4864314245346803E-2</v>
      </c>
      <c r="H9" s="17">
        <v>8.0022822977515895E-2</v>
      </c>
      <c r="I9" s="17">
        <v>7.1011340294280606E-2</v>
      </c>
      <c r="J9" s="17"/>
      <c r="K9" s="17">
        <v>7.3389501943465704E-2</v>
      </c>
      <c r="L9" s="17">
        <v>7.0555760785149593E-2</v>
      </c>
      <c r="M9" s="17"/>
      <c r="N9" s="17">
        <v>9.0273723077403098E-2</v>
      </c>
      <c r="O9" s="17">
        <v>7.6153214802909597E-2</v>
      </c>
      <c r="P9" s="17">
        <v>5.5323419301284697E-2</v>
      </c>
      <c r="Q9" s="17">
        <v>9.3684248059630895E-2</v>
      </c>
      <c r="R9" s="17">
        <v>6.4735079029266895E-2</v>
      </c>
      <c r="S9" s="17"/>
      <c r="T9" s="17">
        <v>7.2693041073078904E-2</v>
      </c>
      <c r="U9" s="17">
        <v>5.3206643299197498E-2</v>
      </c>
      <c r="V9" s="17">
        <v>5.6197194302815598E-2</v>
      </c>
      <c r="W9" s="17">
        <v>3.99022747840947E-2</v>
      </c>
      <c r="X9" s="17">
        <v>6.5873110089019096E-2</v>
      </c>
      <c r="Y9" s="17">
        <v>6.2484704516610902E-2</v>
      </c>
      <c r="Z9" s="17">
        <v>6.4888476454124197E-2</v>
      </c>
      <c r="AA9" s="17">
        <v>4.6580769554629399E-2</v>
      </c>
      <c r="AB9" s="17">
        <v>0.10853734448364</v>
      </c>
      <c r="AC9" s="17">
        <v>6.9092989405362196E-2</v>
      </c>
      <c r="AD9" s="17">
        <v>0.128027684106826</v>
      </c>
      <c r="AE9" s="17">
        <v>9.64564388635753E-2</v>
      </c>
      <c r="AF9" s="17"/>
      <c r="AG9" s="17">
        <v>6.9836146255280701E-2</v>
      </c>
      <c r="AH9" s="17">
        <v>7.0324559437842299E-2</v>
      </c>
    </row>
    <row r="10" spans="2:34" ht="45" x14ac:dyDescent="0.25">
      <c r="B10" s="18" t="s">
        <v>684</v>
      </c>
      <c r="C10" s="17">
        <v>0.225379505611601</v>
      </c>
      <c r="D10" s="17">
        <v>0.252612918549249</v>
      </c>
      <c r="E10" s="17">
        <v>0.19683902331293801</v>
      </c>
      <c r="F10" s="17"/>
      <c r="G10" s="17">
        <v>0.20312019340710899</v>
      </c>
      <c r="H10" s="17">
        <v>0.21853670064045699</v>
      </c>
      <c r="I10" s="17">
        <v>0.25462100990849801</v>
      </c>
      <c r="J10" s="17"/>
      <c r="K10" s="17">
        <v>0.18754056482305501</v>
      </c>
      <c r="L10" s="17">
        <v>0.23256312768295201</v>
      </c>
      <c r="M10" s="17"/>
      <c r="N10" s="17">
        <v>0.217573423694912</v>
      </c>
      <c r="O10" s="17">
        <v>0.21185717205687701</v>
      </c>
      <c r="P10" s="17">
        <v>0.22578993107253301</v>
      </c>
      <c r="Q10" s="17">
        <v>0.20149952412844899</v>
      </c>
      <c r="R10" s="17">
        <v>0.25415480506687799</v>
      </c>
      <c r="S10" s="17"/>
      <c r="T10" s="17">
        <v>0.26215827642117601</v>
      </c>
      <c r="U10" s="17">
        <v>0.25896504308389001</v>
      </c>
      <c r="V10" s="17">
        <v>0.21825689299463499</v>
      </c>
      <c r="W10" s="17">
        <v>0.21898401577582799</v>
      </c>
      <c r="X10" s="17">
        <v>0.218339266861281</v>
      </c>
      <c r="Y10" s="17">
        <v>0.193727430635837</v>
      </c>
      <c r="Z10" s="17">
        <v>0.19910421616966001</v>
      </c>
      <c r="AA10" s="17">
        <v>0.196655115132087</v>
      </c>
      <c r="AB10" s="17">
        <v>0.220198797423725</v>
      </c>
      <c r="AC10" s="17">
        <v>0.24640327407811199</v>
      </c>
      <c r="AD10" s="17">
        <v>0.18718963236990299</v>
      </c>
      <c r="AE10" s="17">
        <v>0.20436890181308801</v>
      </c>
      <c r="AF10" s="17"/>
      <c r="AG10" s="17">
        <v>0.26347185276673901</v>
      </c>
      <c r="AH10" s="17">
        <v>0.20633736306335801</v>
      </c>
    </row>
    <row r="11" spans="2:34" ht="45" x14ac:dyDescent="0.25">
      <c r="B11" s="18" t="s">
        <v>685</v>
      </c>
      <c r="C11" s="17">
        <v>0.33456443867271102</v>
      </c>
      <c r="D11" s="17">
        <v>0.32289572288509599</v>
      </c>
      <c r="E11" s="17">
        <v>0.34596984057507502</v>
      </c>
      <c r="F11" s="17"/>
      <c r="G11" s="17">
        <v>0.32555665706605103</v>
      </c>
      <c r="H11" s="17">
        <v>0.33946354331606698</v>
      </c>
      <c r="I11" s="17">
        <v>0.33679800450296699</v>
      </c>
      <c r="J11" s="17"/>
      <c r="K11" s="17">
        <v>0.34398081683438497</v>
      </c>
      <c r="L11" s="17">
        <v>0.33493333223899202</v>
      </c>
      <c r="M11" s="17"/>
      <c r="N11" s="17">
        <v>0.25010204077486597</v>
      </c>
      <c r="O11" s="17">
        <v>0.328444144843828</v>
      </c>
      <c r="P11" s="17">
        <v>0.36436244848286697</v>
      </c>
      <c r="Q11" s="17">
        <v>0.368020851115065</v>
      </c>
      <c r="R11" s="17">
        <v>0.34350363262626299</v>
      </c>
      <c r="S11" s="17"/>
      <c r="T11" s="17">
        <v>0.30025579761161297</v>
      </c>
      <c r="U11" s="17">
        <v>0.32850560808384499</v>
      </c>
      <c r="V11" s="17">
        <v>0.33097339902084899</v>
      </c>
      <c r="W11" s="17">
        <v>0.35352282346441899</v>
      </c>
      <c r="X11" s="17">
        <v>0.33900976399187299</v>
      </c>
      <c r="Y11" s="17">
        <v>0.36378059452383199</v>
      </c>
      <c r="Z11" s="17">
        <v>0.35263238671973701</v>
      </c>
      <c r="AA11" s="17">
        <v>0.382875751061309</v>
      </c>
      <c r="AB11" s="17">
        <v>0.26708942808367497</v>
      </c>
      <c r="AC11" s="17">
        <v>0.39352371371073103</v>
      </c>
      <c r="AD11" s="17">
        <v>0.34608918337218098</v>
      </c>
      <c r="AE11" s="17">
        <v>0.32232842924975402</v>
      </c>
      <c r="AF11" s="17"/>
      <c r="AG11" s="17">
        <v>0.32438016591395302</v>
      </c>
      <c r="AH11" s="17">
        <v>0.35002364104487799</v>
      </c>
    </row>
    <row r="12" spans="2:34" ht="30" x14ac:dyDescent="0.25">
      <c r="B12" s="18" t="s">
        <v>686</v>
      </c>
      <c r="C12" s="17">
        <v>0.25382717858958798</v>
      </c>
      <c r="D12" s="17">
        <v>0.25429700889046802</v>
      </c>
      <c r="E12" s="17">
        <v>0.25634110208618699</v>
      </c>
      <c r="F12" s="17"/>
      <c r="G12" s="17">
        <v>0.25933633949285001</v>
      </c>
      <c r="H12" s="17">
        <v>0.25812843793584</v>
      </c>
      <c r="I12" s="17">
        <v>0.24332542381581501</v>
      </c>
      <c r="J12" s="17"/>
      <c r="K12" s="17">
        <v>0.27049400494673498</v>
      </c>
      <c r="L12" s="17">
        <v>0.25368982496092501</v>
      </c>
      <c r="M12" s="17"/>
      <c r="N12" s="17">
        <v>0.21337248799290101</v>
      </c>
      <c r="O12" s="17">
        <v>0.26298771358633799</v>
      </c>
      <c r="P12" s="17">
        <v>0.26234697578811</v>
      </c>
      <c r="Q12" s="17">
        <v>0.25451633989707401</v>
      </c>
      <c r="R12" s="17">
        <v>0.26160419498565801</v>
      </c>
      <c r="S12" s="17"/>
      <c r="T12" s="17">
        <v>0.280037241178615</v>
      </c>
      <c r="U12" s="17">
        <v>0.22772664692040201</v>
      </c>
      <c r="V12" s="17">
        <v>0.25888355499174098</v>
      </c>
      <c r="W12" s="17">
        <v>0.29230051450015898</v>
      </c>
      <c r="X12" s="17">
        <v>0.238077462452499</v>
      </c>
      <c r="Y12" s="17">
        <v>0.27511413538319301</v>
      </c>
      <c r="Z12" s="17">
        <v>0.25293211815710598</v>
      </c>
      <c r="AA12" s="17">
        <v>0.31618854233965099</v>
      </c>
      <c r="AB12" s="17">
        <v>0.27728908122558399</v>
      </c>
      <c r="AC12" s="17">
        <v>0.19509851560996799</v>
      </c>
      <c r="AD12" s="17">
        <v>0.148835749172439</v>
      </c>
      <c r="AE12" s="17">
        <v>0.25920632949225503</v>
      </c>
      <c r="AF12" s="17"/>
      <c r="AG12" s="17">
        <v>0.25000029672367502</v>
      </c>
      <c r="AH12" s="17">
        <v>0.25575593058717</v>
      </c>
    </row>
    <row r="13" spans="2:34" x14ac:dyDescent="0.25">
      <c r="B13" s="18" t="s">
        <v>80</v>
      </c>
      <c r="C13" s="19">
        <v>0.116385976186068</v>
      </c>
      <c r="D13" s="19">
        <v>0.105522829451189</v>
      </c>
      <c r="E13" s="19">
        <v>0.125240523802186</v>
      </c>
      <c r="F13" s="19"/>
      <c r="G13" s="19">
        <v>0.15712249578864301</v>
      </c>
      <c r="H13" s="19">
        <v>0.10384849513012</v>
      </c>
      <c r="I13" s="19">
        <v>9.4244221478440193E-2</v>
      </c>
      <c r="J13" s="19"/>
      <c r="K13" s="19">
        <v>0.12459511145235901</v>
      </c>
      <c r="L13" s="19">
        <v>0.108257954331981</v>
      </c>
      <c r="M13" s="19"/>
      <c r="N13" s="19">
        <v>0.22867832445991701</v>
      </c>
      <c r="O13" s="19">
        <v>0.120557754710048</v>
      </c>
      <c r="P13" s="19">
        <v>9.2177225355205006E-2</v>
      </c>
      <c r="Q13" s="19">
        <v>8.2279036799781005E-2</v>
      </c>
      <c r="R13" s="19">
        <v>7.6002288291934894E-2</v>
      </c>
      <c r="S13" s="19"/>
      <c r="T13" s="19">
        <v>8.4855643715517098E-2</v>
      </c>
      <c r="U13" s="19">
        <v>0.13159605861266599</v>
      </c>
      <c r="V13" s="19">
        <v>0.13568895868996</v>
      </c>
      <c r="W13" s="19">
        <v>9.5290371475499402E-2</v>
      </c>
      <c r="X13" s="19">
        <v>0.13870039660532801</v>
      </c>
      <c r="Y13" s="19">
        <v>0.104893134940527</v>
      </c>
      <c r="Z13" s="19">
        <v>0.13044280249937301</v>
      </c>
      <c r="AA13" s="19">
        <v>5.7699821912322903E-2</v>
      </c>
      <c r="AB13" s="19">
        <v>0.12688534878337601</v>
      </c>
      <c r="AC13" s="19">
        <v>9.5881507195827803E-2</v>
      </c>
      <c r="AD13" s="19">
        <v>0.18985775097865101</v>
      </c>
      <c r="AE13" s="19">
        <v>0.11763990058132701</v>
      </c>
      <c r="AF13" s="19"/>
      <c r="AG13" s="19">
        <v>9.2311538340351898E-2</v>
      </c>
      <c r="AH13" s="19">
        <v>0.117558505866752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705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683</v>
      </c>
      <c r="C9" s="17">
        <v>0.139714669832114</v>
      </c>
      <c r="D9" s="17">
        <v>0.13000996160900999</v>
      </c>
      <c r="E9" s="17">
        <v>0.146349319841897</v>
      </c>
      <c r="F9" s="17"/>
      <c r="G9" s="17">
        <v>0.131151945835765</v>
      </c>
      <c r="H9" s="17">
        <v>0.139084038607664</v>
      </c>
      <c r="I9" s="17">
        <v>0.14845745336611901</v>
      </c>
      <c r="J9" s="17"/>
      <c r="K9" s="17">
        <v>0.16195076980332301</v>
      </c>
      <c r="L9" s="17">
        <v>0.13223134494646299</v>
      </c>
      <c r="M9" s="17"/>
      <c r="N9" s="17">
        <v>0.152214043789107</v>
      </c>
      <c r="O9" s="17">
        <v>0.12835845804266799</v>
      </c>
      <c r="P9" s="17">
        <v>0.14214786247264299</v>
      </c>
      <c r="Q9" s="17">
        <v>0.16865761229367099</v>
      </c>
      <c r="R9" s="17">
        <v>0.126313776258832</v>
      </c>
      <c r="S9" s="17"/>
      <c r="T9" s="17">
        <v>0.13481780746254601</v>
      </c>
      <c r="U9" s="17">
        <v>0.118404296297073</v>
      </c>
      <c r="V9" s="17">
        <v>0.159709221813713</v>
      </c>
      <c r="W9" s="17">
        <v>0.13538624336174701</v>
      </c>
      <c r="X9" s="17">
        <v>0.131997666538167</v>
      </c>
      <c r="Y9" s="17">
        <v>0.130328243225108</v>
      </c>
      <c r="Z9" s="17">
        <v>0.170791364720007</v>
      </c>
      <c r="AA9" s="17">
        <v>0.131781724199733</v>
      </c>
      <c r="AB9" s="17">
        <v>0.13888876564806901</v>
      </c>
      <c r="AC9" s="17">
        <v>0.176334083212314</v>
      </c>
      <c r="AD9" s="17">
        <v>0.14719398845111001</v>
      </c>
      <c r="AE9" s="17">
        <v>7.2178956185695101E-2</v>
      </c>
      <c r="AF9" s="17"/>
      <c r="AG9" s="17">
        <v>0.16091312214575099</v>
      </c>
      <c r="AH9" s="17">
        <v>0.13136686130068001</v>
      </c>
    </row>
    <row r="10" spans="2:34" ht="45" x14ac:dyDescent="0.25">
      <c r="B10" s="18" t="s">
        <v>684</v>
      </c>
      <c r="C10" s="17">
        <v>0.26372611562812898</v>
      </c>
      <c r="D10" s="17">
        <v>0.28303230284409098</v>
      </c>
      <c r="E10" s="17">
        <v>0.241291243208995</v>
      </c>
      <c r="F10" s="17"/>
      <c r="G10" s="17">
        <v>0.22559063276213101</v>
      </c>
      <c r="H10" s="17">
        <v>0.27343355663232399</v>
      </c>
      <c r="I10" s="17">
        <v>0.28699484049803597</v>
      </c>
      <c r="J10" s="17"/>
      <c r="K10" s="17">
        <v>0.25091940757638598</v>
      </c>
      <c r="L10" s="17">
        <v>0.269240685198326</v>
      </c>
      <c r="M10" s="17"/>
      <c r="N10" s="17">
        <v>0.27616186443188101</v>
      </c>
      <c r="O10" s="17">
        <v>0.209798770348122</v>
      </c>
      <c r="P10" s="17">
        <v>0.25731665262630299</v>
      </c>
      <c r="Q10" s="17">
        <v>0.27206263441047501</v>
      </c>
      <c r="R10" s="17">
        <v>0.31975414668054197</v>
      </c>
      <c r="S10" s="17"/>
      <c r="T10" s="17">
        <v>0.25778203173630998</v>
      </c>
      <c r="U10" s="17">
        <v>0.25371003445870299</v>
      </c>
      <c r="V10" s="17">
        <v>0.278380425128049</v>
      </c>
      <c r="W10" s="17">
        <v>0.25445195772343798</v>
      </c>
      <c r="X10" s="17">
        <v>0.242465241829321</v>
      </c>
      <c r="Y10" s="17">
        <v>0.22443554610108801</v>
      </c>
      <c r="Z10" s="17">
        <v>0.290392343885156</v>
      </c>
      <c r="AA10" s="17">
        <v>0.27809707408658901</v>
      </c>
      <c r="AB10" s="17">
        <v>0.26756273824457899</v>
      </c>
      <c r="AC10" s="17">
        <v>0.320897038472365</v>
      </c>
      <c r="AD10" s="17">
        <v>0.207475965729884</v>
      </c>
      <c r="AE10" s="17">
        <v>0.32312106242377597</v>
      </c>
      <c r="AF10" s="17"/>
      <c r="AG10" s="17">
        <v>0.29974644853058002</v>
      </c>
      <c r="AH10" s="17">
        <v>0.24875013052419101</v>
      </c>
    </row>
    <row r="11" spans="2:34" ht="45" x14ac:dyDescent="0.25">
      <c r="B11" s="18" t="s">
        <v>685</v>
      </c>
      <c r="C11" s="17">
        <v>0.28433053941763797</v>
      </c>
      <c r="D11" s="17">
        <v>0.28505831891156502</v>
      </c>
      <c r="E11" s="17">
        <v>0.28716983354869802</v>
      </c>
      <c r="F11" s="17"/>
      <c r="G11" s="17">
        <v>0.29864361697520297</v>
      </c>
      <c r="H11" s="17">
        <v>0.296902068357911</v>
      </c>
      <c r="I11" s="17">
        <v>0.25529801652988199</v>
      </c>
      <c r="J11" s="17"/>
      <c r="K11" s="17">
        <v>0.30377797045108401</v>
      </c>
      <c r="L11" s="17">
        <v>0.285650711165091</v>
      </c>
      <c r="M11" s="17"/>
      <c r="N11" s="17">
        <v>0.189872942159616</v>
      </c>
      <c r="O11" s="17">
        <v>0.34727218901863599</v>
      </c>
      <c r="P11" s="17">
        <v>0.30085914111727302</v>
      </c>
      <c r="Q11" s="17">
        <v>0.26670237597702401</v>
      </c>
      <c r="R11" s="17">
        <v>0.27155858542682998</v>
      </c>
      <c r="S11" s="17"/>
      <c r="T11" s="17">
        <v>0.28792828166513501</v>
      </c>
      <c r="U11" s="17">
        <v>0.343479935163574</v>
      </c>
      <c r="V11" s="17">
        <v>0.27612917578920998</v>
      </c>
      <c r="W11" s="17">
        <v>0.280734681239516</v>
      </c>
      <c r="X11" s="17">
        <v>0.24356583298213799</v>
      </c>
      <c r="Y11" s="17">
        <v>0.29563991894342301</v>
      </c>
      <c r="Z11" s="17">
        <v>0.23762285934786601</v>
      </c>
      <c r="AA11" s="17">
        <v>0.31703460125461103</v>
      </c>
      <c r="AB11" s="17">
        <v>0.258602868854719</v>
      </c>
      <c r="AC11" s="17">
        <v>0.26598326410300499</v>
      </c>
      <c r="AD11" s="17">
        <v>0.31729739799393297</v>
      </c>
      <c r="AE11" s="17">
        <v>0.29081757895381899</v>
      </c>
      <c r="AF11" s="17"/>
      <c r="AG11" s="17">
        <v>0.275362798142117</v>
      </c>
      <c r="AH11" s="17">
        <v>0.29029436378048501</v>
      </c>
    </row>
    <row r="12" spans="2:34" ht="30" x14ac:dyDescent="0.25">
      <c r="B12" s="18" t="s">
        <v>686</v>
      </c>
      <c r="C12" s="17">
        <v>0.20683726581253101</v>
      </c>
      <c r="D12" s="17">
        <v>0.20878014021685201</v>
      </c>
      <c r="E12" s="17">
        <v>0.207056699219963</v>
      </c>
      <c r="F12" s="17"/>
      <c r="G12" s="17">
        <v>0.209502055606412</v>
      </c>
      <c r="H12" s="17">
        <v>0.20792261884757801</v>
      </c>
      <c r="I12" s="17">
        <v>0.20300339370550499</v>
      </c>
      <c r="J12" s="17"/>
      <c r="K12" s="17">
        <v>0.19629490142237399</v>
      </c>
      <c r="L12" s="17">
        <v>0.212241293734443</v>
      </c>
      <c r="M12" s="17"/>
      <c r="N12" s="17">
        <v>0.18424721530673999</v>
      </c>
      <c r="O12" s="17">
        <v>0.22090466474652801</v>
      </c>
      <c r="P12" s="17">
        <v>0.20512180588984</v>
      </c>
      <c r="Q12" s="17">
        <v>0.21264898116530101</v>
      </c>
      <c r="R12" s="17">
        <v>0.21186033797818499</v>
      </c>
      <c r="S12" s="17"/>
      <c r="T12" s="17">
        <v>0.24336190523001999</v>
      </c>
      <c r="U12" s="17">
        <v>0.17442661159346601</v>
      </c>
      <c r="V12" s="17">
        <v>0.17949984392995899</v>
      </c>
      <c r="W12" s="17">
        <v>0.21711304330192599</v>
      </c>
      <c r="X12" s="17">
        <v>0.21501457913108701</v>
      </c>
      <c r="Y12" s="17">
        <v>0.23131199609443501</v>
      </c>
      <c r="Z12" s="17">
        <v>0.17948726636579701</v>
      </c>
      <c r="AA12" s="17">
        <v>0.20455066803226299</v>
      </c>
      <c r="AB12" s="17">
        <v>0.24621858680230899</v>
      </c>
      <c r="AC12" s="17">
        <v>0.150327680402909</v>
      </c>
      <c r="AD12" s="17">
        <v>0.19191462137672299</v>
      </c>
      <c r="AE12" s="17">
        <v>0.24750650220112</v>
      </c>
      <c r="AF12" s="17"/>
      <c r="AG12" s="17">
        <v>0.18268980364803</v>
      </c>
      <c r="AH12" s="17">
        <v>0.22720585127489901</v>
      </c>
    </row>
    <row r="13" spans="2:34" x14ac:dyDescent="0.25">
      <c r="B13" s="18" t="s">
        <v>80</v>
      </c>
      <c r="C13" s="19">
        <v>0.105391409309588</v>
      </c>
      <c r="D13" s="19">
        <v>9.3119276418482402E-2</v>
      </c>
      <c r="E13" s="19">
        <v>0.118132904180448</v>
      </c>
      <c r="F13" s="19"/>
      <c r="G13" s="19">
        <v>0.13511174882048799</v>
      </c>
      <c r="H13" s="19">
        <v>8.2657717554523599E-2</v>
      </c>
      <c r="I13" s="19">
        <v>0.106246295900458</v>
      </c>
      <c r="J13" s="19"/>
      <c r="K13" s="19">
        <v>8.7056950746832507E-2</v>
      </c>
      <c r="L13" s="19">
        <v>0.100635964955679</v>
      </c>
      <c r="M13" s="19"/>
      <c r="N13" s="19">
        <v>0.19750393431265501</v>
      </c>
      <c r="O13" s="19">
        <v>9.3665917844046098E-2</v>
      </c>
      <c r="P13" s="19">
        <v>9.4554537893941804E-2</v>
      </c>
      <c r="Q13" s="19">
        <v>7.9928396153528702E-2</v>
      </c>
      <c r="R13" s="19">
        <v>7.0513153655611796E-2</v>
      </c>
      <c r="S13" s="19"/>
      <c r="T13" s="19">
        <v>7.6109973905988004E-2</v>
      </c>
      <c r="U13" s="19">
        <v>0.109979122487184</v>
      </c>
      <c r="V13" s="19">
        <v>0.10628133333907</v>
      </c>
      <c r="W13" s="19">
        <v>0.112314074373373</v>
      </c>
      <c r="X13" s="19">
        <v>0.166956679519286</v>
      </c>
      <c r="Y13" s="19">
        <v>0.118284295635947</v>
      </c>
      <c r="Z13" s="19">
        <v>0.121706165681174</v>
      </c>
      <c r="AA13" s="19">
        <v>6.8535932426802601E-2</v>
      </c>
      <c r="AB13" s="19">
        <v>8.8727040450324396E-2</v>
      </c>
      <c r="AC13" s="19">
        <v>8.6457933809406598E-2</v>
      </c>
      <c r="AD13" s="19">
        <v>0.13611802644835</v>
      </c>
      <c r="AE13" s="19">
        <v>6.6375900235589799E-2</v>
      </c>
      <c r="AF13" s="19"/>
      <c r="AG13" s="19">
        <v>8.1287827533522206E-2</v>
      </c>
      <c r="AH13" s="19">
        <v>0.10238279311974501</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B2:AH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713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706</v>
      </c>
      <c r="C9" s="17">
        <v>0.25177773223472499</v>
      </c>
      <c r="D9" s="17">
        <v>0.25234954375831697</v>
      </c>
      <c r="E9" s="17">
        <v>0.24855358161326199</v>
      </c>
      <c r="F9" s="17"/>
      <c r="G9" s="17">
        <v>0.24220603738024499</v>
      </c>
      <c r="H9" s="17">
        <v>0.25415095170445501</v>
      </c>
      <c r="I9" s="17">
        <v>0.25769719775657501</v>
      </c>
      <c r="J9" s="17"/>
      <c r="K9" s="17">
        <v>0.30016633660672698</v>
      </c>
      <c r="L9" s="17">
        <v>0.246214214351484</v>
      </c>
      <c r="M9" s="17"/>
      <c r="N9" s="17">
        <v>0.23592028686678801</v>
      </c>
      <c r="O9" s="17">
        <v>0.253998593946549</v>
      </c>
      <c r="P9" s="17">
        <v>0.24514328729648999</v>
      </c>
      <c r="Q9" s="17">
        <v>0.26637390886844298</v>
      </c>
      <c r="R9" s="17">
        <v>0.26985242136362297</v>
      </c>
      <c r="S9" s="17"/>
      <c r="T9" s="17">
        <v>0.264172918137066</v>
      </c>
      <c r="U9" s="17">
        <v>0.27488800597247798</v>
      </c>
      <c r="V9" s="17">
        <v>0.248586491871673</v>
      </c>
      <c r="W9" s="17">
        <v>0.22102279420795401</v>
      </c>
      <c r="X9" s="17">
        <v>0.22686043556604699</v>
      </c>
      <c r="Y9" s="17">
        <v>0.14317186309145899</v>
      </c>
      <c r="Z9" s="17">
        <v>0.25248500566274701</v>
      </c>
      <c r="AA9" s="17">
        <v>0.235797424835647</v>
      </c>
      <c r="AB9" s="17">
        <v>0.260087096487229</v>
      </c>
      <c r="AC9" s="17">
        <v>0.30390418012481002</v>
      </c>
      <c r="AD9" s="17">
        <v>0.33639179032920702</v>
      </c>
      <c r="AE9" s="17">
        <v>0.30348837272586598</v>
      </c>
      <c r="AF9" s="17"/>
      <c r="AG9" s="17">
        <v>0.25472831139487701</v>
      </c>
      <c r="AH9" s="17">
        <v>0.25800029148376002</v>
      </c>
    </row>
    <row r="10" spans="2:34" x14ac:dyDescent="0.25">
      <c r="B10" s="18" t="s">
        <v>707</v>
      </c>
      <c r="C10" s="17">
        <v>0.207835094573944</v>
      </c>
      <c r="D10" s="17">
        <v>0.202957620319351</v>
      </c>
      <c r="E10" s="17">
        <v>0.21179445197444</v>
      </c>
      <c r="F10" s="17"/>
      <c r="G10" s="17">
        <v>0.20481430007600501</v>
      </c>
      <c r="H10" s="17">
        <v>0.22040192885201501</v>
      </c>
      <c r="I10" s="17">
        <v>0.194908649157533</v>
      </c>
      <c r="J10" s="17"/>
      <c r="K10" s="17">
        <v>0.16588415424703801</v>
      </c>
      <c r="L10" s="17">
        <v>0.216585811335297</v>
      </c>
      <c r="M10" s="17"/>
      <c r="N10" s="17">
        <v>0.192361986295742</v>
      </c>
      <c r="O10" s="17">
        <v>0.190608765086415</v>
      </c>
      <c r="P10" s="17">
        <v>0.204052868488277</v>
      </c>
      <c r="Q10" s="17">
        <v>0.18952641404881199</v>
      </c>
      <c r="R10" s="17">
        <v>0.25282235734868103</v>
      </c>
      <c r="S10" s="17"/>
      <c r="T10" s="17">
        <v>0.18689562684574501</v>
      </c>
      <c r="U10" s="17">
        <v>0.19461915061476801</v>
      </c>
      <c r="V10" s="17">
        <v>0.22226352559446</v>
      </c>
      <c r="W10" s="17">
        <v>0.23417607026856499</v>
      </c>
      <c r="X10" s="17">
        <v>0.19571587143790201</v>
      </c>
      <c r="Y10" s="17">
        <v>0.26289461309550299</v>
      </c>
      <c r="Z10" s="17">
        <v>0.19125434580255901</v>
      </c>
      <c r="AA10" s="17">
        <v>0.26804464452441301</v>
      </c>
      <c r="AB10" s="17">
        <v>0.15586849820387799</v>
      </c>
      <c r="AC10" s="17">
        <v>0.232651628728335</v>
      </c>
      <c r="AD10" s="17">
        <v>0.127070196616551</v>
      </c>
      <c r="AE10" s="17">
        <v>0.331639514838103</v>
      </c>
      <c r="AF10" s="17"/>
      <c r="AG10" s="17">
        <v>0.23073900993760699</v>
      </c>
      <c r="AH10" s="17">
        <v>0.20424453733294001</v>
      </c>
    </row>
    <row r="11" spans="2:34" x14ac:dyDescent="0.25">
      <c r="B11" s="18" t="s">
        <v>708</v>
      </c>
      <c r="C11" s="17">
        <v>0.206685154871666</v>
      </c>
      <c r="D11" s="17">
        <v>0.219278120630614</v>
      </c>
      <c r="E11" s="17">
        <v>0.19674774834668601</v>
      </c>
      <c r="F11" s="17"/>
      <c r="G11" s="17">
        <v>0.220887779357097</v>
      </c>
      <c r="H11" s="17">
        <v>0.192809521060684</v>
      </c>
      <c r="I11" s="17">
        <v>0.210864062182226</v>
      </c>
      <c r="J11" s="17"/>
      <c r="K11" s="17">
        <v>0.19327929519461301</v>
      </c>
      <c r="L11" s="17">
        <v>0.20902617288282799</v>
      </c>
      <c r="M11" s="17"/>
      <c r="N11" s="17">
        <v>0.21377306083975001</v>
      </c>
      <c r="O11" s="17">
        <v>0.23778755622966399</v>
      </c>
      <c r="P11" s="17">
        <v>0.19832138876573799</v>
      </c>
      <c r="Q11" s="17">
        <v>0.20052167216099501</v>
      </c>
      <c r="R11" s="17">
        <v>0.18562362715928099</v>
      </c>
      <c r="S11" s="17"/>
      <c r="T11" s="17">
        <v>0.21045569954982399</v>
      </c>
      <c r="U11" s="17">
        <v>0.20204612995589399</v>
      </c>
      <c r="V11" s="17">
        <v>0.19095546937591501</v>
      </c>
      <c r="W11" s="17">
        <v>0.19050859681249899</v>
      </c>
      <c r="X11" s="17">
        <v>0.26554627364661298</v>
      </c>
      <c r="Y11" s="17">
        <v>0.25541980531105601</v>
      </c>
      <c r="Z11" s="17">
        <v>0.18047700884190199</v>
      </c>
      <c r="AA11" s="17">
        <v>0.22194104560724001</v>
      </c>
      <c r="AB11" s="17">
        <v>0.23860067758162701</v>
      </c>
      <c r="AC11" s="17">
        <v>0.16501939681678601</v>
      </c>
      <c r="AD11" s="17">
        <v>0.16184068251779901</v>
      </c>
      <c r="AE11" s="17">
        <v>0.117665384463235</v>
      </c>
      <c r="AF11" s="17"/>
      <c r="AG11" s="17">
        <v>0.193384690898665</v>
      </c>
      <c r="AH11" s="17">
        <v>0.21695601290493199</v>
      </c>
    </row>
    <row r="12" spans="2:34" x14ac:dyDescent="0.25">
      <c r="B12" s="18" t="s">
        <v>709</v>
      </c>
      <c r="C12" s="17">
        <v>0.186731691563814</v>
      </c>
      <c r="D12" s="17">
        <v>0.17727597778447601</v>
      </c>
      <c r="E12" s="17">
        <v>0.19726428510524699</v>
      </c>
      <c r="F12" s="17"/>
      <c r="G12" s="17">
        <v>0.19345593490318999</v>
      </c>
      <c r="H12" s="17">
        <v>0.18935736063775299</v>
      </c>
      <c r="I12" s="17">
        <v>0.17719898152587399</v>
      </c>
      <c r="J12" s="17"/>
      <c r="K12" s="17">
        <v>0.213689371629387</v>
      </c>
      <c r="L12" s="17">
        <v>0.18404589041665001</v>
      </c>
      <c r="M12" s="17"/>
      <c r="N12" s="17">
        <v>0.14862435906667901</v>
      </c>
      <c r="O12" s="17">
        <v>0.19545228667631601</v>
      </c>
      <c r="P12" s="17">
        <v>0.20864774511741199</v>
      </c>
      <c r="Q12" s="17">
        <v>0.22450210913869401</v>
      </c>
      <c r="R12" s="17">
        <v>0.15441785723676901</v>
      </c>
      <c r="S12" s="17"/>
      <c r="T12" s="17">
        <v>0.18457238004804999</v>
      </c>
      <c r="U12" s="17">
        <v>0.19531430323195501</v>
      </c>
      <c r="V12" s="17">
        <v>0.15903244977182299</v>
      </c>
      <c r="W12" s="17">
        <v>0.152190909641684</v>
      </c>
      <c r="X12" s="17">
        <v>0.17872251118485399</v>
      </c>
      <c r="Y12" s="17">
        <v>0.17207395460090499</v>
      </c>
      <c r="Z12" s="17">
        <v>0.21932187424477101</v>
      </c>
      <c r="AA12" s="17">
        <v>0.16005388269649301</v>
      </c>
      <c r="AB12" s="17">
        <v>0.22835091169361299</v>
      </c>
      <c r="AC12" s="17">
        <v>0.19758715333212001</v>
      </c>
      <c r="AD12" s="17">
        <v>0.17892413957528899</v>
      </c>
      <c r="AE12" s="17">
        <v>0.166859371617499</v>
      </c>
      <c r="AF12" s="17"/>
      <c r="AG12" s="17">
        <v>0.16680733491629099</v>
      </c>
      <c r="AH12" s="17">
        <v>0.191226499913319</v>
      </c>
    </row>
    <row r="13" spans="2:34" x14ac:dyDescent="0.25">
      <c r="B13" s="18" t="s">
        <v>710</v>
      </c>
      <c r="C13" s="17">
        <v>5.3990737493448099E-2</v>
      </c>
      <c r="D13" s="17">
        <v>5.7130645721918401E-2</v>
      </c>
      <c r="E13" s="17">
        <v>5.1012840543908401E-2</v>
      </c>
      <c r="F13" s="17"/>
      <c r="G13" s="17">
        <v>5.3307531183527303E-2</v>
      </c>
      <c r="H13" s="17">
        <v>5.8597275534026397E-2</v>
      </c>
      <c r="I13" s="17">
        <v>4.8858457794334197E-2</v>
      </c>
      <c r="J13" s="17"/>
      <c r="K13" s="17">
        <v>3.19024326659757E-2</v>
      </c>
      <c r="L13" s="17">
        <v>5.8581539077584101E-2</v>
      </c>
      <c r="M13" s="17"/>
      <c r="N13" s="17">
        <v>4.2733960524398401E-2</v>
      </c>
      <c r="O13" s="17">
        <v>5.1153501374043002E-2</v>
      </c>
      <c r="P13" s="17">
        <v>5.5568066409744397E-2</v>
      </c>
      <c r="Q13" s="17">
        <v>5.2333662075685801E-2</v>
      </c>
      <c r="R13" s="17">
        <v>6.4046217903786201E-2</v>
      </c>
      <c r="S13" s="17"/>
      <c r="T13" s="17">
        <v>6.7283460812538401E-2</v>
      </c>
      <c r="U13" s="17">
        <v>5.71526150876542E-2</v>
      </c>
      <c r="V13" s="17">
        <v>7.3106203268126793E-2</v>
      </c>
      <c r="W13" s="17">
        <v>7.3102034904251406E-2</v>
      </c>
      <c r="X13" s="17">
        <v>4.4304259366516198E-2</v>
      </c>
      <c r="Y13" s="17">
        <v>3.9621174400802303E-2</v>
      </c>
      <c r="Z13" s="17">
        <v>6.6828266331659406E-2</v>
      </c>
      <c r="AA13" s="17">
        <v>2.9303444119611201E-2</v>
      </c>
      <c r="AB13" s="17">
        <v>3.1524182985317097E-2</v>
      </c>
      <c r="AC13" s="17">
        <v>3.2139332409616403E-2</v>
      </c>
      <c r="AD13" s="17">
        <v>7.9646272064954199E-2</v>
      </c>
      <c r="AE13" s="17">
        <v>4.09580662682432E-2</v>
      </c>
      <c r="AF13" s="17"/>
      <c r="AG13" s="17">
        <v>6.6928330256570204E-2</v>
      </c>
      <c r="AH13" s="17">
        <v>4.5653813191865601E-2</v>
      </c>
    </row>
    <row r="14" spans="2:34" x14ac:dyDescent="0.25">
      <c r="B14" s="18" t="s">
        <v>711</v>
      </c>
      <c r="C14" s="17">
        <v>2.22270463023908E-2</v>
      </c>
      <c r="D14" s="17">
        <v>2.6627085265979001E-2</v>
      </c>
      <c r="E14" s="17">
        <v>1.82517059080884E-2</v>
      </c>
      <c r="F14" s="17"/>
      <c r="G14" s="17">
        <v>1.18297441087797E-2</v>
      </c>
      <c r="H14" s="17">
        <v>2.6478925232066099E-2</v>
      </c>
      <c r="I14" s="17">
        <v>2.6561491870966399E-2</v>
      </c>
      <c r="J14" s="17"/>
      <c r="K14" s="17">
        <v>1.8164862358187799E-2</v>
      </c>
      <c r="L14" s="17">
        <v>2.3191192861094299E-2</v>
      </c>
      <c r="M14" s="17"/>
      <c r="N14" s="17">
        <v>1.6866143631605199E-2</v>
      </c>
      <c r="O14" s="17">
        <v>1.9176304083113199E-2</v>
      </c>
      <c r="P14" s="17">
        <v>2.5884400567837699E-2</v>
      </c>
      <c r="Q14" s="17">
        <v>1.53212062193866E-2</v>
      </c>
      <c r="R14" s="17">
        <v>2.5573361600317202E-2</v>
      </c>
      <c r="S14" s="17"/>
      <c r="T14" s="17">
        <v>3.0979356218990901E-2</v>
      </c>
      <c r="U14" s="17">
        <v>1.89322847739203E-2</v>
      </c>
      <c r="V14" s="17">
        <v>0</v>
      </c>
      <c r="W14" s="17">
        <v>3.5231323219954501E-2</v>
      </c>
      <c r="X14" s="17">
        <v>6.1142438995284102E-3</v>
      </c>
      <c r="Y14" s="17">
        <v>3.9317237926681001E-2</v>
      </c>
      <c r="Z14" s="17">
        <v>2.19984008487808E-2</v>
      </c>
      <c r="AA14" s="17">
        <v>9.0571530178474892E-3</v>
      </c>
      <c r="AB14" s="17">
        <v>3.0359426380357601E-2</v>
      </c>
      <c r="AC14" s="17">
        <v>1.60953058278301E-2</v>
      </c>
      <c r="AD14" s="17">
        <v>2.9722493436437399E-2</v>
      </c>
      <c r="AE14" s="17">
        <v>0</v>
      </c>
      <c r="AF14" s="17"/>
      <c r="AG14" s="17">
        <v>2.1773920345308399E-2</v>
      </c>
      <c r="AH14" s="17">
        <v>2.27939129662415E-2</v>
      </c>
    </row>
    <row r="15" spans="2:34" ht="45" x14ac:dyDescent="0.25">
      <c r="B15" s="18" t="s">
        <v>712</v>
      </c>
      <c r="C15" s="17">
        <v>1.1914159557046399E-2</v>
      </c>
      <c r="D15" s="17">
        <v>5.1346792758295802E-3</v>
      </c>
      <c r="E15" s="17">
        <v>1.8922051189658898E-2</v>
      </c>
      <c r="F15" s="17"/>
      <c r="G15" s="17">
        <v>6.3376825797461503E-3</v>
      </c>
      <c r="H15" s="17">
        <v>1.1137309813699099E-2</v>
      </c>
      <c r="I15" s="17">
        <v>1.8066279680567902E-2</v>
      </c>
      <c r="J15" s="17"/>
      <c r="K15" s="17">
        <v>1.5087171879326299E-2</v>
      </c>
      <c r="L15" s="17">
        <v>1.10224687262932E-2</v>
      </c>
      <c r="M15" s="17"/>
      <c r="N15" s="17">
        <v>7.6189009542256703E-3</v>
      </c>
      <c r="O15" s="17">
        <v>1.03458359748929E-2</v>
      </c>
      <c r="P15" s="17">
        <v>9.7450908193075E-3</v>
      </c>
      <c r="Q15" s="17">
        <v>2.0771148793587199E-2</v>
      </c>
      <c r="R15" s="17">
        <v>1.8044497412273399E-2</v>
      </c>
      <c r="S15" s="17"/>
      <c r="T15" s="17">
        <v>7.49748232247964E-3</v>
      </c>
      <c r="U15" s="17">
        <v>8.1663193448878006E-3</v>
      </c>
      <c r="V15" s="17">
        <v>1.8706621439991699E-2</v>
      </c>
      <c r="W15" s="17">
        <v>2.02903342894135E-2</v>
      </c>
      <c r="X15" s="17">
        <v>2.7425407091293399E-2</v>
      </c>
      <c r="Y15" s="17">
        <v>1.20071462545358E-2</v>
      </c>
      <c r="Z15" s="17">
        <v>3.3701428427071801E-3</v>
      </c>
      <c r="AA15" s="17">
        <v>2.51060675377642E-2</v>
      </c>
      <c r="AB15" s="17">
        <v>1.19816548711372E-2</v>
      </c>
      <c r="AC15" s="17">
        <v>4.2650316257630601E-3</v>
      </c>
      <c r="AD15" s="17">
        <v>8.0719605471856904E-3</v>
      </c>
      <c r="AE15" s="17">
        <v>0</v>
      </c>
      <c r="AF15" s="17"/>
      <c r="AG15" s="17">
        <v>1.32611067686695E-2</v>
      </c>
      <c r="AH15" s="17">
        <v>1.08865886037398E-2</v>
      </c>
    </row>
    <row r="16" spans="2:34" x14ac:dyDescent="0.25">
      <c r="B16" s="18" t="s">
        <v>80</v>
      </c>
      <c r="C16" s="19">
        <v>5.88383834029663E-2</v>
      </c>
      <c r="D16" s="19">
        <v>5.9246327243514002E-2</v>
      </c>
      <c r="E16" s="19">
        <v>5.7453335318709699E-2</v>
      </c>
      <c r="F16" s="19"/>
      <c r="G16" s="19">
        <v>6.7160990411409799E-2</v>
      </c>
      <c r="H16" s="19">
        <v>4.7066727165301803E-2</v>
      </c>
      <c r="I16" s="19">
        <v>6.5844880031924305E-2</v>
      </c>
      <c r="J16" s="19"/>
      <c r="K16" s="19">
        <v>6.1826375418745402E-2</v>
      </c>
      <c r="L16" s="19">
        <v>5.1332710348769801E-2</v>
      </c>
      <c r="M16" s="19"/>
      <c r="N16" s="19">
        <v>0.14210130182081199</v>
      </c>
      <c r="O16" s="19">
        <v>4.1477156629006903E-2</v>
      </c>
      <c r="P16" s="19">
        <v>5.2637152535192397E-2</v>
      </c>
      <c r="Q16" s="19">
        <v>3.0649878694396001E-2</v>
      </c>
      <c r="R16" s="19">
        <v>2.9619659975269001E-2</v>
      </c>
      <c r="S16" s="19"/>
      <c r="T16" s="19">
        <v>4.8143076065306302E-2</v>
      </c>
      <c r="U16" s="19">
        <v>4.8881191018443203E-2</v>
      </c>
      <c r="V16" s="19">
        <v>8.7349238678010699E-2</v>
      </c>
      <c r="W16" s="19">
        <v>7.3477936655679393E-2</v>
      </c>
      <c r="X16" s="19">
        <v>5.5310997807246902E-2</v>
      </c>
      <c r="Y16" s="19">
        <v>7.5494205319058302E-2</v>
      </c>
      <c r="Z16" s="19">
        <v>6.4264955424873704E-2</v>
      </c>
      <c r="AA16" s="19">
        <v>5.0696337660985302E-2</v>
      </c>
      <c r="AB16" s="19">
        <v>4.3227551796840201E-2</v>
      </c>
      <c r="AC16" s="19">
        <v>4.8337971134739498E-2</v>
      </c>
      <c r="AD16" s="19">
        <v>7.8332464912576699E-2</v>
      </c>
      <c r="AE16" s="19">
        <v>3.93892900870541E-2</v>
      </c>
      <c r="AF16" s="19"/>
      <c r="AG16" s="19">
        <v>5.23772954820119E-2</v>
      </c>
      <c r="AH16" s="19">
        <v>5.0238343603202597E-2</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J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0" width="20.7109375" customWidth="1"/>
  </cols>
  <sheetData>
    <row r="2" spans="2:10" ht="39.950000000000003" customHeight="1" x14ac:dyDescent="0.25">
      <c r="D2" s="29" t="s">
        <v>136</v>
      </c>
      <c r="E2" s="25"/>
      <c r="F2" s="25"/>
      <c r="G2" s="25"/>
      <c r="H2" s="25"/>
      <c r="I2" s="25"/>
      <c r="J2" s="25"/>
    </row>
    <row r="6" spans="2:10" ht="50.1" customHeight="1" x14ac:dyDescent="0.25">
      <c r="B6" s="20" t="s">
        <v>15</v>
      </c>
      <c r="C6" s="20" t="s">
        <v>127</v>
      </c>
      <c r="D6" s="20" t="s">
        <v>128</v>
      </c>
      <c r="E6" s="20" t="s">
        <v>129</v>
      </c>
      <c r="F6" s="20" t="s">
        <v>130</v>
      </c>
      <c r="G6" s="20" t="s">
        <v>131</v>
      </c>
      <c r="H6" s="20" t="s">
        <v>132</v>
      </c>
      <c r="I6" s="20" t="s">
        <v>133</v>
      </c>
    </row>
    <row r="7" spans="2:10" x14ac:dyDescent="0.25">
      <c r="B7" s="18" t="s">
        <v>134</v>
      </c>
      <c r="C7" s="17">
        <v>0.47353955570316802</v>
      </c>
      <c r="D7" s="17">
        <v>0.34682015967187402</v>
      </c>
      <c r="E7" s="17">
        <v>0.40824055167825002</v>
      </c>
      <c r="F7" s="17">
        <v>0.49925647220281899</v>
      </c>
      <c r="G7" s="17">
        <v>0.51796093330001203</v>
      </c>
      <c r="H7" s="17">
        <v>0.50503692177939297</v>
      </c>
      <c r="I7" s="17">
        <v>0.77998345108952305</v>
      </c>
    </row>
    <row r="8" spans="2:10" x14ac:dyDescent="0.25">
      <c r="B8" s="18" t="s">
        <v>135</v>
      </c>
      <c r="C8" s="17">
        <v>0.37896066341991602</v>
      </c>
      <c r="D8" s="17">
        <v>0.45099635452533299</v>
      </c>
      <c r="E8" s="17">
        <v>0.44721845635484903</v>
      </c>
      <c r="F8" s="17">
        <v>0.367481524524569</v>
      </c>
      <c r="G8" s="17">
        <v>0.358049844190726</v>
      </c>
      <c r="H8" s="17">
        <v>0.35254640241021401</v>
      </c>
      <c r="I8" s="17">
        <v>0.175405317911215</v>
      </c>
    </row>
    <row r="9" spans="2:10" x14ac:dyDescent="0.25">
      <c r="B9" s="18" t="s">
        <v>80</v>
      </c>
      <c r="C9" s="17">
        <v>0.14749978087691601</v>
      </c>
      <c r="D9" s="17">
        <v>0.202183485802792</v>
      </c>
      <c r="E9" s="17">
        <v>0.14454099196690201</v>
      </c>
      <c r="F9" s="17">
        <v>0.13326200327261201</v>
      </c>
      <c r="G9" s="17">
        <v>0.123989222509262</v>
      </c>
      <c r="H9" s="17">
        <v>0.142416675810392</v>
      </c>
      <c r="I9" s="17">
        <v>4.4611230999262397E-2</v>
      </c>
    </row>
    <row r="10" spans="2:10" x14ac:dyDescent="0.25">
      <c r="B10" s="16"/>
      <c r="C10" s="16"/>
      <c r="D10" s="16"/>
      <c r="E10" s="16"/>
      <c r="F10" s="16"/>
      <c r="G10" s="16"/>
      <c r="H10" s="16"/>
      <c r="I10" s="16"/>
    </row>
    <row r="11" spans="2:10" x14ac:dyDescent="0.25">
      <c r="B11" t="s">
        <v>63</v>
      </c>
    </row>
    <row r="12" spans="2:10" x14ac:dyDescent="0.25">
      <c r="B12" t="s">
        <v>64</v>
      </c>
    </row>
    <row r="16" spans="2:10" x14ac:dyDescent="0.25">
      <c r="B16"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B2:G21"/>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7" width="20.7109375" customWidth="1"/>
  </cols>
  <sheetData>
    <row r="2" spans="2:7" ht="39.950000000000003" customHeight="1" x14ac:dyDescent="0.25">
      <c r="D2" s="29" t="s">
        <v>451</v>
      </c>
      <c r="E2" s="25"/>
      <c r="F2" s="25"/>
      <c r="G2" s="25"/>
    </row>
    <row r="6" spans="2:7" ht="50.1" customHeight="1" x14ac:dyDescent="0.25">
      <c r="B6" s="20" t="s">
        <v>15</v>
      </c>
      <c r="C6" s="20" t="s">
        <v>714</v>
      </c>
      <c r="D6" s="20" t="s">
        <v>715</v>
      </c>
      <c r="E6" s="20" t="s">
        <v>716</v>
      </c>
      <c r="F6" s="20" t="s">
        <v>717</v>
      </c>
    </row>
    <row r="7" spans="2:7" x14ac:dyDescent="0.25">
      <c r="B7" s="18" t="s">
        <v>444</v>
      </c>
      <c r="C7" s="17">
        <v>0.19904944293579599</v>
      </c>
      <c r="D7" s="17">
        <v>0.210984550375514</v>
      </c>
      <c r="E7" s="17">
        <v>0.17854061042722499</v>
      </c>
      <c r="F7" s="17">
        <v>0.15049222602079401</v>
      </c>
    </row>
    <row r="8" spans="2:7" x14ac:dyDescent="0.25">
      <c r="B8" s="18" t="s">
        <v>445</v>
      </c>
      <c r="C8" s="17">
        <v>0.412356349642991</v>
      </c>
      <c r="D8" s="17">
        <v>0.39215601763445501</v>
      </c>
      <c r="E8" s="17">
        <v>0.39056847709398401</v>
      </c>
      <c r="F8" s="17">
        <v>0.31762705987503498</v>
      </c>
    </row>
    <row r="9" spans="2:7" x14ac:dyDescent="0.25">
      <c r="B9" s="18" t="s">
        <v>446</v>
      </c>
      <c r="C9" s="17">
        <v>0.205240142944173</v>
      </c>
      <c r="D9" s="17">
        <v>0.188635712201043</v>
      </c>
      <c r="E9" s="17">
        <v>0.22250341769965401</v>
      </c>
      <c r="F9" s="17">
        <v>0.26438296867733901</v>
      </c>
    </row>
    <row r="10" spans="2:7" x14ac:dyDescent="0.25">
      <c r="B10" s="18" t="s">
        <v>447</v>
      </c>
      <c r="C10" s="17">
        <v>8.4261968554827094E-2</v>
      </c>
      <c r="D10" s="17">
        <v>9.5050560438410106E-2</v>
      </c>
      <c r="E10" s="17">
        <v>0.101738543260996</v>
      </c>
      <c r="F10" s="17">
        <v>0.13382607479015901</v>
      </c>
    </row>
    <row r="11" spans="2:7" x14ac:dyDescent="0.25">
      <c r="B11" s="18" t="s">
        <v>448</v>
      </c>
      <c r="C11" s="17">
        <v>4.73657768094774E-2</v>
      </c>
      <c r="D11" s="17">
        <v>6.3276867900762507E-2</v>
      </c>
      <c r="E11" s="17">
        <v>5.77287327224714E-2</v>
      </c>
      <c r="F11" s="17">
        <v>8.8739471046646298E-2</v>
      </c>
    </row>
    <row r="12" spans="2:7" x14ac:dyDescent="0.25">
      <c r="B12" s="18" t="s">
        <v>80</v>
      </c>
      <c r="C12" s="17">
        <v>5.1726319112735397E-2</v>
      </c>
      <c r="D12" s="17">
        <v>4.9896291449815E-2</v>
      </c>
      <c r="E12" s="17">
        <v>4.8920218795670101E-2</v>
      </c>
      <c r="F12" s="17">
        <v>4.4932199590025798E-2</v>
      </c>
    </row>
    <row r="13" spans="2:7" x14ac:dyDescent="0.25">
      <c r="B13" s="22" t="s">
        <v>449</v>
      </c>
      <c r="C13" s="21">
        <v>0.61140579257878702</v>
      </c>
      <c r="D13" s="21">
        <v>0.60314056800996996</v>
      </c>
      <c r="E13" s="21">
        <v>0.56910908752120903</v>
      </c>
      <c r="F13" s="21">
        <v>0.46811928589582902</v>
      </c>
    </row>
    <row r="14" spans="2:7" x14ac:dyDescent="0.25">
      <c r="B14" s="22" t="s">
        <v>450</v>
      </c>
      <c r="C14" s="21">
        <v>0.13162774536430399</v>
      </c>
      <c r="D14" s="21">
        <v>0.15832742833917299</v>
      </c>
      <c r="E14" s="21">
        <v>0.15946727598346699</v>
      </c>
      <c r="F14" s="21">
        <v>0.22256554583680599</v>
      </c>
    </row>
    <row r="15" spans="2:7" x14ac:dyDescent="0.25">
      <c r="B15" s="16"/>
      <c r="C15" s="16"/>
      <c r="D15" s="16"/>
      <c r="E15" s="16"/>
      <c r="F15" s="16"/>
    </row>
    <row r="16" spans="2:7" x14ac:dyDescent="0.25">
      <c r="B16" t="s">
        <v>63</v>
      </c>
    </row>
    <row r="17" spans="2:2" x14ac:dyDescent="0.25">
      <c r="B17" t="s">
        <v>64</v>
      </c>
    </row>
    <row r="21" spans="2:2" x14ac:dyDescent="0.25">
      <c r="B21"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718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0.210984550375514</v>
      </c>
      <c r="D9" s="17">
        <v>0.234129097634483</v>
      </c>
      <c r="E9" s="17">
        <v>0.19111679872279599</v>
      </c>
      <c r="F9" s="17"/>
      <c r="G9" s="17">
        <v>0.22119842818011901</v>
      </c>
      <c r="H9" s="17">
        <v>0.18088095415477801</v>
      </c>
      <c r="I9" s="17">
        <v>0.239183882911705</v>
      </c>
      <c r="J9" s="17"/>
      <c r="K9" s="17">
        <v>0.14470382185050601</v>
      </c>
      <c r="L9" s="17">
        <v>0.227820501729079</v>
      </c>
      <c r="M9" s="17"/>
      <c r="N9" s="17">
        <v>0.180317489907691</v>
      </c>
      <c r="O9" s="17">
        <v>0.19005835521814399</v>
      </c>
      <c r="P9" s="17">
        <v>0.18961215362973299</v>
      </c>
      <c r="Q9" s="17">
        <v>0.23416434416746601</v>
      </c>
      <c r="R9" s="17">
        <v>0.29066071173034502</v>
      </c>
      <c r="S9" s="17"/>
      <c r="T9" s="17">
        <v>0.25538496886214301</v>
      </c>
      <c r="U9" s="17">
        <v>0.16606969629322399</v>
      </c>
      <c r="V9" s="17">
        <v>0.190144490004449</v>
      </c>
      <c r="W9" s="17">
        <v>0.19662514545673199</v>
      </c>
      <c r="X9" s="17">
        <v>0.168975407189038</v>
      </c>
      <c r="Y9" s="17">
        <v>0.190115905770114</v>
      </c>
      <c r="Z9" s="17">
        <v>0.22634263745921901</v>
      </c>
      <c r="AA9" s="17">
        <v>0.212714221535833</v>
      </c>
      <c r="AB9" s="17">
        <v>0.240748485743805</v>
      </c>
      <c r="AC9" s="17">
        <v>0.27381540650027703</v>
      </c>
      <c r="AD9" s="17">
        <v>0.167100412592494</v>
      </c>
      <c r="AE9" s="17">
        <v>0.21807487904666101</v>
      </c>
      <c r="AF9" s="17"/>
      <c r="AG9" s="17">
        <v>0.21455064147095601</v>
      </c>
      <c r="AH9" s="17">
        <v>0.22110785406815101</v>
      </c>
    </row>
    <row r="10" spans="2:34" x14ac:dyDescent="0.25">
      <c r="B10" s="18" t="s">
        <v>445</v>
      </c>
      <c r="C10" s="17">
        <v>0.39215601763445501</v>
      </c>
      <c r="D10" s="17">
        <v>0.419820755787291</v>
      </c>
      <c r="E10" s="17">
        <v>0.371153540422058</v>
      </c>
      <c r="F10" s="17"/>
      <c r="G10" s="17">
        <v>0.41775892060153502</v>
      </c>
      <c r="H10" s="17">
        <v>0.38194380622200202</v>
      </c>
      <c r="I10" s="17">
        <v>0.38115982953533001</v>
      </c>
      <c r="J10" s="17"/>
      <c r="K10" s="17">
        <v>0.3778819635242</v>
      </c>
      <c r="L10" s="17">
        <v>0.400509132927513</v>
      </c>
      <c r="M10" s="17"/>
      <c r="N10" s="17">
        <v>0.32024907489695698</v>
      </c>
      <c r="O10" s="17">
        <v>0.442092714191472</v>
      </c>
      <c r="P10" s="17">
        <v>0.37985575594611998</v>
      </c>
      <c r="Q10" s="17">
        <v>0.37089305231988201</v>
      </c>
      <c r="R10" s="17">
        <v>0.42989837885458199</v>
      </c>
      <c r="S10" s="17"/>
      <c r="T10" s="17">
        <v>0.44628416164505103</v>
      </c>
      <c r="U10" s="17">
        <v>0.427240456290163</v>
      </c>
      <c r="V10" s="17">
        <v>0.42841155157072902</v>
      </c>
      <c r="W10" s="17">
        <v>0.37921816144585901</v>
      </c>
      <c r="X10" s="17">
        <v>0.374656228555381</v>
      </c>
      <c r="Y10" s="17">
        <v>0.36473343699246602</v>
      </c>
      <c r="Z10" s="17">
        <v>0.37397470214010903</v>
      </c>
      <c r="AA10" s="17">
        <v>0.40371748969577598</v>
      </c>
      <c r="AB10" s="17">
        <v>0.32074071362928402</v>
      </c>
      <c r="AC10" s="17">
        <v>0.403848159827711</v>
      </c>
      <c r="AD10" s="17">
        <v>0.390616845603936</v>
      </c>
      <c r="AE10" s="17">
        <v>0.332209677808742</v>
      </c>
      <c r="AF10" s="17"/>
      <c r="AG10" s="17">
        <v>0.37917514778155298</v>
      </c>
      <c r="AH10" s="17">
        <v>0.41306278027655002</v>
      </c>
    </row>
    <row r="11" spans="2:34" x14ac:dyDescent="0.25">
      <c r="B11" s="18" t="s">
        <v>446</v>
      </c>
      <c r="C11" s="17">
        <v>0.188635712201043</v>
      </c>
      <c r="D11" s="17">
        <v>0.16931583943058301</v>
      </c>
      <c r="E11" s="17">
        <v>0.20685942867601201</v>
      </c>
      <c r="F11" s="17"/>
      <c r="G11" s="17">
        <v>0.18459732348779301</v>
      </c>
      <c r="H11" s="17">
        <v>0.20123028548109301</v>
      </c>
      <c r="I11" s="17">
        <v>0.17661971156617401</v>
      </c>
      <c r="J11" s="17"/>
      <c r="K11" s="17">
        <v>0.22670529912350401</v>
      </c>
      <c r="L11" s="17">
        <v>0.17782829222518001</v>
      </c>
      <c r="M11" s="17"/>
      <c r="N11" s="17">
        <v>0.25137214213680198</v>
      </c>
      <c r="O11" s="17">
        <v>0.18558883233073301</v>
      </c>
      <c r="P11" s="17">
        <v>0.19359391564446901</v>
      </c>
      <c r="Q11" s="17">
        <v>0.186670326167826</v>
      </c>
      <c r="R11" s="17">
        <v>0.130865647998199</v>
      </c>
      <c r="S11" s="17"/>
      <c r="T11" s="17">
        <v>0.17385773027245399</v>
      </c>
      <c r="U11" s="17">
        <v>0.18827014640970299</v>
      </c>
      <c r="V11" s="17">
        <v>0.15695918203460399</v>
      </c>
      <c r="W11" s="17">
        <v>0.25453087288829401</v>
      </c>
      <c r="X11" s="17">
        <v>0.19934534032981999</v>
      </c>
      <c r="Y11" s="17">
        <v>0.21876632536502399</v>
      </c>
      <c r="Z11" s="17">
        <v>0.19895310621522799</v>
      </c>
      <c r="AA11" s="17">
        <v>0.18587011814198601</v>
      </c>
      <c r="AB11" s="17">
        <v>0.18446444703154799</v>
      </c>
      <c r="AC11" s="17">
        <v>0.12032266141890401</v>
      </c>
      <c r="AD11" s="17">
        <v>0.212269068350978</v>
      </c>
      <c r="AE11" s="17">
        <v>0.17105750524501101</v>
      </c>
      <c r="AF11" s="17"/>
      <c r="AG11" s="17">
        <v>0.201214301668975</v>
      </c>
      <c r="AH11" s="17">
        <v>0.17365494481749499</v>
      </c>
    </row>
    <row r="12" spans="2:34" x14ac:dyDescent="0.25">
      <c r="B12" s="18" t="s">
        <v>447</v>
      </c>
      <c r="C12" s="17">
        <v>9.5050560438410106E-2</v>
      </c>
      <c r="D12" s="17">
        <v>7.8791547173668999E-2</v>
      </c>
      <c r="E12" s="17">
        <v>0.111150458414325</v>
      </c>
      <c r="F12" s="17"/>
      <c r="G12" s="17">
        <v>7.5275170413925993E-2</v>
      </c>
      <c r="H12" s="17">
        <v>0.111706253202736</v>
      </c>
      <c r="I12" s="17">
        <v>9.2567481032043195E-2</v>
      </c>
      <c r="J12" s="17"/>
      <c r="K12" s="17">
        <v>0.10754192263913399</v>
      </c>
      <c r="L12" s="17">
        <v>9.3702664710749395E-2</v>
      </c>
      <c r="M12" s="17"/>
      <c r="N12" s="17">
        <v>7.8830858696933404E-2</v>
      </c>
      <c r="O12" s="17">
        <v>8.4690046108240893E-2</v>
      </c>
      <c r="P12" s="17">
        <v>0.11468641727339</v>
      </c>
      <c r="Q12" s="17">
        <v>0.13013600141985701</v>
      </c>
      <c r="R12" s="17">
        <v>7.0015846533627704E-2</v>
      </c>
      <c r="S12" s="17"/>
      <c r="T12" s="17">
        <v>5.8121538536421602E-2</v>
      </c>
      <c r="U12" s="17">
        <v>8.7690135043243897E-2</v>
      </c>
      <c r="V12" s="17">
        <v>9.87355586425058E-2</v>
      </c>
      <c r="W12" s="17">
        <v>6.4976194647561603E-2</v>
      </c>
      <c r="X12" s="17">
        <v>9.4702919688534407E-2</v>
      </c>
      <c r="Y12" s="17">
        <v>9.9579170590187199E-2</v>
      </c>
      <c r="Z12" s="17">
        <v>0.13218273067740199</v>
      </c>
      <c r="AA12" s="17">
        <v>7.4148393138249696E-2</v>
      </c>
      <c r="AB12" s="17">
        <v>0.13299579013007401</v>
      </c>
      <c r="AC12" s="17">
        <v>0.11871554174889599</v>
      </c>
      <c r="AD12" s="17">
        <v>6.2354491213472002E-2</v>
      </c>
      <c r="AE12" s="17">
        <v>0.125831663855236</v>
      </c>
      <c r="AF12" s="17"/>
      <c r="AG12" s="17">
        <v>0.10056217695822101</v>
      </c>
      <c r="AH12" s="17">
        <v>8.57930437803434E-2</v>
      </c>
    </row>
    <row r="13" spans="2:34" x14ac:dyDescent="0.25">
      <c r="B13" s="18" t="s">
        <v>448</v>
      </c>
      <c r="C13" s="17">
        <v>6.3276867900762507E-2</v>
      </c>
      <c r="D13" s="17">
        <v>5.2490585769627597E-2</v>
      </c>
      <c r="E13" s="17">
        <v>6.7403146559964905E-2</v>
      </c>
      <c r="F13" s="17"/>
      <c r="G13" s="17">
        <v>4.2709020429015601E-2</v>
      </c>
      <c r="H13" s="17">
        <v>7.7946356274891701E-2</v>
      </c>
      <c r="I13" s="17">
        <v>6.4016347702169504E-2</v>
      </c>
      <c r="J13" s="17"/>
      <c r="K13" s="17">
        <v>7.6856568903925906E-2</v>
      </c>
      <c r="L13" s="17">
        <v>6.1682928707806998E-2</v>
      </c>
      <c r="M13" s="17"/>
      <c r="N13" s="17">
        <v>6.2343756832570103E-2</v>
      </c>
      <c r="O13" s="17">
        <v>6.0259026472827999E-2</v>
      </c>
      <c r="P13" s="17">
        <v>6.5571957732557501E-2</v>
      </c>
      <c r="Q13" s="17">
        <v>7.1235716002867003E-2</v>
      </c>
      <c r="R13" s="17">
        <v>6.0073668309445098E-2</v>
      </c>
      <c r="S13" s="17"/>
      <c r="T13" s="17">
        <v>4.5370908315563403E-2</v>
      </c>
      <c r="U13" s="17">
        <v>6.9316513416829095E-2</v>
      </c>
      <c r="V13" s="17">
        <v>8.1689426311920693E-2</v>
      </c>
      <c r="W13" s="17">
        <v>6.70125336009251E-2</v>
      </c>
      <c r="X13" s="17">
        <v>8.3214796860231297E-2</v>
      </c>
      <c r="Y13" s="17">
        <v>6.2610771159048895E-2</v>
      </c>
      <c r="Z13" s="17">
        <v>2.1713727655872501E-2</v>
      </c>
      <c r="AA13" s="17">
        <v>7.7122452619973705E-2</v>
      </c>
      <c r="AB13" s="17">
        <v>7.3863768096138899E-2</v>
      </c>
      <c r="AC13" s="17">
        <v>4.0158825399278897E-2</v>
      </c>
      <c r="AD13" s="17">
        <v>7.8246231600219596E-2</v>
      </c>
      <c r="AE13" s="17">
        <v>0.11233614278773001</v>
      </c>
      <c r="AF13" s="17"/>
      <c r="AG13" s="17">
        <v>6.3939604617654994E-2</v>
      </c>
      <c r="AH13" s="17">
        <v>6.3724748784565299E-2</v>
      </c>
    </row>
    <row r="14" spans="2:34" x14ac:dyDescent="0.25">
      <c r="B14" s="18" t="s">
        <v>80</v>
      </c>
      <c r="C14" s="17">
        <v>4.9896291449815E-2</v>
      </c>
      <c r="D14" s="17">
        <v>4.5452174204346399E-2</v>
      </c>
      <c r="E14" s="17">
        <v>5.2316627204844202E-2</v>
      </c>
      <c r="F14" s="17"/>
      <c r="G14" s="17">
        <v>5.8461136887610898E-2</v>
      </c>
      <c r="H14" s="17">
        <v>4.6292344664498997E-2</v>
      </c>
      <c r="I14" s="17">
        <v>4.6452747252577802E-2</v>
      </c>
      <c r="J14" s="17"/>
      <c r="K14" s="17">
        <v>6.6310423958730103E-2</v>
      </c>
      <c r="L14" s="17">
        <v>3.8456479699671801E-2</v>
      </c>
      <c r="M14" s="17"/>
      <c r="N14" s="17">
        <v>0.106886677529046</v>
      </c>
      <c r="O14" s="17">
        <v>3.7311025678582098E-2</v>
      </c>
      <c r="P14" s="17">
        <v>5.6679799773729597E-2</v>
      </c>
      <c r="Q14" s="17">
        <v>6.9005599221023898E-3</v>
      </c>
      <c r="R14" s="17">
        <v>1.8485746573800799E-2</v>
      </c>
      <c r="S14" s="17"/>
      <c r="T14" s="17">
        <v>2.09806923683667E-2</v>
      </c>
      <c r="U14" s="17">
        <v>6.1413052546837002E-2</v>
      </c>
      <c r="V14" s="17">
        <v>4.4059791435791001E-2</v>
      </c>
      <c r="W14" s="17">
        <v>3.7637091960627901E-2</v>
      </c>
      <c r="X14" s="17">
        <v>7.9105307376995504E-2</v>
      </c>
      <c r="Y14" s="17">
        <v>6.4194390123159403E-2</v>
      </c>
      <c r="Z14" s="17">
        <v>4.6833095852169097E-2</v>
      </c>
      <c r="AA14" s="17">
        <v>4.6427324868181498E-2</v>
      </c>
      <c r="AB14" s="17">
        <v>4.7186795369149499E-2</v>
      </c>
      <c r="AC14" s="17">
        <v>4.3139405104932999E-2</v>
      </c>
      <c r="AD14" s="17">
        <v>8.9412950638900104E-2</v>
      </c>
      <c r="AE14" s="17">
        <v>4.0490131256620897E-2</v>
      </c>
      <c r="AF14" s="17"/>
      <c r="AG14" s="17">
        <v>4.0558127502639901E-2</v>
      </c>
      <c r="AH14" s="17">
        <v>4.26566282728955E-2</v>
      </c>
    </row>
    <row r="15" spans="2:34" x14ac:dyDescent="0.25">
      <c r="B15" s="18" t="s">
        <v>449</v>
      </c>
      <c r="C15" s="21">
        <v>0.60314056800996996</v>
      </c>
      <c r="D15" s="21">
        <v>0.65394985342177403</v>
      </c>
      <c r="E15" s="21">
        <v>0.56227033914485403</v>
      </c>
      <c r="F15" s="21"/>
      <c r="G15" s="21">
        <v>0.638957348781654</v>
      </c>
      <c r="H15" s="21">
        <v>0.56282476037678097</v>
      </c>
      <c r="I15" s="21">
        <v>0.62034371244703601</v>
      </c>
      <c r="J15" s="21"/>
      <c r="K15" s="21">
        <v>0.52258578537470601</v>
      </c>
      <c r="L15" s="21">
        <v>0.62832963465659197</v>
      </c>
      <c r="M15" s="21"/>
      <c r="N15" s="21">
        <v>0.50056656480464801</v>
      </c>
      <c r="O15" s="21">
        <v>0.63215106940961596</v>
      </c>
      <c r="P15" s="21">
        <v>0.56946790957585303</v>
      </c>
      <c r="Q15" s="21">
        <v>0.60505739648734702</v>
      </c>
      <c r="R15" s="21">
        <v>0.72055909058492795</v>
      </c>
      <c r="S15" s="21"/>
      <c r="T15" s="21">
        <v>0.70166913050719404</v>
      </c>
      <c r="U15" s="21">
        <v>0.59331015258338704</v>
      </c>
      <c r="V15" s="21">
        <v>0.61855604157517796</v>
      </c>
      <c r="W15" s="21">
        <v>0.575843306902591</v>
      </c>
      <c r="X15" s="21">
        <v>0.54363163574441897</v>
      </c>
      <c r="Y15" s="21">
        <v>0.55484934276258002</v>
      </c>
      <c r="Z15" s="21">
        <v>0.60031733959932798</v>
      </c>
      <c r="AA15" s="21">
        <v>0.616431711231609</v>
      </c>
      <c r="AB15" s="21">
        <v>0.56148919937309005</v>
      </c>
      <c r="AC15" s="21">
        <v>0.67766356632798896</v>
      </c>
      <c r="AD15" s="21">
        <v>0.55771725819643003</v>
      </c>
      <c r="AE15" s="21">
        <v>0.55028455685540201</v>
      </c>
      <c r="AF15" s="21"/>
      <c r="AG15" s="21">
        <v>0.59372578925250896</v>
      </c>
      <c r="AH15" s="21">
        <v>0.634170634344701</v>
      </c>
    </row>
    <row r="16" spans="2:34" x14ac:dyDescent="0.25">
      <c r="B16" s="18" t="s">
        <v>450</v>
      </c>
      <c r="C16" s="21">
        <v>0.15832742833917299</v>
      </c>
      <c r="D16" s="21">
        <v>0.13128213294329699</v>
      </c>
      <c r="E16" s="21">
        <v>0.17855360497428999</v>
      </c>
      <c r="F16" s="21"/>
      <c r="G16" s="21">
        <v>0.117984190842942</v>
      </c>
      <c r="H16" s="21">
        <v>0.18965260947762699</v>
      </c>
      <c r="I16" s="21">
        <v>0.156583828734213</v>
      </c>
      <c r="J16" s="21"/>
      <c r="K16" s="21">
        <v>0.18439849154306001</v>
      </c>
      <c r="L16" s="21">
        <v>0.15538559341855601</v>
      </c>
      <c r="M16" s="21"/>
      <c r="N16" s="21">
        <v>0.141174615529503</v>
      </c>
      <c r="O16" s="21">
        <v>0.14494907258106901</v>
      </c>
      <c r="P16" s="21">
        <v>0.18025837500594799</v>
      </c>
      <c r="Q16" s="21">
        <v>0.201371717422724</v>
      </c>
      <c r="R16" s="21">
        <v>0.13008951484307299</v>
      </c>
      <c r="S16" s="21"/>
      <c r="T16" s="21">
        <v>0.103492446851985</v>
      </c>
      <c r="U16" s="21">
        <v>0.15700664846007301</v>
      </c>
      <c r="V16" s="21">
        <v>0.18042498495442599</v>
      </c>
      <c r="W16" s="21">
        <v>0.13198872824848701</v>
      </c>
      <c r="X16" s="21">
        <v>0.17791771654876601</v>
      </c>
      <c r="Y16" s="21">
        <v>0.16218994174923601</v>
      </c>
      <c r="Z16" s="21">
        <v>0.15389645833327401</v>
      </c>
      <c r="AA16" s="21">
        <v>0.151270845758223</v>
      </c>
      <c r="AB16" s="21">
        <v>0.20685955822621299</v>
      </c>
      <c r="AC16" s="21">
        <v>0.15887436714817399</v>
      </c>
      <c r="AD16" s="21">
        <v>0.14060072281369199</v>
      </c>
      <c r="AE16" s="21">
        <v>0.238167806642966</v>
      </c>
      <c r="AF16" s="21"/>
      <c r="AG16" s="21">
        <v>0.164501781575876</v>
      </c>
      <c r="AH16" s="21">
        <v>0.14951779256490899</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719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0.19904944293579599</v>
      </c>
      <c r="D9" s="17">
        <v>0.20593231947292701</v>
      </c>
      <c r="E9" s="17">
        <v>0.19521647664373801</v>
      </c>
      <c r="F9" s="17"/>
      <c r="G9" s="17">
        <v>0.212847216431931</v>
      </c>
      <c r="H9" s="17">
        <v>0.167533556135147</v>
      </c>
      <c r="I9" s="17">
        <v>0.225687976885041</v>
      </c>
      <c r="J9" s="17"/>
      <c r="K9" s="17">
        <v>0.15583392636339699</v>
      </c>
      <c r="L9" s="17">
        <v>0.20939623214971201</v>
      </c>
      <c r="M9" s="17"/>
      <c r="N9" s="17">
        <v>0.179769745865726</v>
      </c>
      <c r="O9" s="17">
        <v>0.17591827842435101</v>
      </c>
      <c r="P9" s="17">
        <v>0.18346119969998501</v>
      </c>
      <c r="Q9" s="17">
        <v>0.18376622898217901</v>
      </c>
      <c r="R9" s="17">
        <v>0.274599798434915</v>
      </c>
      <c r="S9" s="17"/>
      <c r="T9" s="17">
        <v>0.26636542150597398</v>
      </c>
      <c r="U9" s="17">
        <v>0.155042424119784</v>
      </c>
      <c r="V9" s="17">
        <v>0.20151811017935001</v>
      </c>
      <c r="W9" s="17">
        <v>0.212262916827097</v>
      </c>
      <c r="X9" s="17">
        <v>0.14638724739412601</v>
      </c>
      <c r="Y9" s="17">
        <v>0.168105808972772</v>
      </c>
      <c r="Z9" s="17">
        <v>0.22149889003675599</v>
      </c>
      <c r="AA9" s="17">
        <v>0.17349538330782399</v>
      </c>
      <c r="AB9" s="17">
        <v>0.20597165621688801</v>
      </c>
      <c r="AC9" s="17">
        <v>0.20618102967912</v>
      </c>
      <c r="AD9" s="17">
        <v>0.237712125294222</v>
      </c>
      <c r="AE9" s="17">
        <v>0.13289810906206101</v>
      </c>
      <c r="AF9" s="17"/>
      <c r="AG9" s="17">
        <v>0.202688059940656</v>
      </c>
      <c r="AH9" s="17">
        <v>0.20883777091119801</v>
      </c>
    </row>
    <row r="10" spans="2:34" x14ac:dyDescent="0.25">
      <c r="B10" s="18" t="s">
        <v>445</v>
      </c>
      <c r="C10" s="17">
        <v>0.412356349642991</v>
      </c>
      <c r="D10" s="17">
        <v>0.42838866138225201</v>
      </c>
      <c r="E10" s="17">
        <v>0.40237345852026102</v>
      </c>
      <c r="F10" s="17"/>
      <c r="G10" s="17">
        <v>0.45059904315030702</v>
      </c>
      <c r="H10" s="17">
        <v>0.41197951071428401</v>
      </c>
      <c r="I10" s="17">
        <v>0.37730719241838001</v>
      </c>
      <c r="J10" s="17"/>
      <c r="K10" s="17">
        <v>0.39029158529558899</v>
      </c>
      <c r="L10" s="17">
        <v>0.42364536746112402</v>
      </c>
      <c r="M10" s="17"/>
      <c r="N10" s="17">
        <v>0.31569606443544102</v>
      </c>
      <c r="O10" s="17">
        <v>0.48354622909970502</v>
      </c>
      <c r="P10" s="17">
        <v>0.406856725612874</v>
      </c>
      <c r="Q10" s="17">
        <v>0.35208035163511398</v>
      </c>
      <c r="R10" s="17">
        <v>0.44948751608282</v>
      </c>
      <c r="S10" s="17"/>
      <c r="T10" s="17">
        <v>0.42735930458563898</v>
      </c>
      <c r="U10" s="17">
        <v>0.43090599666837098</v>
      </c>
      <c r="V10" s="17">
        <v>0.46218466558652199</v>
      </c>
      <c r="W10" s="17">
        <v>0.43594030689295998</v>
      </c>
      <c r="X10" s="17">
        <v>0.42849444558198602</v>
      </c>
      <c r="Y10" s="17">
        <v>0.39292632849743903</v>
      </c>
      <c r="Z10" s="17">
        <v>0.36689039115522099</v>
      </c>
      <c r="AA10" s="17">
        <v>0.41402042817358897</v>
      </c>
      <c r="AB10" s="17">
        <v>0.40274049701708098</v>
      </c>
      <c r="AC10" s="17">
        <v>0.36498224139111202</v>
      </c>
      <c r="AD10" s="17">
        <v>0.337762932982407</v>
      </c>
      <c r="AE10" s="17">
        <v>0.49965864558290002</v>
      </c>
      <c r="AF10" s="17"/>
      <c r="AG10" s="17">
        <v>0.39300791722954298</v>
      </c>
      <c r="AH10" s="17">
        <v>0.43691378928652103</v>
      </c>
    </row>
    <row r="11" spans="2:34" x14ac:dyDescent="0.25">
      <c r="B11" s="18" t="s">
        <v>446</v>
      </c>
      <c r="C11" s="17">
        <v>0.205240142944173</v>
      </c>
      <c r="D11" s="17">
        <v>0.198514187072934</v>
      </c>
      <c r="E11" s="17">
        <v>0.210762287206788</v>
      </c>
      <c r="F11" s="17"/>
      <c r="G11" s="17">
        <v>0.17922682775559601</v>
      </c>
      <c r="H11" s="17">
        <v>0.20821345211307299</v>
      </c>
      <c r="I11" s="17">
        <v>0.22567981560647701</v>
      </c>
      <c r="J11" s="17"/>
      <c r="K11" s="17">
        <v>0.21946508960938499</v>
      </c>
      <c r="L11" s="17">
        <v>0.197957147100424</v>
      </c>
      <c r="M11" s="17"/>
      <c r="N11" s="17">
        <v>0.28169516525013</v>
      </c>
      <c r="O11" s="17">
        <v>0.17168363290265801</v>
      </c>
      <c r="P11" s="17">
        <v>0.199282167877053</v>
      </c>
      <c r="Q11" s="17">
        <v>0.26230727974190299</v>
      </c>
      <c r="R11" s="17">
        <v>0.167642830236964</v>
      </c>
      <c r="S11" s="17"/>
      <c r="T11" s="17">
        <v>0.19423762682920401</v>
      </c>
      <c r="U11" s="17">
        <v>0.23320362636703099</v>
      </c>
      <c r="V11" s="17">
        <v>0.13997264258105199</v>
      </c>
      <c r="W11" s="17">
        <v>0.190170135356311</v>
      </c>
      <c r="X11" s="17">
        <v>0.24621781101281101</v>
      </c>
      <c r="Y11" s="17">
        <v>0.20537689439870199</v>
      </c>
      <c r="Z11" s="17">
        <v>0.245357375689955</v>
      </c>
      <c r="AA11" s="17">
        <v>0.20926544821488299</v>
      </c>
      <c r="AB11" s="17">
        <v>0.186808062190571</v>
      </c>
      <c r="AC11" s="17">
        <v>0.235893711340457</v>
      </c>
      <c r="AD11" s="17">
        <v>0.17047765082416999</v>
      </c>
      <c r="AE11" s="17">
        <v>0.164832724415128</v>
      </c>
      <c r="AF11" s="17"/>
      <c r="AG11" s="17">
        <v>0.23266745677435999</v>
      </c>
      <c r="AH11" s="17">
        <v>0.184508505430168</v>
      </c>
    </row>
    <row r="12" spans="2:34" x14ac:dyDescent="0.25">
      <c r="B12" s="18" t="s">
        <v>447</v>
      </c>
      <c r="C12" s="17">
        <v>8.4261968554827094E-2</v>
      </c>
      <c r="D12" s="17">
        <v>7.6511285169910001E-2</v>
      </c>
      <c r="E12" s="17">
        <v>9.1646505917384297E-2</v>
      </c>
      <c r="F12" s="17"/>
      <c r="G12" s="17">
        <v>6.2757512841625396E-2</v>
      </c>
      <c r="H12" s="17">
        <v>0.108425640400446</v>
      </c>
      <c r="I12" s="17">
        <v>7.3985759791470707E-2</v>
      </c>
      <c r="J12" s="17"/>
      <c r="K12" s="17">
        <v>0.104556222131072</v>
      </c>
      <c r="L12" s="17">
        <v>8.1440941535249001E-2</v>
      </c>
      <c r="M12" s="17"/>
      <c r="N12" s="17">
        <v>6.8309641640215704E-2</v>
      </c>
      <c r="O12" s="17">
        <v>7.9574661604619207E-2</v>
      </c>
      <c r="P12" s="17">
        <v>0.100801862393411</v>
      </c>
      <c r="Q12" s="17">
        <v>0.117449554206389</v>
      </c>
      <c r="R12" s="17">
        <v>5.9474211495739601E-2</v>
      </c>
      <c r="S12" s="17"/>
      <c r="T12" s="17">
        <v>4.55150331443041E-2</v>
      </c>
      <c r="U12" s="17">
        <v>9.2376159428283602E-2</v>
      </c>
      <c r="V12" s="17">
        <v>8.7149336727511698E-2</v>
      </c>
      <c r="W12" s="17">
        <v>8.5298892124202205E-2</v>
      </c>
      <c r="X12" s="17">
        <v>5.2375410169132199E-2</v>
      </c>
      <c r="Y12" s="17">
        <v>0.122476795615842</v>
      </c>
      <c r="Z12" s="17">
        <v>5.4418131133501697E-2</v>
      </c>
      <c r="AA12" s="17">
        <v>7.5583765278050496E-2</v>
      </c>
      <c r="AB12" s="17">
        <v>0.10403082317234801</v>
      </c>
      <c r="AC12" s="17">
        <v>9.2490617096416095E-2</v>
      </c>
      <c r="AD12" s="17">
        <v>0.12654300378845201</v>
      </c>
      <c r="AE12" s="17">
        <v>0.11012366643297899</v>
      </c>
      <c r="AF12" s="17"/>
      <c r="AG12" s="17">
        <v>9.0249932796072602E-2</v>
      </c>
      <c r="AH12" s="17">
        <v>7.4417115891619395E-2</v>
      </c>
    </row>
    <row r="13" spans="2:34" x14ac:dyDescent="0.25">
      <c r="B13" s="18" t="s">
        <v>448</v>
      </c>
      <c r="C13" s="17">
        <v>4.73657768094774E-2</v>
      </c>
      <c r="D13" s="17">
        <v>4.5832418127618603E-2</v>
      </c>
      <c r="E13" s="17">
        <v>4.3358340811172499E-2</v>
      </c>
      <c r="F13" s="17"/>
      <c r="G13" s="17">
        <v>3.1411014243278197E-2</v>
      </c>
      <c r="H13" s="17">
        <v>6.0692216459751598E-2</v>
      </c>
      <c r="I13" s="17">
        <v>4.55018344749024E-2</v>
      </c>
      <c r="J13" s="17"/>
      <c r="K13" s="17">
        <v>6.1592286256118303E-2</v>
      </c>
      <c r="L13" s="17">
        <v>4.5895473917943803E-2</v>
      </c>
      <c r="M13" s="17"/>
      <c r="N13" s="17">
        <v>4.5684804165219597E-2</v>
      </c>
      <c r="O13" s="17">
        <v>4.8476138789979598E-2</v>
      </c>
      <c r="P13" s="17">
        <v>5.04207041631973E-2</v>
      </c>
      <c r="Q13" s="17">
        <v>5.7191691656104798E-2</v>
      </c>
      <c r="R13" s="17">
        <v>3.8290775578998099E-2</v>
      </c>
      <c r="S13" s="17"/>
      <c r="T13" s="17">
        <v>3.4373324084381797E-2</v>
      </c>
      <c r="U13" s="17">
        <v>3.9480899729436303E-2</v>
      </c>
      <c r="V13" s="17">
        <v>4.9897303886510098E-2</v>
      </c>
      <c r="W13" s="17">
        <v>3.00519349494455E-2</v>
      </c>
      <c r="X13" s="17">
        <v>6.4634377475427301E-2</v>
      </c>
      <c r="Y13" s="17">
        <v>3.7801543398620303E-2</v>
      </c>
      <c r="Z13" s="17">
        <v>4.6312993346525499E-2</v>
      </c>
      <c r="AA13" s="17">
        <v>8.9092394431782407E-2</v>
      </c>
      <c r="AB13" s="17">
        <v>6.8336541656252706E-2</v>
      </c>
      <c r="AC13" s="17">
        <v>3.9806343029305198E-2</v>
      </c>
      <c r="AD13" s="17">
        <v>3.6599357021219601E-2</v>
      </c>
      <c r="AE13" s="17">
        <v>7.5747220263898907E-2</v>
      </c>
      <c r="AF13" s="17"/>
      <c r="AG13" s="17">
        <v>4.5737537640084397E-2</v>
      </c>
      <c r="AH13" s="17">
        <v>4.777991988659E-2</v>
      </c>
    </row>
    <row r="14" spans="2:34" x14ac:dyDescent="0.25">
      <c r="B14" s="18" t="s">
        <v>80</v>
      </c>
      <c r="C14" s="17">
        <v>5.1726319112735397E-2</v>
      </c>
      <c r="D14" s="17">
        <v>4.4821128774358503E-2</v>
      </c>
      <c r="E14" s="17">
        <v>5.6642930900656203E-2</v>
      </c>
      <c r="F14" s="17"/>
      <c r="G14" s="17">
        <v>6.3158385577262402E-2</v>
      </c>
      <c r="H14" s="17">
        <v>4.3155624177297403E-2</v>
      </c>
      <c r="I14" s="17">
        <v>5.1837420823728497E-2</v>
      </c>
      <c r="J14" s="17"/>
      <c r="K14" s="17">
        <v>6.8260890344438704E-2</v>
      </c>
      <c r="L14" s="17">
        <v>4.1664837835547301E-2</v>
      </c>
      <c r="M14" s="17"/>
      <c r="N14" s="17">
        <v>0.10884457864326801</v>
      </c>
      <c r="O14" s="17">
        <v>4.0801059178687003E-2</v>
      </c>
      <c r="P14" s="17">
        <v>5.9177340253479503E-2</v>
      </c>
      <c r="Q14" s="17">
        <v>2.7204893778311E-2</v>
      </c>
      <c r="R14" s="17">
        <v>1.05048681705633E-2</v>
      </c>
      <c r="S14" s="17"/>
      <c r="T14" s="17">
        <v>3.21492898504976E-2</v>
      </c>
      <c r="U14" s="17">
        <v>4.8990893687093397E-2</v>
      </c>
      <c r="V14" s="17">
        <v>5.9277941039054198E-2</v>
      </c>
      <c r="W14" s="17">
        <v>4.6275813849982798E-2</v>
      </c>
      <c r="X14" s="17">
        <v>6.1890708366517097E-2</v>
      </c>
      <c r="Y14" s="17">
        <v>7.3312629116624395E-2</v>
      </c>
      <c r="Z14" s="17">
        <v>6.5522218638040794E-2</v>
      </c>
      <c r="AA14" s="17">
        <v>3.85425805938708E-2</v>
      </c>
      <c r="AB14" s="17">
        <v>3.21124197468588E-2</v>
      </c>
      <c r="AC14" s="17">
        <v>6.0646057463590398E-2</v>
      </c>
      <c r="AD14" s="17">
        <v>9.0904930089529504E-2</v>
      </c>
      <c r="AE14" s="17">
        <v>1.6739634243033399E-2</v>
      </c>
      <c r="AF14" s="17"/>
      <c r="AG14" s="17">
        <v>3.5649095619283901E-2</v>
      </c>
      <c r="AH14" s="17">
        <v>4.7542898593903898E-2</v>
      </c>
    </row>
    <row r="15" spans="2:34" x14ac:dyDescent="0.25">
      <c r="B15" s="18" t="s">
        <v>449</v>
      </c>
      <c r="C15" s="21">
        <v>0.61140579257878702</v>
      </c>
      <c r="D15" s="21">
        <v>0.63432098085517896</v>
      </c>
      <c r="E15" s="21">
        <v>0.59758993516399905</v>
      </c>
      <c r="F15" s="21"/>
      <c r="G15" s="21">
        <v>0.66344625958223802</v>
      </c>
      <c r="H15" s="21">
        <v>0.57951306684943105</v>
      </c>
      <c r="I15" s="21">
        <v>0.60299516930342101</v>
      </c>
      <c r="J15" s="21"/>
      <c r="K15" s="21">
        <v>0.54612551165898604</v>
      </c>
      <c r="L15" s="21">
        <v>0.63304159961083595</v>
      </c>
      <c r="M15" s="21"/>
      <c r="N15" s="21">
        <v>0.49546581030116699</v>
      </c>
      <c r="O15" s="21">
        <v>0.65946450752405605</v>
      </c>
      <c r="P15" s="21">
        <v>0.59031792531285898</v>
      </c>
      <c r="Q15" s="21">
        <v>0.53584658061729296</v>
      </c>
      <c r="R15" s="21">
        <v>0.724087314517735</v>
      </c>
      <c r="S15" s="21"/>
      <c r="T15" s="21">
        <v>0.69372472609161295</v>
      </c>
      <c r="U15" s="21">
        <v>0.58594842078815501</v>
      </c>
      <c r="V15" s="21">
        <v>0.663702775765872</v>
      </c>
      <c r="W15" s="21">
        <v>0.64820322372005801</v>
      </c>
      <c r="X15" s="21">
        <v>0.57488169297611202</v>
      </c>
      <c r="Y15" s="21">
        <v>0.56103213747021097</v>
      </c>
      <c r="Z15" s="21">
        <v>0.58838928119197698</v>
      </c>
      <c r="AA15" s="21">
        <v>0.58751581148141296</v>
      </c>
      <c r="AB15" s="21">
        <v>0.60871215323396899</v>
      </c>
      <c r="AC15" s="21">
        <v>0.57116327107023102</v>
      </c>
      <c r="AD15" s="21">
        <v>0.57547505827662904</v>
      </c>
      <c r="AE15" s="21">
        <v>0.63255675464496097</v>
      </c>
      <c r="AF15" s="21"/>
      <c r="AG15" s="21">
        <v>0.59569597717019995</v>
      </c>
      <c r="AH15" s="21">
        <v>0.64575156019771895</v>
      </c>
    </row>
    <row r="16" spans="2:34" x14ac:dyDescent="0.25">
      <c r="B16" s="18" t="s">
        <v>450</v>
      </c>
      <c r="C16" s="21">
        <v>0.13162774536430399</v>
      </c>
      <c r="D16" s="21">
        <v>0.122343703297529</v>
      </c>
      <c r="E16" s="21">
        <v>0.135004846728557</v>
      </c>
      <c r="F16" s="21"/>
      <c r="G16" s="21">
        <v>9.41685270849036E-2</v>
      </c>
      <c r="H16" s="21">
        <v>0.16911785686019801</v>
      </c>
      <c r="I16" s="21">
        <v>0.119487594266373</v>
      </c>
      <c r="J16" s="21"/>
      <c r="K16" s="21">
        <v>0.16614850838719</v>
      </c>
      <c r="L16" s="21">
        <v>0.12733641545319299</v>
      </c>
      <c r="M16" s="21"/>
      <c r="N16" s="21">
        <v>0.113994445805435</v>
      </c>
      <c r="O16" s="21">
        <v>0.12805080039459901</v>
      </c>
      <c r="P16" s="21">
        <v>0.15122256655660901</v>
      </c>
      <c r="Q16" s="21">
        <v>0.17464124586249399</v>
      </c>
      <c r="R16" s="21">
        <v>9.77649870747377E-2</v>
      </c>
      <c r="S16" s="21"/>
      <c r="T16" s="21">
        <v>7.9888357228685897E-2</v>
      </c>
      <c r="U16" s="21">
        <v>0.13185705915772</v>
      </c>
      <c r="V16" s="21">
        <v>0.137046640614022</v>
      </c>
      <c r="W16" s="21">
        <v>0.11535082707364799</v>
      </c>
      <c r="X16" s="21">
        <v>0.11700978764455899</v>
      </c>
      <c r="Y16" s="21">
        <v>0.16027833901446201</v>
      </c>
      <c r="Z16" s="21">
        <v>0.100731124480027</v>
      </c>
      <c r="AA16" s="21">
        <v>0.16467615970983299</v>
      </c>
      <c r="AB16" s="21">
        <v>0.17236736482860099</v>
      </c>
      <c r="AC16" s="21">
        <v>0.13229696012572101</v>
      </c>
      <c r="AD16" s="21">
        <v>0.16314236080967101</v>
      </c>
      <c r="AE16" s="21">
        <v>0.18587088669687801</v>
      </c>
      <c r="AF16" s="21"/>
      <c r="AG16" s="21">
        <v>0.135987470436157</v>
      </c>
      <c r="AH16" s="21">
        <v>0.12219703577820901</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720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0.15049222602079401</v>
      </c>
      <c r="D9" s="17">
        <v>0.172207910508968</v>
      </c>
      <c r="E9" s="17">
        <v>0.131652715039621</v>
      </c>
      <c r="F9" s="17"/>
      <c r="G9" s="17">
        <v>0.15550588735531901</v>
      </c>
      <c r="H9" s="17">
        <v>0.13395226323023099</v>
      </c>
      <c r="I9" s="17">
        <v>0.16654154401736801</v>
      </c>
      <c r="J9" s="17"/>
      <c r="K9" s="17">
        <v>0.123479320447102</v>
      </c>
      <c r="L9" s="17">
        <v>0.15726123547985199</v>
      </c>
      <c r="M9" s="17"/>
      <c r="N9" s="17">
        <v>0.142264338565705</v>
      </c>
      <c r="O9" s="17">
        <v>0.121316806583236</v>
      </c>
      <c r="P9" s="17">
        <v>0.14266742655496401</v>
      </c>
      <c r="Q9" s="17">
        <v>0.14759098406796001</v>
      </c>
      <c r="R9" s="17">
        <v>0.204168640590878</v>
      </c>
      <c r="S9" s="17"/>
      <c r="T9" s="17">
        <v>0.20915685584483601</v>
      </c>
      <c r="U9" s="17">
        <v>9.6249468128509694E-2</v>
      </c>
      <c r="V9" s="17">
        <v>0.157331478449483</v>
      </c>
      <c r="W9" s="17">
        <v>0.15039244860373799</v>
      </c>
      <c r="X9" s="17">
        <v>0.121642826104828</v>
      </c>
      <c r="Y9" s="17">
        <v>0.120611203125088</v>
      </c>
      <c r="Z9" s="17">
        <v>0.17865801645898299</v>
      </c>
      <c r="AA9" s="17">
        <v>0.122137783269922</v>
      </c>
      <c r="AB9" s="17">
        <v>0.17606851259798101</v>
      </c>
      <c r="AC9" s="17">
        <v>0.16288871546491801</v>
      </c>
      <c r="AD9" s="17">
        <v>0.14626051864584</v>
      </c>
      <c r="AE9" s="17">
        <v>0.104824829142681</v>
      </c>
      <c r="AF9" s="17"/>
      <c r="AG9" s="17">
        <v>0.159670212281388</v>
      </c>
      <c r="AH9" s="17">
        <v>0.15311871579945199</v>
      </c>
    </row>
    <row r="10" spans="2:34" x14ac:dyDescent="0.25">
      <c r="B10" s="18" t="s">
        <v>445</v>
      </c>
      <c r="C10" s="17">
        <v>0.31762705987503498</v>
      </c>
      <c r="D10" s="17">
        <v>0.34047198930525502</v>
      </c>
      <c r="E10" s="17">
        <v>0.30009836540686502</v>
      </c>
      <c r="F10" s="17"/>
      <c r="G10" s="17">
        <v>0.34298029604893798</v>
      </c>
      <c r="H10" s="17">
        <v>0.28506209258721199</v>
      </c>
      <c r="I10" s="17">
        <v>0.33484587620939199</v>
      </c>
      <c r="J10" s="17"/>
      <c r="K10" s="17">
        <v>0.240852732242158</v>
      </c>
      <c r="L10" s="17">
        <v>0.33473137147431697</v>
      </c>
      <c r="M10" s="17"/>
      <c r="N10" s="17">
        <v>0.258387902390385</v>
      </c>
      <c r="O10" s="17">
        <v>0.342812137351857</v>
      </c>
      <c r="P10" s="17">
        <v>0.28949970109696599</v>
      </c>
      <c r="Q10" s="17">
        <v>0.31093695778237102</v>
      </c>
      <c r="R10" s="17">
        <v>0.39560823697386799</v>
      </c>
      <c r="S10" s="17"/>
      <c r="T10" s="17">
        <v>0.35036331581588898</v>
      </c>
      <c r="U10" s="17">
        <v>0.349994277188443</v>
      </c>
      <c r="V10" s="17">
        <v>0.28238064984834499</v>
      </c>
      <c r="W10" s="17">
        <v>0.29441545324681001</v>
      </c>
      <c r="X10" s="17">
        <v>0.251363019715171</v>
      </c>
      <c r="Y10" s="17">
        <v>0.33557424105592398</v>
      </c>
      <c r="Z10" s="17">
        <v>0.24319197624014699</v>
      </c>
      <c r="AA10" s="17">
        <v>0.40464768898716302</v>
      </c>
      <c r="AB10" s="17">
        <v>0.35311610637831398</v>
      </c>
      <c r="AC10" s="17">
        <v>0.344190732834041</v>
      </c>
      <c r="AD10" s="17">
        <v>0.291475166096821</v>
      </c>
      <c r="AE10" s="17">
        <v>0.23077652571384699</v>
      </c>
      <c r="AF10" s="17"/>
      <c r="AG10" s="17">
        <v>0.312200576419569</v>
      </c>
      <c r="AH10" s="17">
        <v>0.33638315405899299</v>
      </c>
    </row>
    <row r="11" spans="2:34" x14ac:dyDescent="0.25">
      <c r="B11" s="18" t="s">
        <v>446</v>
      </c>
      <c r="C11" s="17">
        <v>0.26438296867733901</v>
      </c>
      <c r="D11" s="17">
        <v>0.25304627816160402</v>
      </c>
      <c r="E11" s="17">
        <v>0.27823966363797298</v>
      </c>
      <c r="F11" s="17"/>
      <c r="G11" s="17">
        <v>0.26905641355711701</v>
      </c>
      <c r="H11" s="17">
        <v>0.26674591575446699</v>
      </c>
      <c r="I11" s="17">
        <v>0.25708399743887</v>
      </c>
      <c r="J11" s="17"/>
      <c r="K11" s="17">
        <v>0.28453082155236598</v>
      </c>
      <c r="L11" s="17">
        <v>0.26011125974985499</v>
      </c>
      <c r="M11" s="17"/>
      <c r="N11" s="17">
        <v>0.29836791938950502</v>
      </c>
      <c r="O11" s="17">
        <v>0.29117526286172901</v>
      </c>
      <c r="P11" s="17">
        <v>0.25700340845912301</v>
      </c>
      <c r="Q11" s="17">
        <v>0.28871204510088999</v>
      </c>
      <c r="R11" s="17">
        <v>0.21256073381701501</v>
      </c>
      <c r="S11" s="17"/>
      <c r="T11" s="17">
        <v>0.28332020137844799</v>
      </c>
      <c r="U11" s="17">
        <v>0.27934392099357802</v>
      </c>
      <c r="V11" s="17">
        <v>0.26941511382722899</v>
      </c>
      <c r="W11" s="17">
        <v>0.26816268055174902</v>
      </c>
      <c r="X11" s="17">
        <v>0.31686002112850697</v>
      </c>
      <c r="Y11" s="17">
        <v>0.24717009134488699</v>
      </c>
      <c r="Z11" s="17">
        <v>0.31329696672204699</v>
      </c>
      <c r="AA11" s="17">
        <v>0.23015634299158799</v>
      </c>
      <c r="AB11" s="17">
        <v>0.22693757104687001</v>
      </c>
      <c r="AC11" s="17">
        <v>0.213155415367351</v>
      </c>
      <c r="AD11" s="17">
        <v>0.25049250883283602</v>
      </c>
      <c r="AE11" s="17">
        <v>0.213839224067778</v>
      </c>
      <c r="AF11" s="17"/>
      <c r="AG11" s="17">
        <v>0.26099070857711598</v>
      </c>
      <c r="AH11" s="17">
        <v>0.25433980705903098</v>
      </c>
    </row>
    <row r="12" spans="2:34" x14ac:dyDescent="0.25">
      <c r="B12" s="18" t="s">
        <v>447</v>
      </c>
      <c r="C12" s="17">
        <v>0.13382607479015901</v>
      </c>
      <c r="D12" s="17">
        <v>0.109039794284126</v>
      </c>
      <c r="E12" s="17">
        <v>0.15633631808058099</v>
      </c>
      <c r="F12" s="17"/>
      <c r="G12" s="17">
        <v>0.11389368872747201</v>
      </c>
      <c r="H12" s="17">
        <v>0.16507292129915599</v>
      </c>
      <c r="I12" s="17">
        <v>0.113222353749681</v>
      </c>
      <c r="J12" s="17"/>
      <c r="K12" s="17">
        <v>0.16864192439266801</v>
      </c>
      <c r="L12" s="17">
        <v>0.13019976544092501</v>
      </c>
      <c r="M12" s="17"/>
      <c r="N12" s="17">
        <v>0.11776667571407801</v>
      </c>
      <c r="O12" s="17">
        <v>0.13776567099445899</v>
      </c>
      <c r="P12" s="17">
        <v>0.15311631438937801</v>
      </c>
      <c r="Q12" s="17">
        <v>0.14965880444732099</v>
      </c>
      <c r="R12" s="17">
        <v>0.101055665959839</v>
      </c>
      <c r="S12" s="17"/>
      <c r="T12" s="17">
        <v>6.4871420043563693E-2</v>
      </c>
      <c r="U12" s="17">
        <v>0.111893631876633</v>
      </c>
      <c r="V12" s="17">
        <v>0.13714832424012599</v>
      </c>
      <c r="W12" s="17">
        <v>0.192759142247212</v>
      </c>
      <c r="X12" s="17">
        <v>0.145759334554695</v>
      </c>
      <c r="Y12" s="17">
        <v>0.151903805130047</v>
      </c>
      <c r="Z12" s="17">
        <v>0.13174425173535201</v>
      </c>
      <c r="AA12" s="17">
        <v>0.14901172442795299</v>
      </c>
      <c r="AB12" s="17">
        <v>0.12601508038931</v>
      </c>
      <c r="AC12" s="17">
        <v>0.15172796315898401</v>
      </c>
      <c r="AD12" s="17">
        <v>0.15415693317899301</v>
      </c>
      <c r="AE12" s="17">
        <v>0.21550402867709101</v>
      </c>
      <c r="AF12" s="17"/>
      <c r="AG12" s="17">
        <v>0.14538935671910799</v>
      </c>
      <c r="AH12" s="17">
        <v>0.12671727918837</v>
      </c>
    </row>
    <row r="13" spans="2:34" x14ac:dyDescent="0.25">
      <c r="B13" s="18" t="s">
        <v>448</v>
      </c>
      <c r="C13" s="17">
        <v>8.8739471046646298E-2</v>
      </c>
      <c r="D13" s="17">
        <v>8.6962090617464405E-2</v>
      </c>
      <c r="E13" s="17">
        <v>8.3322928646682906E-2</v>
      </c>
      <c r="F13" s="17"/>
      <c r="G13" s="17">
        <v>5.76977577873721E-2</v>
      </c>
      <c r="H13" s="17">
        <v>0.108419043389561</v>
      </c>
      <c r="I13" s="17">
        <v>9.2935324462088104E-2</v>
      </c>
      <c r="J13" s="17"/>
      <c r="K13" s="17">
        <v>0.1224947445223</v>
      </c>
      <c r="L13" s="17">
        <v>8.3545552255559596E-2</v>
      </c>
      <c r="M13" s="17"/>
      <c r="N13" s="17">
        <v>8.5263684485522906E-2</v>
      </c>
      <c r="O13" s="17">
        <v>7.6978291670487503E-2</v>
      </c>
      <c r="P13" s="17">
        <v>0.103168130660388</v>
      </c>
      <c r="Q13" s="17">
        <v>8.4510623811881694E-2</v>
      </c>
      <c r="R13" s="17">
        <v>7.8561411785934801E-2</v>
      </c>
      <c r="S13" s="17"/>
      <c r="T13" s="17">
        <v>6.9648770897271506E-2</v>
      </c>
      <c r="U13" s="17">
        <v>0.101261352753815</v>
      </c>
      <c r="V13" s="17">
        <v>0.10367960207636601</v>
      </c>
      <c r="W13" s="17">
        <v>6.02397755959636E-2</v>
      </c>
      <c r="X13" s="17">
        <v>0.123774659464967</v>
      </c>
      <c r="Y13" s="17">
        <v>7.3398321485763696E-2</v>
      </c>
      <c r="Z13" s="17">
        <v>7.5888025145520496E-2</v>
      </c>
      <c r="AA13" s="17">
        <v>7.0139868460926499E-2</v>
      </c>
      <c r="AB13" s="17">
        <v>9.7746437190613794E-2</v>
      </c>
      <c r="AC13" s="17">
        <v>7.29491246449811E-2</v>
      </c>
      <c r="AD13" s="17">
        <v>9.0593417902658194E-2</v>
      </c>
      <c r="AE13" s="17">
        <v>0.19328636492186699</v>
      </c>
      <c r="AF13" s="17"/>
      <c r="AG13" s="17">
        <v>8.6619096752661995E-2</v>
      </c>
      <c r="AH13" s="17">
        <v>9.1403948645622304E-2</v>
      </c>
    </row>
    <row r="14" spans="2:34" x14ac:dyDescent="0.25">
      <c r="B14" s="18" t="s">
        <v>80</v>
      </c>
      <c r="C14" s="17">
        <v>4.4932199590025798E-2</v>
      </c>
      <c r="D14" s="17">
        <v>3.82719371225822E-2</v>
      </c>
      <c r="E14" s="17">
        <v>5.0350009188277201E-2</v>
      </c>
      <c r="F14" s="17"/>
      <c r="G14" s="17">
        <v>6.08659565237821E-2</v>
      </c>
      <c r="H14" s="17">
        <v>4.0747763739372403E-2</v>
      </c>
      <c r="I14" s="17">
        <v>3.53709041226003E-2</v>
      </c>
      <c r="J14" s="17"/>
      <c r="K14" s="17">
        <v>6.0000456843406602E-2</v>
      </c>
      <c r="L14" s="17">
        <v>3.4150815599491402E-2</v>
      </c>
      <c r="M14" s="17"/>
      <c r="N14" s="17">
        <v>9.7949479454805102E-2</v>
      </c>
      <c r="O14" s="17">
        <v>2.99518305382316E-2</v>
      </c>
      <c r="P14" s="17">
        <v>5.45450188391816E-2</v>
      </c>
      <c r="Q14" s="17">
        <v>1.8590584789575901E-2</v>
      </c>
      <c r="R14" s="17">
        <v>8.0453108724644999E-3</v>
      </c>
      <c r="S14" s="17"/>
      <c r="T14" s="17">
        <v>2.2639436019991799E-2</v>
      </c>
      <c r="U14" s="17">
        <v>6.1257349059020902E-2</v>
      </c>
      <c r="V14" s="17">
        <v>5.0044831558449701E-2</v>
      </c>
      <c r="W14" s="17">
        <v>3.4030499754526801E-2</v>
      </c>
      <c r="X14" s="17">
        <v>4.0600139031831503E-2</v>
      </c>
      <c r="Y14" s="17">
        <v>7.1342337858290805E-2</v>
      </c>
      <c r="Z14" s="17">
        <v>5.7220763697950303E-2</v>
      </c>
      <c r="AA14" s="17">
        <v>2.39065918624481E-2</v>
      </c>
      <c r="AB14" s="17">
        <v>2.01162923969113E-2</v>
      </c>
      <c r="AC14" s="17">
        <v>5.5088048529725001E-2</v>
      </c>
      <c r="AD14" s="17">
        <v>6.7021455342851394E-2</v>
      </c>
      <c r="AE14" s="17">
        <v>4.1769027476737101E-2</v>
      </c>
      <c r="AF14" s="17"/>
      <c r="AG14" s="17">
        <v>3.5130049250157502E-2</v>
      </c>
      <c r="AH14" s="17">
        <v>3.8037095248531098E-2</v>
      </c>
    </row>
    <row r="15" spans="2:34" x14ac:dyDescent="0.25">
      <c r="B15" s="18" t="s">
        <v>449</v>
      </c>
      <c r="C15" s="21">
        <v>0.46811928589582902</v>
      </c>
      <c r="D15" s="21">
        <v>0.51267989981422402</v>
      </c>
      <c r="E15" s="21">
        <v>0.43175108044648602</v>
      </c>
      <c r="F15" s="21"/>
      <c r="G15" s="21">
        <v>0.49848618340425699</v>
      </c>
      <c r="H15" s="21">
        <v>0.41901435581744301</v>
      </c>
      <c r="I15" s="21">
        <v>0.50138742022675997</v>
      </c>
      <c r="J15" s="21"/>
      <c r="K15" s="21">
        <v>0.36433205268926</v>
      </c>
      <c r="L15" s="21">
        <v>0.49199260695416902</v>
      </c>
      <c r="M15" s="21"/>
      <c r="N15" s="21">
        <v>0.40065224095608998</v>
      </c>
      <c r="O15" s="21">
        <v>0.46412894393509302</v>
      </c>
      <c r="P15" s="21">
        <v>0.43216712765192999</v>
      </c>
      <c r="Q15" s="21">
        <v>0.45852794185033102</v>
      </c>
      <c r="R15" s="21">
        <v>0.59977687756474596</v>
      </c>
      <c r="S15" s="21"/>
      <c r="T15" s="21">
        <v>0.55952017166072499</v>
      </c>
      <c r="U15" s="21">
        <v>0.44624374531695299</v>
      </c>
      <c r="V15" s="21">
        <v>0.43971212829782802</v>
      </c>
      <c r="W15" s="21">
        <v>0.44480790185054803</v>
      </c>
      <c r="X15" s="21">
        <v>0.37300584581999902</v>
      </c>
      <c r="Y15" s="21">
        <v>0.45618544418101198</v>
      </c>
      <c r="Z15" s="21">
        <v>0.42184999269912998</v>
      </c>
      <c r="AA15" s="21">
        <v>0.52678547225708405</v>
      </c>
      <c r="AB15" s="21">
        <v>0.52918461897629498</v>
      </c>
      <c r="AC15" s="21">
        <v>0.50707944829895901</v>
      </c>
      <c r="AD15" s="21">
        <v>0.437735684742661</v>
      </c>
      <c r="AE15" s="21">
        <v>0.33560135485652798</v>
      </c>
      <c r="AF15" s="21"/>
      <c r="AG15" s="21">
        <v>0.471870788700957</v>
      </c>
      <c r="AH15" s="21">
        <v>0.48950186985844502</v>
      </c>
    </row>
    <row r="16" spans="2:34" x14ac:dyDescent="0.25">
      <c r="B16" s="18" t="s">
        <v>450</v>
      </c>
      <c r="C16" s="21">
        <v>0.22256554583680599</v>
      </c>
      <c r="D16" s="21">
        <v>0.19600188490159001</v>
      </c>
      <c r="E16" s="21">
        <v>0.23965924672726399</v>
      </c>
      <c r="F16" s="21"/>
      <c r="G16" s="21">
        <v>0.17159144651484401</v>
      </c>
      <c r="H16" s="21">
        <v>0.273491964688717</v>
      </c>
      <c r="I16" s="21">
        <v>0.20615767821177</v>
      </c>
      <c r="J16" s="21"/>
      <c r="K16" s="21">
        <v>0.29113666891496798</v>
      </c>
      <c r="L16" s="21">
        <v>0.213745317696484</v>
      </c>
      <c r="M16" s="21"/>
      <c r="N16" s="21">
        <v>0.2030303601996</v>
      </c>
      <c r="O16" s="21">
        <v>0.214743962664947</v>
      </c>
      <c r="P16" s="21">
        <v>0.256284445049765</v>
      </c>
      <c r="Q16" s="21">
        <v>0.23416942825920301</v>
      </c>
      <c r="R16" s="21">
        <v>0.17961707774577401</v>
      </c>
      <c r="S16" s="21"/>
      <c r="T16" s="21">
        <v>0.134520190940835</v>
      </c>
      <c r="U16" s="21">
        <v>0.21315498463044799</v>
      </c>
      <c r="V16" s="21">
        <v>0.240827926316493</v>
      </c>
      <c r="W16" s="21">
        <v>0.25299891784317602</v>
      </c>
      <c r="X16" s="21">
        <v>0.26953399401966199</v>
      </c>
      <c r="Y16" s="21">
        <v>0.225302126615811</v>
      </c>
      <c r="Z16" s="21">
        <v>0.20763227688087299</v>
      </c>
      <c r="AA16" s="21">
        <v>0.21915159288888</v>
      </c>
      <c r="AB16" s="21">
        <v>0.22376151757992299</v>
      </c>
      <c r="AC16" s="21">
        <v>0.224677087803965</v>
      </c>
      <c r="AD16" s="21">
        <v>0.244750351081651</v>
      </c>
      <c r="AE16" s="21">
        <v>0.40879039359895702</v>
      </c>
      <c r="AF16" s="21"/>
      <c r="AG16" s="21">
        <v>0.23200845347176999</v>
      </c>
      <c r="AH16" s="21">
        <v>0.21812122783399299</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B2:AH21"/>
  <sheetViews>
    <sheetView showGridLines="0" workbookViewId="0">
      <pane xSplit="2" topLeftCell="C1" activePane="topRight" state="frozen"/>
      <selection pane="topRight" activeCell="A17" sqref="A17:XFD17"/>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721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444</v>
      </c>
      <c r="C9" s="17">
        <v>0.17854061042722499</v>
      </c>
      <c r="D9" s="17">
        <v>0.190523985407686</v>
      </c>
      <c r="E9" s="17">
        <v>0.16921451157758799</v>
      </c>
      <c r="F9" s="17"/>
      <c r="G9" s="17">
        <v>0.19646752748182</v>
      </c>
      <c r="H9" s="17">
        <v>0.148554565278044</v>
      </c>
      <c r="I9" s="17">
        <v>0.19942868909271499</v>
      </c>
      <c r="J9" s="17"/>
      <c r="K9" s="17">
        <v>0.119482408881906</v>
      </c>
      <c r="L9" s="17">
        <v>0.19320315807114</v>
      </c>
      <c r="M9" s="17"/>
      <c r="N9" s="17">
        <v>0.148677401334011</v>
      </c>
      <c r="O9" s="17">
        <v>0.16858153098088699</v>
      </c>
      <c r="P9" s="17">
        <v>0.159621831613243</v>
      </c>
      <c r="Q9" s="17">
        <v>0.17069054410698201</v>
      </c>
      <c r="R9" s="17">
        <v>0.25248777208703899</v>
      </c>
      <c r="S9" s="17"/>
      <c r="T9" s="17">
        <v>0.21688003631421801</v>
      </c>
      <c r="U9" s="17">
        <v>0.15666199700912001</v>
      </c>
      <c r="V9" s="17">
        <v>0.208851160881588</v>
      </c>
      <c r="W9" s="17">
        <v>0.18496662046086201</v>
      </c>
      <c r="X9" s="17">
        <v>0.16539227584792099</v>
      </c>
      <c r="Y9" s="17">
        <v>0.14178594614007101</v>
      </c>
      <c r="Z9" s="17">
        <v>0.17447135433876901</v>
      </c>
      <c r="AA9" s="17">
        <v>0.121082362839266</v>
      </c>
      <c r="AB9" s="17">
        <v>0.17630582820125401</v>
      </c>
      <c r="AC9" s="17">
        <v>0.22791977770165001</v>
      </c>
      <c r="AD9" s="17">
        <v>0.15787273295363699</v>
      </c>
      <c r="AE9" s="17">
        <v>0.14674648826144099</v>
      </c>
      <c r="AF9" s="17"/>
      <c r="AG9" s="17">
        <v>0.18117416939772099</v>
      </c>
      <c r="AH9" s="17">
        <v>0.18641714384298799</v>
      </c>
    </row>
    <row r="10" spans="2:34" x14ac:dyDescent="0.25">
      <c r="B10" s="18" t="s">
        <v>445</v>
      </c>
      <c r="C10" s="17">
        <v>0.39056847709398401</v>
      </c>
      <c r="D10" s="17">
        <v>0.422690317930771</v>
      </c>
      <c r="E10" s="17">
        <v>0.36320780734140201</v>
      </c>
      <c r="F10" s="17"/>
      <c r="G10" s="17">
        <v>0.407525211171607</v>
      </c>
      <c r="H10" s="17">
        <v>0.38008264141410503</v>
      </c>
      <c r="I10" s="17">
        <v>0.38794564646775698</v>
      </c>
      <c r="J10" s="17"/>
      <c r="K10" s="17">
        <v>0.33213461937845601</v>
      </c>
      <c r="L10" s="17">
        <v>0.40860039240458101</v>
      </c>
      <c r="M10" s="17"/>
      <c r="N10" s="17">
        <v>0.32025325014402001</v>
      </c>
      <c r="O10" s="17">
        <v>0.40518293493230101</v>
      </c>
      <c r="P10" s="17">
        <v>0.39541219330843502</v>
      </c>
      <c r="Q10" s="17">
        <v>0.37785811768738498</v>
      </c>
      <c r="R10" s="17">
        <v>0.42924187549332199</v>
      </c>
      <c r="S10" s="17"/>
      <c r="T10" s="17">
        <v>0.428874161039968</v>
      </c>
      <c r="U10" s="17">
        <v>0.41002136421833701</v>
      </c>
      <c r="V10" s="17">
        <v>0.37404526662460602</v>
      </c>
      <c r="W10" s="17">
        <v>0.35415543542109701</v>
      </c>
      <c r="X10" s="17">
        <v>0.35348358941699398</v>
      </c>
      <c r="Y10" s="17">
        <v>0.398697418867345</v>
      </c>
      <c r="Z10" s="17">
        <v>0.37246339137942702</v>
      </c>
      <c r="AA10" s="17">
        <v>0.48928665444309899</v>
      </c>
      <c r="AB10" s="17">
        <v>0.37401344476771903</v>
      </c>
      <c r="AC10" s="17">
        <v>0.35200912330467699</v>
      </c>
      <c r="AD10" s="17">
        <v>0.39463688794254098</v>
      </c>
      <c r="AE10" s="17">
        <v>0.42443629877421102</v>
      </c>
      <c r="AF10" s="17"/>
      <c r="AG10" s="17">
        <v>0.38237958347596102</v>
      </c>
      <c r="AH10" s="17">
        <v>0.41085378816863</v>
      </c>
    </row>
    <row r="11" spans="2:34" x14ac:dyDescent="0.25">
      <c r="B11" s="18" t="s">
        <v>446</v>
      </c>
      <c r="C11" s="17">
        <v>0.22250341769965401</v>
      </c>
      <c r="D11" s="17">
        <v>0.201871013334736</v>
      </c>
      <c r="E11" s="17">
        <v>0.244557813405021</v>
      </c>
      <c r="F11" s="17"/>
      <c r="G11" s="17">
        <v>0.21342035651316399</v>
      </c>
      <c r="H11" s="17">
        <v>0.23437539050697401</v>
      </c>
      <c r="I11" s="17">
        <v>0.21607766791375399</v>
      </c>
      <c r="J11" s="17"/>
      <c r="K11" s="17">
        <v>0.27932336016293802</v>
      </c>
      <c r="L11" s="17">
        <v>0.20722237905511601</v>
      </c>
      <c r="M11" s="17"/>
      <c r="N11" s="17">
        <v>0.25066575380474998</v>
      </c>
      <c r="O11" s="17">
        <v>0.24925248121337501</v>
      </c>
      <c r="P11" s="17">
        <v>0.215004443016071</v>
      </c>
      <c r="Q11" s="17">
        <v>0.245390466359697</v>
      </c>
      <c r="R11" s="17">
        <v>0.17633676172235199</v>
      </c>
      <c r="S11" s="17"/>
      <c r="T11" s="17">
        <v>0.18950784629190501</v>
      </c>
      <c r="U11" s="17">
        <v>0.21154828639086401</v>
      </c>
      <c r="V11" s="17">
        <v>0.20197940594775701</v>
      </c>
      <c r="W11" s="17">
        <v>0.26885355266636501</v>
      </c>
      <c r="X11" s="17">
        <v>0.250000677199124</v>
      </c>
      <c r="Y11" s="17">
        <v>0.249778534912208</v>
      </c>
      <c r="Z11" s="17">
        <v>0.263207690498582</v>
      </c>
      <c r="AA11" s="17">
        <v>0.20628992943982899</v>
      </c>
      <c r="AB11" s="17">
        <v>0.24288344035447801</v>
      </c>
      <c r="AC11" s="17">
        <v>0.219485276005702</v>
      </c>
      <c r="AD11" s="17">
        <v>0.16241446793981601</v>
      </c>
      <c r="AE11" s="17">
        <v>0.119729862728604</v>
      </c>
      <c r="AF11" s="17"/>
      <c r="AG11" s="17">
        <v>0.230152306559324</v>
      </c>
      <c r="AH11" s="17">
        <v>0.215870553741803</v>
      </c>
    </row>
    <row r="12" spans="2:34" x14ac:dyDescent="0.25">
      <c r="B12" s="18" t="s">
        <v>447</v>
      </c>
      <c r="C12" s="17">
        <v>0.101738543260996</v>
      </c>
      <c r="D12" s="17">
        <v>8.9692855243353797E-2</v>
      </c>
      <c r="E12" s="17">
        <v>0.114772772432005</v>
      </c>
      <c r="F12" s="17"/>
      <c r="G12" s="17">
        <v>8.1266159070432401E-2</v>
      </c>
      <c r="H12" s="17">
        <v>0.126924284807543</v>
      </c>
      <c r="I12" s="17">
        <v>8.9224201742866993E-2</v>
      </c>
      <c r="J12" s="17"/>
      <c r="K12" s="17">
        <v>0.13142292085995</v>
      </c>
      <c r="L12" s="17">
        <v>9.6583015736412106E-2</v>
      </c>
      <c r="M12" s="17"/>
      <c r="N12" s="17">
        <v>0.11227026892123999</v>
      </c>
      <c r="O12" s="17">
        <v>8.5792513372414503E-2</v>
      </c>
      <c r="P12" s="17">
        <v>0.120593198709817</v>
      </c>
      <c r="Q12" s="17">
        <v>9.8452566364836097E-2</v>
      </c>
      <c r="R12" s="17">
        <v>7.5651512415536304E-2</v>
      </c>
      <c r="S12" s="17"/>
      <c r="T12" s="17">
        <v>8.1173448433818796E-2</v>
      </c>
      <c r="U12" s="17">
        <v>0.115939768813348</v>
      </c>
      <c r="V12" s="17">
        <v>8.2246189675722794E-2</v>
      </c>
      <c r="W12" s="17">
        <v>0.122814259700469</v>
      </c>
      <c r="X12" s="17">
        <v>7.9060732122295793E-2</v>
      </c>
      <c r="Y12" s="17">
        <v>8.9373224037153295E-2</v>
      </c>
      <c r="Z12" s="17">
        <v>0.11115764141097099</v>
      </c>
      <c r="AA12" s="17">
        <v>0.110463871568769</v>
      </c>
      <c r="AB12" s="17">
        <v>8.8417581714279894E-2</v>
      </c>
      <c r="AC12" s="17">
        <v>0.11595937382388399</v>
      </c>
      <c r="AD12" s="17">
        <v>0.12920280689640801</v>
      </c>
      <c r="AE12" s="17">
        <v>0.14941395368298199</v>
      </c>
      <c r="AF12" s="17"/>
      <c r="AG12" s="17">
        <v>0.108557133807375</v>
      </c>
      <c r="AH12" s="17">
        <v>8.9888651319739193E-2</v>
      </c>
    </row>
    <row r="13" spans="2:34" x14ac:dyDescent="0.25">
      <c r="B13" s="18" t="s">
        <v>448</v>
      </c>
      <c r="C13" s="17">
        <v>5.77287327224714E-2</v>
      </c>
      <c r="D13" s="17">
        <v>5.27215554409513E-2</v>
      </c>
      <c r="E13" s="17">
        <v>5.4949212833332803E-2</v>
      </c>
      <c r="F13" s="17"/>
      <c r="G13" s="17">
        <v>3.6354350972308297E-2</v>
      </c>
      <c r="H13" s="17">
        <v>6.9357501708822503E-2</v>
      </c>
      <c r="I13" s="17">
        <v>6.3023979476442005E-2</v>
      </c>
      <c r="J13" s="17"/>
      <c r="K13" s="17">
        <v>7.8386623845209794E-2</v>
      </c>
      <c r="L13" s="17">
        <v>5.5003188341699899E-2</v>
      </c>
      <c r="M13" s="17"/>
      <c r="N13" s="17">
        <v>5.7525926169082697E-2</v>
      </c>
      <c r="O13" s="17">
        <v>4.53933480131678E-2</v>
      </c>
      <c r="P13" s="17">
        <v>6.0754406324369001E-2</v>
      </c>
      <c r="Q13" s="17">
        <v>8.5247210984647201E-2</v>
      </c>
      <c r="R13" s="17">
        <v>5.5380893556537997E-2</v>
      </c>
      <c r="S13" s="17"/>
      <c r="T13" s="17">
        <v>5.4995434570983499E-2</v>
      </c>
      <c r="U13" s="17">
        <v>6.3183601268197095E-2</v>
      </c>
      <c r="V13" s="17">
        <v>5.4972786789984802E-2</v>
      </c>
      <c r="W13" s="17">
        <v>3.1325004977845503E-2</v>
      </c>
      <c r="X13" s="17">
        <v>8.3676842278218797E-2</v>
      </c>
      <c r="Y13" s="17">
        <v>6.1125933113560703E-2</v>
      </c>
      <c r="Z13" s="17">
        <v>2.8931425649862799E-2</v>
      </c>
      <c r="AA13" s="17">
        <v>5.54329401574793E-2</v>
      </c>
      <c r="AB13" s="17">
        <v>8.7738800270216702E-2</v>
      </c>
      <c r="AC13" s="17">
        <v>4.1786626776411401E-2</v>
      </c>
      <c r="AD13" s="17">
        <v>3.3544833334090703E-2</v>
      </c>
      <c r="AE13" s="17">
        <v>0.11233614278773001</v>
      </c>
      <c r="AF13" s="17"/>
      <c r="AG13" s="17">
        <v>5.8200756556284802E-2</v>
      </c>
      <c r="AH13" s="17">
        <v>5.4497335609535603E-2</v>
      </c>
    </row>
    <row r="14" spans="2:34" x14ac:dyDescent="0.25">
      <c r="B14" s="18" t="s">
        <v>80</v>
      </c>
      <c r="C14" s="17">
        <v>4.8920218795670101E-2</v>
      </c>
      <c r="D14" s="17">
        <v>4.2500272642502002E-2</v>
      </c>
      <c r="E14" s="17">
        <v>5.3297882410650803E-2</v>
      </c>
      <c r="F14" s="17"/>
      <c r="G14" s="17">
        <v>6.4966394790668597E-2</v>
      </c>
      <c r="H14" s="17">
        <v>4.0705616284513003E-2</v>
      </c>
      <c r="I14" s="17">
        <v>4.4299815306465401E-2</v>
      </c>
      <c r="J14" s="17"/>
      <c r="K14" s="17">
        <v>5.9250066871539601E-2</v>
      </c>
      <c r="L14" s="17">
        <v>3.9387866391050901E-2</v>
      </c>
      <c r="M14" s="17"/>
      <c r="N14" s="17">
        <v>0.110607399626897</v>
      </c>
      <c r="O14" s="17">
        <v>4.5797191487854501E-2</v>
      </c>
      <c r="P14" s="17">
        <v>4.8613927028064899E-2</v>
      </c>
      <c r="Q14" s="17">
        <v>2.2361094496452402E-2</v>
      </c>
      <c r="R14" s="17">
        <v>1.0901184725212801E-2</v>
      </c>
      <c r="S14" s="17"/>
      <c r="T14" s="17">
        <v>2.85690733491064E-2</v>
      </c>
      <c r="U14" s="17">
        <v>4.2644982300134103E-2</v>
      </c>
      <c r="V14" s="17">
        <v>7.7905190080341899E-2</v>
      </c>
      <c r="W14" s="17">
        <v>3.7885126773361998E-2</v>
      </c>
      <c r="X14" s="17">
        <v>6.8385883135446496E-2</v>
      </c>
      <c r="Y14" s="17">
        <v>5.9238942929662003E-2</v>
      </c>
      <c r="Z14" s="17">
        <v>4.9768496722387798E-2</v>
      </c>
      <c r="AA14" s="17">
        <v>1.7444241551558499E-2</v>
      </c>
      <c r="AB14" s="17">
        <v>3.06409046920527E-2</v>
      </c>
      <c r="AC14" s="17">
        <v>4.28398223876763E-2</v>
      </c>
      <c r="AD14" s="17">
        <v>0.122328270933507</v>
      </c>
      <c r="AE14" s="17">
        <v>4.7337253765033102E-2</v>
      </c>
      <c r="AF14" s="17"/>
      <c r="AG14" s="17">
        <v>3.9536050203334103E-2</v>
      </c>
      <c r="AH14" s="17">
        <v>4.2472527317305102E-2</v>
      </c>
    </row>
    <row r="15" spans="2:34" x14ac:dyDescent="0.25">
      <c r="B15" s="18" t="s">
        <v>449</v>
      </c>
      <c r="C15" s="21">
        <v>0.56910908752120903</v>
      </c>
      <c r="D15" s="21">
        <v>0.61321430333845695</v>
      </c>
      <c r="E15" s="21">
        <v>0.53242231891898995</v>
      </c>
      <c r="F15" s="21"/>
      <c r="G15" s="21">
        <v>0.60399273865342695</v>
      </c>
      <c r="H15" s="21">
        <v>0.52863720669214798</v>
      </c>
      <c r="I15" s="21">
        <v>0.58737433556047203</v>
      </c>
      <c r="J15" s="21"/>
      <c r="K15" s="21">
        <v>0.45161702826036199</v>
      </c>
      <c r="L15" s="21">
        <v>0.60180355047572098</v>
      </c>
      <c r="M15" s="21"/>
      <c r="N15" s="21">
        <v>0.46893065147802998</v>
      </c>
      <c r="O15" s="21">
        <v>0.57376446591318797</v>
      </c>
      <c r="P15" s="21">
        <v>0.55503402492167797</v>
      </c>
      <c r="Q15" s="21">
        <v>0.54854866179436801</v>
      </c>
      <c r="R15" s="21">
        <v>0.68172964758036103</v>
      </c>
      <c r="S15" s="21"/>
      <c r="T15" s="21">
        <v>0.64575419735418604</v>
      </c>
      <c r="U15" s="21">
        <v>0.56668336122745699</v>
      </c>
      <c r="V15" s="21">
        <v>0.58289642750619397</v>
      </c>
      <c r="W15" s="21">
        <v>0.53912205588195805</v>
      </c>
      <c r="X15" s="21">
        <v>0.51887586526491503</v>
      </c>
      <c r="Y15" s="21">
        <v>0.54048336500741601</v>
      </c>
      <c r="Z15" s="21">
        <v>0.546934745718196</v>
      </c>
      <c r="AA15" s="21">
        <v>0.61036901728236403</v>
      </c>
      <c r="AB15" s="21">
        <v>0.55031927296897298</v>
      </c>
      <c r="AC15" s="21">
        <v>0.57992890100632699</v>
      </c>
      <c r="AD15" s="21">
        <v>0.55250962089617806</v>
      </c>
      <c r="AE15" s="21">
        <v>0.57118278703565195</v>
      </c>
      <c r="AF15" s="21"/>
      <c r="AG15" s="21">
        <v>0.56355375287368104</v>
      </c>
      <c r="AH15" s="21">
        <v>0.59727093201161796</v>
      </c>
    </row>
    <row r="16" spans="2:34" x14ac:dyDescent="0.25">
      <c r="B16" s="18" t="s">
        <v>450</v>
      </c>
      <c r="C16" s="21">
        <v>0.15946727598346699</v>
      </c>
      <c r="D16" s="21">
        <v>0.14241441068430499</v>
      </c>
      <c r="E16" s="21">
        <v>0.16972198526533799</v>
      </c>
      <c r="F16" s="21"/>
      <c r="G16" s="21">
        <v>0.117620510042741</v>
      </c>
      <c r="H16" s="21">
        <v>0.19628178651636499</v>
      </c>
      <c r="I16" s="21">
        <v>0.152248181219309</v>
      </c>
      <c r="J16" s="21"/>
      <c r="K16" s="21">
        <v>0.20980954470516</v>
      </c>
      <c r="L16" s="21">
        <v>0.15158620407811199</v>
      </c>
      <c r="M16" s="21"/>
      <c r="N16" s="21">
        <v>0.16979619509032301</v>
      </c>
      <c r="O16" s="21">
        <v>0.131185861385582</v>
      </c>
      <c r="P16" s="21">
        <v>0.18134760503418601</v>
      </c>
      <c r="Q16" s="21">
        <v>0.18369977734948301</v>
      </c>
      <c r="R16" s="21">
        <v>0.131032405972074</v>
      </c>
      <c r="S16" s="21"/>
      <c r="T16" s="21">
        <v>0.13616888300480201</v>
      </c>
      <c r="U16" s="21">
        <v>0.179123370081545</v>
      </c>
      <c r="V16" s="21">
        <v>0.13721897646570799</v>
      </c>
      <c r="W16" s="21">
        <v>0.15413926467831501</v>
      </c>
      <c r="X16" s="21">
        <v>0.16273757440051501</v>
      </c>
      <c r="Y16" s="21">
        <v>0.15049915715071399</v>
      </c>
      <c r="Z16" s="21">
        <v>0.14008906706083399</v>
      </c>
      <c r="AA16" s="21">
        <v>0.16589681172624801</v>
      </c>
      <c r="AB16" s="21">
        <v>0.17615638198449701</v>
      </c>
      <c r="AC16" s="21">
        <v>0.15774600060029501</v>
      </c>
      <c r="AD16" s="21">
        <v>0.16274764023049901</v>
      </c>
      <c r="AE16" s="21">
        <v>0.26175009647071201</v>
      </c>
      <c r="AF16" s="21"/>
      <c r="AG16" s="21">
        <v>0.16675789036366001</v>
      </c>
      <c r="AH16" s="21">
        <v>0.14438598692927501</v>
      </c>
    </row>
    <row r="17" spans="2:2" x14ac:dyDescent="0.25">
      <c r="B17" s="16"/>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B2: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8" width="20.7109375" customWidth="1"/>
  </cols>
  <sheetData>
    <row r="2" spans="2:8" ht="39.950000000000003" customHeight="1" x14ac:dyDescent="0.25">
      <c r="D2" s="29" t="s">
        <v>731</v>
      </c>
      <c r="E2" s="25"/>
      <c r="F2" s="25"/>
      <c r="G2" s="25"/>
      <c r="H2" s="25"/>
    </row>
    <row r="6" spans="2:8" ht="50.1" customHeight="1" x14ac:dyDescent="0.25">
      <c r="B6" s="20" t="s">
        <v>15</v>
      </c>
      <c r="C6" s="20" t="s">
        <v>722</v>
      </c>
      <c r="D6" s="20" t="s">
        <v>723</v>
      </c>
      <c r="E6" s="20" t="s">
        <v>724</v>
      </c>
      <c r="F6" s="20" t="s">
        <v>725</v>
      </c>
      <c r="G6" s="20" t="s">
        <v>726</v>
      </c>
    </row>
    <row r="7" spans="2:8" x14ac:dyDescent="0.25">
      <c r="B7" s="18" t="s">
        <v>727</v>
      </c>
      <c r="C7" s="17">
        <v>6.5269413975931806E-2</v>
      </c>
      <c r="D7" s="17">
        <v>6.9783971821465798E-2</v>
      </c>
      <c r="E7" s="17">
        <v>7.6773316453328397E-2</v>
      </c>
      <c r="F7" s="17">
        <v>6.5681477684220696E-2</v>
      </c>
      <c r="G7" s="17">
        <v>5.8396255561394203E-2</v>
      </c>
    </row>
    <row r="8" spans="2:8" ht="30" x14ac:dyDescent="0.25">
      <c r="B8" s="18" t="s">
        <v>728</v>
      </c>
      <c r="C8" s="17">
        <v>0.25871326580823001</v>
      </c>
      <c r="D8" s="17">
        <v>0.29092443829887099</v>
      </c>
      <c r="E8" s="17">
        <v>0.301380305431039</v>
      </c>
      <c r="F8" s="17">
        <v>0.205011152905861</v>
      </c>
      <c r="G8" s="17">
        <v>0.249768628133613</v>
      </c>
    </row>
    <row r="9" spans="2:8" x14ac:dyDescent="0.25">
      <c r="B9" s="18" t="s">
        <v>729</v>
      </c>
      <c r="C9" s="17">
        <v>0.403088981997129</v>
      </c>
      <c r="D9" s="17">
        <v>0.41752467865334703</v>
      </c>
      <c r="E9" s="17">
        <v>0.374331176081037</v>
      </c>
      <c r="F9" s="17">
        <v>0.40761886130994901</v>
      </c>
      <c r="G9" s="17">
        <v>0.30619577478493798</v>
      </c>
    </row>
    <row r="10" spans="2:8" x14ac:dyDescent="0.25">
      <c r="B10" s="18" t="s">
        <v>730</v>
      </c>
      <c r="C10" s="17">
        <v>0.13347520482358699</v>
      </c>
      <c r="D10" s="17">
        <v>0.11821621507548701</v>
      </c>
      <c r="E10" s="17">
        <v>0.10828336044518801</v>
      </c>
      <c r="F10" s="17">
        <v>0.194533122580754</v>
      </c>
      <c r="G10" s="17">
        <v>0.16970957812097801</v>
      </c>
    </row>
    <row r="11" spans="2:8" x14ac:dyDescent="0.25">
      <c r="B11" s="18" t="s">
        <v>80</v>
      </c>
      <c r="C11" s="17">
        <v>0.139453133395123</v>
      </c>
      <c r="D11" s="17">
        <v>0.10355069615083</v>
      </c>
      <c r="E11" s="17">
        <v>0.13923184158940799</v>
      </c>
      <c r="F11" s="17">
        <v>0.12715538551921601</v>
      </c>
      <c r="G11" s="17">
        <v>0.21592976339907699</v>
      </c>
    </row>
    <row r="12" spans="2:8" x14ac:dyDescent="0.25">
      <c r="B12" s="16"/>
      <c r="C12" s="16"/>
      <c r="D12" s="16"/>
      <c r="E12" s="16"/>
      <c r="F12" s="16"/>
      <c r="G12" s="16"/>
    </row>
    <row r="13" spans="2:8" x14ac:dyDescent="0.25">
      <c r="B13" t="s">
        <v>63</v>
      </c>
    </row>
    <row r="14" spans="2:8" x14ac:dyDescent="0.25">
      <c r="B14" t="s">
        <v>64</v>
      </c>
    </row>
    <row r="18" spans="2:2" x14ac:dyDescent="0.25">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732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727</v>
      </c>
      <c r="C9" s="17">
        <v>6.5269413975931806E-2</v>
      </c>
      <c r="D9" s="17">
        <v>8.1158236397895905E-2</v>
      </c>
      <c r="E9" s="17">
        <v>5.0627464842841002E-2</v>
      </c>
      <c r="F9" s="17"/>
      <c r="G9" s="17">
        <v>6.0273029343241198E-2</v>
      </c>
      <c r="H9" s="17">
        <v>4.9236894837147299E-2</v>
      </c>
      <c r="I9" s="17">
        <v>8.9981089657664104E-2</v>
      </c>
      <c r="J9" s="17"/>
      <c r="K9" s="17">
        <v>4.0121137639512902E-2</v>
      </c>
      <c r="L9" s="17">
        <v>6.9213324026679401E-2</v>
      </c>
      <c r="M9" s="17"/>
      <c r="N9" s="17">
        <v>6.4407902387669705E-2</v>
      </c>
      <c r="O9" s="17">
        <v>6.8610387985560503E-2</v>
      </c>
      <c r="P9" s="17">
        <v>4.0977472359343299E-2</v>
      </c>
      <c r="Q9" s="17">
        <v>9.0306385087819102E-2</v>
      </c>
      <c r="R9" s="17">
        <v>9.9045366588083494E-2</v>
      </c>
      <c r="S9" s="17"/>
      <c r="T9" s="17">
        <v>0.111018895873036</v>
      </c>
      <c r="U9" s="17">
        <v>4.1837250005120799E-2</v>
      </c>
      <c r="V9" s="17">
        <v>5.7702022739342301E-2</v>
      </c>
      <c r="W9" s="17">
        <v>6.4308314870060904E-2</v>
      </c>
      <c r="X9" s="17">
        <v>4.98253265954684E-2</v>
      </c>
      <c r="Y9" s="17">
        <v>4.9407985424351798E-2</v>
      </c>
      <c r="Z9" s="17">
        <v>4.53154339046523E-2</v>
      </c>
      <c r="AA9" s="17">
        <v>8.24842898352076E-2</v>
      </c>
      <c r="AB9" s="17">
        <v>6.1782170487864302E-2</v>
      </c>
      <c r="AC9" s="17">
        <v>6.6833590745789206E-2</v>
      </c>
      <c r="AD9" s="17">
        <v>7.2567118981949896E-2</v>
      </c>
      <c r="AE9" s="17">
        <v>0.105411478822256</v>
      </c>
      <c r="AF9" s="17"/>
      <c r="AG9" s="17">
        <v>7.5088075614257496E-2</v>
      </c>
      <c r="AH9" s="17">
        <v>6.1094326073483599E-2</v>
      </c>
    </row>
    <row r="10" spans="2:34" ht="30" x14ac:dyDescent="0.25">
      <c r="B10" s="18" t="s">
        <v>728</v>
      </c>
      <c r="C10" s="17">
        <v>0.25871326580823001</v>
      </c>
      <c r="D10" s="17">
        <v>0.28783643439652601</v>
      </c>
      <c r="E10" s="17">
        <v>0.233535132318057</v>
      </c>
      <c r="F10" s="17"/>
      <c r="G10" s="17">
        <v>0.23216044024292601</v>
      </c>
      <c r="H10" s="17">
        <v>0.234180988322094</v>
      </c>
      <c r="I10" s="17">
        <v>0.31408791575150102</v>
      </c>
      <c r="J10" s="17"/>
      <c r="K10" s="17">
        <v>0.244458215416129</v>
      </c>
      <c r="L10" s="17">
        <v>0.26527036273226201</v>
      </c>
      <c r="M10" s="17"/>
      <c r="N10" s="17">
        <v>0.227892485369286</v>
      </c>
      <c r="O10" s="17">
        <v>0.224673472691163</v>
      </c>
      <c r="P10" s="17">
        <v>0.241750820079804</v>
      </c>
      <c r="Q10" s="17">
        <v>0.29782421748955801</v>
      </c>
      <c r="R10" s="17">
        <v>0.33841782143996302</v>
      </c>
      <c r="S10" s="17"/>
      <c r="T10" s="17">
        <v>0.30475977551425898</v>
      </c>
      <c r="U10" s="17">
        <v>0.27843995893436801</v>
      </c>
      <c r="V10" s="17">
        <v>0.27890062714708502</v>
      </c>
      <c r="W10" s="17">
        <v>0.23060858608170101</v>
      </c>
      <c r="X10" s="17">
        <v>0.27631862408940799</v>
      </c>
      <c r="Y10" s="17">
        <v>0.27616814601576301</v>
      </c>
      <c r="Z10" s="17">
        <v>0.26080913632528202</v>
      </c>
      <c r="AA10" s="17">
        <v>0.255035304519733</v>
      </c>
      <c r="AB10" s="17">
        <v>0.236878811748648</v>
      </c>
      <c r="AC10" s="17">
        <v>0.16865431701649899</v>
      </c>
      <c r="AD10" s="17">
        <v>0.25889173725270498</v>
      </c>
      <c r="AE10" s="17">
        <v>0.21279821937504501</v>
      </c>
      <c r="AF10" s="17"/>
      <c r="AG10" s="17">
        <v>0.28143494033509098</v>
      </c>
      <c r="AH10" s="17">
        <v>0.24755259810324101</v>
      </c>
    </row>
    <row r="11" spans="2:34" x14ac:dyDescent="0.25">
      <c r="B11" s="18" t="s">
        <v>729</v>
      </c>
      <c r="C11" s="17">
        <v>0.403088981997129</v>
      </c>
      <c r="D11" s="17">
        <v>0.38784980416840997</v>
      </c>
      <c r="E11" s="17">
        <v>0.42045330103815198</v>
      </c>
      <c r="F11" s="17"/>
      <c r="G11" s="17">
        <v>0.40843506886838099</v>
      </c>
      <c r="H11" s="17">
        <v>0.424409010611562</v>
      </c>
      <c r="I11" s="17">
        <v>0.37143313262120797</v>
      </c>
      <c r="J11" s="17"/>
      <c r="K11" s="17">
        <v>0.38769117668770697</v>
      </c>
      <c r="L11" s="17">
        <v>0.40675442289454</v>
      </c>
      <c r="M11" s="17"/>
      <c r="N11" s="17">
        <v>0.319343282949133</v>
      </c>
      <c r="O11" s="17">
        <v>0.41424147112465798</v>
      </c>
      <c r="P11" s="17">
        <v>0.44233938269676198</v>
      </c>
      <c r="Q11" s="17">
        <v>0.39749285068432</v>
      </c>
      <c r="R11" s="17">
        <v>0.389407064836435</v>
      </c>
      <c r="S11" s="17"/>
      <c r="T11" s="17">
        <v>0.38970235751407201</v>
      </c>
      <c r="U11" s="17">
        <v>0.44429603853661398</v>
      </c>
      <c r="V11" s="17">
        <v>0.346929856235492</v>
      </c>
      <c r="W11" s="17">
        <v>0.42242725102281797</v>
      </c>
      <c r="X11" s="17">
        <v>0.32217328707331</v>
      </c>
      <c r="Y11" s="17">
        <v>0.40260734093342598</v>
      </c>
      <c r="Z11" s="17">
        <v>0.39431434299306301</v>
      </c>
      <c r="AA11" s="17">
        <v>0.35495404237123701</v>
      </c>
      <c r="AB11" s="17">
        <v>0.42078427903139998</v>
      </c>
      <c r="AC11" s="17">
        <v>0.49530046382908199</v>
      </c>
      <c r="AD11" s="17">
        <v>0.36850000138164701</v>
      </c>
      <c r="AE11" s="17">
        <v>0.41664573848304898</v>
      </c>
      <c r="AF11" s="17"/>
      <c r="AG11" s="17">
        <v>0.39577167346326703</v>
      </c>
      <c r="AH11" s="17">
        <v>0.41998516956516502</v>
      </c>
    </row>
    <row r="12" spans="2:34" x14ac:dyDescent="0.25">
      <c r="B12" s="18" t="s">
        <v>730</v>
      </c>
      <c r="C12" s="17">
        <v>0.13347520482358699</v>
      </c>
      <c r="D12" s="17">
        <v>0.124516244059548</v>
      </c>
      <c r="E12" s="17">
        <v>0.137559826265019</v>
      </c>
      <c r="F12" s="17"/>
      <c r="G12" s="17">
        <v>9.5152517290494995E-2</v>
      </c>
      <c r="H12" s="17">
        <v>0.177333509719795</v>
      </c>
      <c r="I12" s="17">
        <v>0.114164815405519</v>
      </c>
      <c r="J12" s="17"/>
      <c r="K12" s="17">
        <v>0.149984566945709</v>
      </c>
      <c r="L12" s="17">
        <v>0.132989496889691</v>
      </c>
      <c r="M12" s="17"/>
      <c r="N12" s="17">
        <v>0.15094959947987599</v>
      </c>
      <c r="O12" s="17">
        <v>0.12323153866777101</v>
      </c>
      <c r="P12" s="17">
        <v>0.15071489103531299</v>
      </c>
      <c r="Q12" s="17">
        <v>0.15252525952058199</v>
      </c>
      <c r="R12" s="17">
        <v>9.04778888317775E-2</v>
      </c>
      <c r="S12" s="17"/>
      <c r="T12" s="17">
        <v>8.8090012370930601E-2</v>
      </c>
      <c r="U12" s="17">
        <v>6.9181980868200793E-2</v>
      </c>
      <c r="V12" s="17">
        <v>0.14099180453118601</v>
      </c>
      <c r="W12" s="17">
        <v>0.177345850197205</v>
      </c>
      <c r="X12" s="17">
        <v>0.185011051175687</v>
      </c>
      <c r="Y12" s="17">
        <v>0.13824976040954001</v>
      </c>
      <c r="Z12" s="17">
        <v>0.14615047267176601</v>
      </c>
      <c r="AA12" s="17">
        <v>0.19017492063338601</v>
      </c>
      <c r="AB12" s="17">
        <v>0.15406803553606699</v>
      </c>
      <c r="AC12" s="17">
        <v>0.13819368890301301</v>
      </c>
      <c r="AD12" s="17">
        <v>0.110324072737243</v>
      </c>
      <c r="AE12" s="17">
        <v>0.166417193634256</v>
      </c>
      <c r="AF12" s="17"/>
      <c r="AG12" s="17">
        <v>0.13046888632090101</v>
      </c>
      <c r="AH12" s="17">
        <v>0.135428605726825</v>
      </c>
    </row>
    <row r="13" spans="2:34" x14ac:dyDescent="0.25">
      <c r="B13" s="18" t="s">
        <v>80</v>
      </c>
      <c r="C13" s="19">
        <v>0.139453133395123</v>
      </c>
      <c r="D13" s="19">
        <v>0.11863928097762</v>
      </c>
      <c r="E13" s="19">
        <v>0.15782427553593101</v>
      </c>
      <c r="F13" s="19"/>
      <c r="G13" s="19">
        <v>0.203978944254957</v>
      </c>
      <c r="H13" s="19">
        <v>0.11483959650940199</v>
      </c>
      <c r="I13" s="19">
        <v>0.110333046564107</v>
      </c>
      <c r="J13" s="19"/>
      <c r="K13" s="19">
        <v>0.177744903310942</v>
      </c>
      <c r="L13" s="19">
        <v>0.125772393456828</v>
      </c>
      <c r="M13" s="19"/>
      <c r="N13" s="19">
        <v>0.23740672981403499</v>
      </c>
      <c r="O13" s="19">
        <v>0.169243129530847</v>
      </c>
      <c r="P13" s="19">
        <v>0.12421743382877901</v>
      </c>
      <c r="Q13" s="19">
        <v>6.1851287217720902E-2</v>
      </c>
      <c r="R13" s="19">
        <v>8.26518583037405E-2</v>
      </c>
      <c r="S13" s="19"/>
      <c r="T13" s="19">
        <v>0.106428958727702</v>
      </c>
      <c r="U13" s="19">
        <v>0.16624477165569601</v>
      </c>
      <c r="V13" s="19">
        <v>0.175475689346895</v>
      </c>
      <c r="W13" s="19">
        <v>0.105309997828215</v>
      </c>
      <c r="X13" s="19">
        <v>0.16667171106612599</v>
      </c>
      <c r="Y13" s="19">
        <v>0.13356676721692001</v>
      </c>
      <c r="Z13" s="19">
        <v>0.15341061410523699</v>
      </c>
      <c r="AA13" s="19">
        <v>0.117351442640436</v>
      </c>
      <c r="AB13" s="19">
        <v>0.12648670319602001</v>
      </c>
      <c r="AC13" s="19">
        <v>0.13101793950561699</v>
      </c>
      <c r="AD13" s="19">
        <v>0.18971706964645499</v>
      </c>
      <c r="AE13" s="19">
        <v>9.8727369685394695E-2</v>
      </c>
      <c r="AF13" s="19"/>
      <c r="AG13" s="19">
        <v>0.11723642426648399</v>
      </c>
      <c r="AH13" s="19">
        <v>0.135939300531285</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733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727</v>
      </c>
      <c r="C9" s="17">
        <v>6.9783971821465798E-2</v>
      </c>
      <c r="D9" s="17">
        <v>7.00807047338914E-2</v>
      </c>
      <c r="E9" s="17">
        <v>7.0821751618633105E-2</v>
      </c>
      <c r="F9" s="17"/>
      <c r="G9" s="17">
        <v>5.9240968094257301E-2</v>
      </c>
      <c r="H9" s="17">
        <v>6.0834578757987902E-2</v>
      </c>
      <c r="I9" s="17">
        <v>9.0780239468127494E-2</v>
      </c>
      <c r="J9" s="17"/>
      <c r="K9" s="17">
        <v>6.1865713768843499E-2</v>
      </c>
      <c r="L9" s="17">
        <v>7.2906368866182999E-2</v>
      </c>
      <c r="M9" s="17"/>
      <c r="N9" s="17">
        <v>8.1067583847186098E-2</v>
      </c>
      <c r="O9" s="17">
        <v>6.7521499047263303E-2</v>
      </c>
      <c r="P9" s="17">
        <v>4.7113114921156399E-2</v>
      </c>
      <c r="Q9" s="17">
        <v>0.122635236933701</v>
      </c>
      <c r="R9" s="17">
        <v>8.62687251229107E-2</v>
      </c>
      <c r="S9" s="17"/>
      <c r="T9" s="17">
        <v>0.112122572621505</v>
      </c>
      <c r="U9" s="17">
        <v>3.8892121301046197E-2</v>
      </c>
      <c r="V9" s="17">
        <v>5.76088955444519E-2</v>
      </c>
      <c r="W9" s="17">
        <v>6.5390298527067403E-2</v>
      </c>
      <c r="X9" s="17">
        <v>3.8791461366645699E-2</v>
      </c>
      <c r="Y9" s="17">
        <v>7.9253834745579801E-2</v>
      </c>
      <c r="Z9" s="17">
        <v>5.9361054036115503E-2</v>
      </c>
      <c r="AA9" s="17">
        <v>9.0859305387076594E-2</v>
      </c>
      <c r="AB9" s="17">
        <v>6.0458547385516599E-2</v>
      </c>
      <c r="AC9" s="17">
        <v>5.8770511684498303E-2</v>
      </c>
      <c r="AD9" s="17">
        <v>0.117400254127162</v>
      </c>
      <c r="AE9" s="17">
        <v>9.76776965297394E-2</v>
      </c>
      <c r="AF9" s="17"/>
      <c r="AG9" s="17">
        <v>7.7212570369938893E-2</v>
      </c>
      <c r="AH9" s="17">
        <v>6.6707937830989106E-2</v>
      </c>
    </row>
    <row r="10" spans="2:34" ht="30" x14ac:dyDescent="0.25">
      <c r="B10" s="18" t="s">
        <v>728</v>
      </c>
      <c r="C10" s="17">
        <v>0.29092443829887099</v>
      </c>
      <c r="D10" s="17">
        <v>0.31980657564687298</v>
      </c>
      <c r="E10" s="17">
        <v>0.266733242000534</v>
      </c>
      <c r="F10" s="17"/>
      <c r="G10" s="17">
        <v>0.27836701306446099</v>
      </c>
      <c r="H10" s="17">
        <v>0.26898158092621599</v>
      </c>
      <c r="I10" s="17">
        <v>0.33005809745776499</v>
      </c>
      <c r="J10" s="17"/>
      <c r="K10" s="17">
        <v>0.26837456883483901</v>
      </c>
      <c r="L10" s="17">
        <v>0.29890732898411299</v>
      </c>
      <c r="M10" s="17"/>
      <c r="N10" s="17">
        <v>0.25650092093125099</v>
      </c>
      <c r="O10" s="17">
        <v>0.28794619664309601</v>
      </c>
      <c r="P10" s="17">
        <v>0.28537673792762502</v>
      </c>
      <c r="Q10" s="17">
        <v>0.255081438915707</v>
      </c>
      <c r="R10" s="17">
        <v>0.34624161839768097</v>
      </c>
      <c r="S10" s="17"/>
      <c r="T10" s="17">
        <v>0.32101802017165498</v>
      </c>
      <c r="U10" s="17">
        <v>0.28628730009961201</v>
      </c>
      <c r="V10" s="17">
        <v>0.29976824148957698</v>
      </c>
      <c r="W10" s="17">
        <v>0.307542133641587</v>
      </c>
      <c r="X10" s="17">
        <v>0.358140623901746</v>
      </c>
      <c r="Y10" s="17">
        <v>0.25251782579665499</v>
      </c>
      <c r="Z10" s="17">
        <v>0.310587572163946</v>
      </c>
      <c r="AA10" s="17">
        <v>0.32092815217883602</v>
      </c>
      <c r="AB10" s="17">
        <v>0.299173719667848</v>
      </c>
      <c r="AC10" s="17">
        <v>0.24063556859987201</v>
      </c>
      <c r="AD10" s="17">
        <v>0.23311757484317899</v>
      </c>
      <c r="AE10" s="17">
        <v>0.15042157105009499</v>
      </c>
      <c r="AF10" s="17"/>
      <c r="AG10" s="17">
        <v>0.33052356831532198</v>
      </c>
      <c r="AH10" s="17">
        <v>0.28200713604306799</v>
      </c>
    </row>
    <row r="11" spans="2:34" x14ac:dyDescent="0.25">
      <c r="B11" s="18" t="s">
        <v>729</v>
      </c>
      <c r="C11" s="17">
        <v>0.41752467865334703</v>
      </c>
      <c r="D11" s="17">
        <v>0.409281819369054</v>
      </c>
      <c r="E11" s="17">
        <v>0.425864186379739</v>
      </c>
      <c r="F11" s="17"/>
      <c r="G11" s="17">
        <v>0.44084108647978698</v>
      </c>
      <c r="H11" s="17">
        <v>0.43330453634348198</v>
      </c>
      <c r="I11" s="17">
        <v>0.37611314044649002</v>
      </c>
      <c r="J11" s="17"/>
      <c r="K11" s="17">
        <v>0.374482167955976</v>
      </c>
      <c r="L11" s="17">
        <v>0.42460405410007301</v>
      </c>
      <c r="M11" s="17"/>
      <c r="N11" s="17">
        <v>0.353156567985556</v>
      </c>
      <c r="O11" s="17">
        <v>0.42088761092281002</v>
      </c>
      <c r="P11" s="17">
        <v>0.45006691307084301</v>
      </c>
      <c r="Q11" s="17">
        <v>0.47954512185151299</v>
      </c>
      <c r="R11" s="17">
        <v>0.38409737197232102</v>
      </c>
      <c r="S11" s="17"/>
      <c r="T11" s="17">
        <v>0.41129627724935502</v>
      </c>
      <c r="U11" s="17">
        <v>0.45688440234619498</v>
      </c>
      <c r="V11" s="17">
        <v>0.42531115349470899</v>
      </c>
      <c r="W11" s="17">
        <v>0.45386663849143799</v>
      </c>
      <c r="X11" s="17">
        <v>0.32966024925962201</v>
      </c>
      <c r="Y11" s="17">
        <v>0.42806787621291298</v>
      </c>
      <c r="Z11" s="17">
        <v>0.39125437854106998</v>
      </c>
      <c r="AA11" s="17">
        <v>0.37838815978152801</v>
      </c>
      <c r="AB11" s="17">
        <v>0.393453370408065</v>
      </c>
      <c r="AC11" s="17">
        <v>0.46468713316657001</v>
      </c>
      <c r="AD11" s="17">
        <v>0.42980138141317198</v>
      </c>
      <c r="AE11" s="17">
        <v>0.40878356298396501</v>
      </c>
      <c r="AF11" s="17"/>
      <c r="AG11" s="17">
        <v>0.38772324302299399</v>
      </c>
      <c r="AH11" s="17">
        <v>0.435942723855478</v>
      </c>
    </row>
    <row r="12" spans="2:34" x14ac:dyDescent="0.25">
      <c r="B12" s="18" t="s">
        <v>730</v>
      </c>
      <c r="C12" s="17">
        <v>0.11821621507548701</v>
      </c>
      <c r="D12" s="17">
        <v>0.100117236172605</v>
      </c>
      <c r="E12" s="17">
        <v>0.13114980842113699</v>
      </c>
      <c r="F12" s="17"/>
      <c r="G12" s="17">
        <v>0.11177105752724099</v>
      </c>
      <c r="H12" s="17">
        <v>0.13107113726075501</v>
      </c>
      <c r="I12" s="17">
        <v>0.10810976354495699</v>
      </c>
      <c r="J12" s="17"/>
      <c r="K12" s="17">
        <v>0.17175532575743799</v>
      </c>
      <c r="L12" s="17">
        <v>0.110947267957214</v>
      </c>
      <c r="M12" s="17"/>
      <c r="N12" s="17">
        <v>0.120209888978831</v>
      </c>
      <c r="O12" s="17">
        <v>0.144685088145805</v>
      </c>
      <c r="P12" s="17">
        <v>0.11562705028333101</v>
      </c>
      <c r="Q12" s="17">
        <v>8.8359607424136094E-2</v>
      </c>
      <c r="R12" s="17">
        <v>0.104054664176763</v>
      </c>
      <c r="S12" s="17"/>
      <c r="T12" s="17">
        <v>8.0228179081902606E-2</v>
      </c>
      <c r="U12" s="17">
        <v>0.102698555502042</v>
      </c>
      <c r="V12" s="17">
        <v>0.112676611005035</v>
      </c>
      <c r="W12" s="17">
        <v>0.104671618077661</v>
      </c>
      <c r="X12" s="17">
        <v>0.122969124492355</v>
      </c>
      <c r="Y12" s="17">
        <v>0.12516557797035399</v>
      </c>
      <c r="Z12" s="17">
        <v>0.110579682507397</v>
      </c>
      <c r="AA12" s="17">
        <v>0.143632794839536</v>
      </c>
      <c r="AB12" s="17">
        <v>0.15496207030096901</v>
      </c>
      <c r="AC12" s="17">
        <v>0.155672810623812</v>
      </c>
      <c r="AD12" s="17">
        <v>0.110466097040906</v>
      </c>
      <c r="AE12" s="17">
        <v>0.14024772977105199</v>
      </c>
      <c r="AF12" s="17"/>
      <c r="AG12" s="17">
        <v>0.118370453208709</v>
      </c>
      <c r="AH12" s="17">
        <v>0.115941011330311</v>
      </c>
    </row>
    <row r="13" spans="2:34" x14ac:dyDescent="0.25">
      <c r="B13" s="18" t="s">
        <v>80</v>
      </c>
      <c r="C13" s="19">
        <v>0.10355069615083</v>
      </c>
      <c r="D13" s="19">
        <v>0.10071366407757699</v>
      </c>
      <c r="E13" s="19">
        <v>0.105431011579956</v>
      </c>
      <c r="F13" s="19"/>
      <c r="G13" s="19">
        <v>0.109779874834253</v>
      </c>
      <c r="H13" s="19">
        <v>0.105808166711559</v>
      </c>
      <c r="I13" s="19">
        <v>9.4938759082660695E-2</v>
      </c>
      <c r="J13" s="19"/>
      <c r="K13" s="19">
        <v>0.123522223682904</v>
      </c>
      <c r="L13" s="19">
        <v>9.2634980092417399E-2</v>
      </c>
      <c r="M13" s="19"/>
      <c r="N13" s="19">
        <v>0.18906503825717599</v>
      </c>
      <c r="O13" s="19">
        <v>7.8959605241025799E-2</v>
      </c>
      <c r="P13" s="19">
        <v>0.101816183797044</v>
      </c>
      <c r="Q13" s="19">
        <v>5.4378594874942801E-2</v>
      </c>
      <c r="R13" s="19">
        <v>7.9337620330324293E-2</v>
      </c>
      <c r="S13" s="19"/>
      <c r="T13" s="19">
        <v>7.5334950875582105E-2</v>
      </c>
      <c r="U13" s="19">
        <v>0.115237620751105</v>
      </c>
      <c r="V13" s="19">
        <v>0.104635098466228</v>
      </c>
      <c r="W13" s="19">
        <v>6.8529311262247206E-2</v>
      </c>
      <c r="X13" s="19">
        <v>0.150438540979631</v>
      </c>
      <c r="Y13" s="19">
        <v>0.114994885274498</v>
      </c>
      <c r="Z13" s="19">
        <v>0.128217312751472</v>
      </c>
      <c r="AA13" s="19">
        <v>6.6191587813023103E-2</v>
      </c>
      <c r="AB13" s="19">
        <v>9.1952292237601804E-2</v>
      </c>
      <c r="AC13" s="19">
        <v>8.0233975925247503E-2</v>
      </c>
      <c r="AD13" s="19">
        <v>0.109214692575581</v>
      </c>
      <c r="AE13" s="19">
        <v>0.202869439665148</v>
      </c>
      <c r="AF13" s="19"/>
      <c r="AG13" s="19">
        <v>8.6170165083036196E-2</v>
      </c>
      <c r="AH13" s="19">
        <v>9.9401190940154205E-2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734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727</v>
      </c>
      <c r="C9" s="17">
        <v>7.6773316453328397E-2</v>
      </c>
      <c r="D9" s="17">
        <v>7.6396478171613699E-2</v>
      </c>
      <c r="E9" s="17">
        <v>7.8618386874915694E-2</v>
      </c>
      <c r="F9" s="17"/>
      <c r="G9" s="17">
        <v>6.7574357460818399E-2</v>
      </c>
      <c r="H9" s="17">
        <v>6.1030593966898E-2</v>
      </c>
      <c r="I9" s="17">
        <v>0.105025671974992</v>
      </c>
      <c r="J9" s="17"/>
      <c r="K9" s="17">
        <v>6.6940515748919294E-2</v>
      </c>
      <c r="L9" s="17">
        <v>7.8905162757723094E-2</v>
      </c>
      <c r="M9" s="17"/>
      <c r="N9" s="17">
        <v>7.6594481636924505E-2</v>
      </c>
      <c r="O9" s="17">
        <v>6.9397427069188597E-2</v>
      </c>
      <c r="P9" s="17">
        <v>6.2124017574863799E-2</v>
      </c>
      <c r="Q9" s="17">
        <v>8.0922463637753406E-2</v>
      </c>
      <c r="R9" s="17">
        <v>0.110810341289796</v>
      </c>
      <c r="S9" s="17"/>
      <c r="T9" s="17">
        <v>0.114259018725515</v>
      </c>
      <c r="U9" s="17">
        <v>4.7770202239190498E-2</v>
      </c>
      <c r="V9" s="17">
        <v>6.2360191812991003E-2</v>
      </c>
      <c r="W9" s="17">
        <v>6.5991196093661303E-2</v>
      </c>
      <c r="X9" s="17">
        <v>6.7227308403934399E-2</v>
      </c>
      <c r="Y9" s="17">
        <v>8.2410886158418503E-2</v>
      </c>
      <c r="Z9" s="17">
        <v>5.9044703852930397E-2</v>
      </c>
      <c r="AA9" s="17">
        <v>0.105319444640148</v>
      </c>
      <c r="AB9" s="17">
        <v>4.9862819033211297E-2</v>
      </c>
      <c r="AC9" s="17">
        <v>6.6833723960625896E-2</v>
      </c>
      <c r="AD9" s="17">
        <v>0.1169628589576</v>
      </c>
      <c r="AE9" s="17">
        <v>0.18870392926555701</v>
      </c>
      <c r="AF9" s="17"/>
      <c r="AG9" s="17">
        <v>7.6840170654566803E-2</v>
      </c>
      <c r="AH9" s="17">
        <v>7.9479465579071498E-2</v>
      </c>
    </row>
    <row r="10" spans="2:34" ht="30" x14ac:dyDescent="0.25">
      <c r="B10" s="18" t="s">
        <v>728</v>
      </c>
      <c r="C10" s="17">
        <v>0.301380305431039</v>
      </c>
      <c r="D10" s="17">
        <v>0.31958802363057298</v>
      </c>
      <c r="E10" s="17">
        <v>0.28527120372541798</v>
      </c>
      <c r="F10" s="17"/>
      <c r="G10" s="17">
        <v>0.28748517274746299</v>
      </c>
      <c r="H10" s="17">
        <v>0.28742969725315698</v>
      </c>
      <c r="I10" s="17">
        <v>0.331751079338582</v>
      </c>
      <c r="J10" s="17"/>
      <c r="K10" s="17">
        <v>0.302654180735139</v>
      </c>
      <c r="L10" s="17">
        <v>0.306790632931775</v>
      </c>
      <c r="M10" s="17"/>
      <c r="N10" s="17">
        <v>0.22814714250878401</v>
      </c>
      <c r="O10" s="17">
        <v>0.30135221449989902</v>
      </c>
      <c r="P10" s="17">
        <v>0.29450724106320297</v>
      </c>
      <c r="Q10" s="17">
        <v>0.27832918255028799</v>
      </c>
      <c r="R10" s="17">
        <v>0.383839192559708</v>
      </c>
      <c r="S10" s="17"/>
      <c r="T10" s="17">
        <v>0.33193015721617097</v>
      </c>
      <c r="U10" s="17">
        <v>0.34671005916376002</v>
      </c>
      <c r="V10" s="17">
        <v>0.28185587539018497</v>
      </c>
      <c r="W10" s="17">
        <v>0.31642838929587302</v>
      </c>
      <c r="X10" s="17">
        <v>0.30365117989416701</v>
      </c>
      <c r="Y10" s="17">
        <v>0.27404872267740799</v>
      </c>
      <c r="Z10" s="17">
        <v>0.278112416286382</v>
      </c>
      <c r="AA10" s="17">
        <v>0.31835606289470297</v>
      </c>
      <c r="AB10" s="17">
        <v>0.29830844514508598</v>
      </c>
      <c r="AC10" s="17">
        <v>0.31083911685903098</v>
      </c>
      <c r="AD10" s="17">
        <v>0.240103855999063</v>
      </c>
      <c r="AE10" s="17">
        <v>0.178135816308822</v>
      </c>
      <c r="AF10" s="17"/>
      <c r="AG10" s="17">
        <v>0.32168562772428</v>
      </c>
      <c r="AH10" s="17">
        <v>0.297697809226591</v>
      </c>
    </row>
    <row r="11" spans="2:34" x14ac:dyDescent="0.25">
      <c r="B11" s="18" t="s">
        <v>729</v>
      </c>
      <c r="C11" s="17">
        <v>0.374331176081037</v>
      </c>
      <c r="D11" s="17">
        <v>0.36846737574759802</v>
      </c>
      <c r="E11" s="17">
        <v>0.38074022354478299</v>
      </c>
      <c r="F11" s="17"/>
      <c r="G11" s="17">
        <v>0.341537560327141</v>
      </c>
      <c r="H11" s="17">
        <v>0.41193197408876098</v>
      </c>
      <c r="I11" s="17">
        <v>0.35771891188034399</v>
      </c>
      <c r="J11" s="17"/>
      <c r="K11" s="17">
        <v>0.33659878972502499</v>
      </c>
      <c r="L11" s="17">
        <v>0.37780941415466301</v>
      </c>
      <c r="M11" s="17"/>
      <c r="N11" s="17">
        <v>0.33395764972209402</v>
      </c>
      <c r="O11" s="17">
        <v>0.326724670844524</v>
      </c>
      <c r="P11" s="17">
        <v>0.42725713375448598</v>
      </c>
      <c r="Q11" s="17">
        <v>0.43444647591983698</v>
      </c>
      <c r="R11" s="17">
        <v>0.33746420025194401</v>
      </c>
      <c r="S11" s="17"/>
      <c r="T11" s="17">
        <v>0.34867826781141398</v>
      </c>
      <c r="U11" s="17">
        <v>0.34447748435537301</v>
      </c>
      <c r="V11" s="17">
        <v>0.40596016555909098</v>
      </c>
      <c r="W11" s="17">
        <v>0.436465296692297</v>
      </c>
      <c r="X11" s="17">
        <v>0.31861534907757</v>
      </c>
      <c r="Y11" s="17">
        <v>0.38311713262753699</v>
      </c>
      <c r="Z11" s="17">
        <v>0.40273158907884898</v>
      </c>
      <c r="AA11" s="17">
        <v>0.32240958139072501</v>
      </c>
      <c r="AB11" s="17">
        <v>0.38960075212369799</v>
      </c>
      <c r="AC11" s="17">
        <v>0.396463742582293</v>
      </c>
      <c r="AD11" s="17">
        <v>0.397208639944858</v>
      </c>
      <c r="AE11" s="17">
        <v>0.306037219850951</v>
      </c>
      <c r="AF11" s="17"/>
      <c r="AG11" s="17">
        <v>0.37016596301064703</v>
      </c>
      <c r="AH11" s="17">
        <v>0.38296067613192802</v>
      </c>
    </row>
    <row r="12" spans="2:34" x14ac:dyDescent="0.25">
      <c r="B12" s="18" t="s">
        <v>730</v>
      </c>
      <c r="C12" s="17">
        <v>0.10828336044518801</v>
      </c>
      <c r="D12" s="17">
        <v>9.8883169864409398E-2</v>
      </c>
      <c r="E12" s="17">
        <v>0.113010879121688</v>
      </c>
      <c r="F12" s="17"/>
      <c r="G12" s="17">
        <v>8.1690190182212297E-2</v>
      </c>
      <c r="H12" s="17">
        <v>0.135228791405508</v>
      </c>
      <c r="I12" s="17">
        <v>9.92512506581993E-2</v>
      </c>
      <c r="J12" s="17"/>
      <c r="K12" s="17">
        <v>0.120079124944212</v>
      </c>
      <c r="L12" s="17">
        <v>0.108954796794239</v>
      </c>
      <c r="M12" s="17"/>
      <c r="N12" s="17">
        <v>0.11077308304059</v>
      </c>
      <c r="O12" s="17">
        <v>0.105370759514752</v>
      </c>
      <c r="P12" s="17">
        <v>0.104216417188383</v>
      </c>
      <c r="Q12" s="17">
        <v>0.127664529137237</v>
      </c>
      <c r="R12" s="17">
        <v>0.109937740613329</v>
      </c>
      <c r="S12" s="17"/>
      <c r="T12" s="17">
        <v>0.112485144008716</v>
      </c>
      <c r="U12" s="17">
        <v>8.3485514488207999E-2</v>
      </c>
      <c r="V12" s="17">
        <v>8.60178711926676E-2</v>
      </c>
      <c r="W12" s="17">
        <v>5.4629646104601803E-2</v>
      </c>
      <c r="X12" s="17">
        <v>0.14355418707539799</v>
      </c>
      <c r="Y12" s="17">
        <v>0.12869159628313701</v>
      </c>
      <c r="Z12" s="17">
        <v>0.110143215078212</v>
      </c>
      <c r="AA12" s="17">
        <v>0.132223329814563</v>
      </c>
      <c r="AB12" s="17">
        <v>0.12167374315761</v>
      </c>
      <c r="AC12" s="17">
        <v>0.118307918640886</v>
      </c>
      <c r="AD12" s="17">
        <v>9.5474970449699895E-2</v>
      </c>
      <c r="AE12" s="17">
        <v>0.165256131324655</v>
      </c>
      <c r="AF12" s="17"/>
      <c r="AG12" s="17">
        <v>0.115041974998563</v>
      </c>
      <c r="AH12" s="17">
        <v>0.101276534423603</v>
      </c>
    </row>
    <row r="13" spans="2:34" x14ac:dyDescent="0.25">
      <c r="B13" s="18" t="s">
        <v>80</v>
      </c>
      <c r="C13" s="19">
        <v>0.13923184158940799</v>
      </c>
      <c r="D13" s="19">
        <v>0.13666495258580599</v>
      </c>
      <c r="E13" s="19">
        <v>0.142359306733194</v>
      </c>
      <c r="F13" s="19"/>
      <c r="G13" s="19">
        <v>0.221712719282365</v>
      </c>
      <c r="H13" s="19">
        <v>0.104378943285676</v>
      </c>
      <c r="I13" s="19">
        <v>0.10625308614788199</v>
      </c>
      <c r="J13" s="19"/>
      <c r="K13" s="19">
        <v>0.173727388846704</v>
      </c>
      <c r="L13" s="19">
        <v>0.12753999336159999</v>
      </c>
      <c r="M13" s="19"/>
      <c r="N13" s="19">
        <v>0.25052764309160802</v>
      </c>
      <c r="O13" s="19">
        <v>0.19715492807163601</v>
      </c>
      <c r="P13" s="19">
        <v>0.111895190419064</v>
      </c>
      <c r="Q13" s="19">
        <v>7.8637348754884401E-2</v>
      </c>
      <c r="R13" s="19">
        <v>5.79485252852232E-2</v>
      </c>
      <c r="S13" s="19"/>
      <c r="T13" s="19">
        <v>9.2647412238183693E-2</v>
      </c>
      <c r="U13" s="19">
        <v>0.177556739753469</v>
      </c>
      <c r="V13" s="19">
        <v>0.16380589604506501</v>
      </c>
      <c r="W13" s="19">
        <v>0.12648547181356701</v>
      </c>
      <c r="X13" s="19">
        <v>0.16695197554892999</v>
      </c>
      <c r="Y13" s="19">
        <v>0.1317316622535</v>
      </c>
      <c r="Z13" s="19">
        <v>0.149968075703627</v>
      </c>
      <c r="AA13" s="19">
        <v>0.121691581259861</v>
      </c>
      <c r="AB13" s="19">
        <v>0.140554240540395</v>
      </c>
      <c r="AC13" s="19">
        <v>0.107555497957164</v>
      </c>
      <c r="AD13" s="19">
        <v>0.150249674648779</v>
      </c>
      <c r="AE13" s="19">
        <v>0.16186690325001499</v>
      </c>
      <c r="AF13" s="19"/>
      <c r="AG13" s="19">
        <v>0.116266263611943</v>
      </c>
      <c r="AH13" s="19">
        <v>0.138585514638806</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735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727</v>
      </c>
      <c r="C9" s="17">
        <v>6.5681477684220696E-2</v>
      </c>
      <c r="D9" s="17">
        <v>7.5462735823408705E-2</v>
      </c>
      <c r="E9" s="17">
        <v>5.71554837605859E-2</v>
      </c>
      <c r="F9" s="17"/>
      <c r="G9" s="17">
        <v>5.0040900589186602E-2</v>
      </c>
      <c r="H9" s="17">
        <v>6.5280453037562802E-2</v>
      </c>
      <c r="I9" s="17">
        <v>8.0710934000255696E-2</v>
      </c>
      <c r="J9" s="17"/>
      <c r="K9" s="17">
        <v>8.4261978695724701E-2</v>
      </c>
      <c r="L9" s="17">
        <v>6.1439609531004698E-2</v>
      </c>
      <c r="M9" s="17"/>
      <c r="N9" s="17">
        <v>7.9733557187104204E-2</v>
      </c>
      <c r="O9" s="17">
        <v>7.2909173136066499E-2</v>
      </c>
      <c r="P9" s="17">
        <v>4.9869587061344998E-2</v>
      </c>
      <c r="Q9" s="17">
        <v>6.0287841783404697E-2</v>
      </c>
      <c r="R9" s="17">
        <v>7.7930591303155397E-2</v>
      </c>
      <c r="S9" s="17"/>
      <c r="T9" s="17">
        <v>8.2679963960250694E-2</v>
      </c>
      <c r="U9" s="17">
        <v>4.47522680337957E-2</v>
      </c>
      <c r="V9" s="17">
        <v>5.0384304988544099E-2</v>
      </c>
      <c r="W9" s="17">
        <v>6.5278852410995403E-2</v>
      </c>
      <c r="X9" s="17">
        <v>4.7409172859349799E-2</v>
      </c>
      <c r="Y9" s="17">
        <v>5.7151980062594997E-2</v>
      </c>
      <c r="Z9" s="17">
        <v>6.6783703289749599E-2</v>
      </c>
      <c r="AA9" s="17">
        <v>7.6919246407092801E-2</v>
      </c>
      <c r="AB9" s="17">
        <v>8.3025906863697596E-2</v>
      </c>
      <c r="AC9" s="17">
        <v>4.2859455085733703E-2</v>
      </c>
      <c r="AD9" s="17">
        <v>0.12091506789069199</v>
      </c>
      <c r="AE9" s="17">
        <v>8.6013394717396205E-2</v>
      </c>
      <c r="AF9" s="17"/>
      <c r="AG9" s="17">
        <v>7.3129112961332399E-2</v>
      </c>
      <c r="AH9" s="17">
        <v>6.3096858128794606E-2</v>
      </c>
    </row>
    <row r="10" spans="2:34" ht="30" x14ac:dyDescent="0.25">
      <c r="B10" s="18" t="s">
        <v>728</v>
      </c>
      <c r="C10" s="17">
        <v>0.205011152905861</v>
      </c>
      <c r="D10" s="17">
        <v>0.218934813019595</v>
      </c>
      <c r="E10" s="17">
        <v>0.19500692907408701</v>
      </c>
      <c r="F10" s="17"/>
      <c r="G10" s="17">
        <v>0.17552459794356501</v>
      </c>
      <c r="H10" s="17">
        <v>0.20458395627110801</v>
      </c>
      <c r="I10" s="17">
        <v>0.232933917145417</v>
      </c>
      <c r="J10" s="17"/>
      <c r="K10" s="17">
        <v>0.17901143453481799</v>
      </c>
      <c r="L10" s="17">
        <v>0.213457772041246</v>
      </c>
      <c r="M10" s="17"/>
      <c r="N10" s="17">
        <v>0.15146890783993699</v>
      </c>
      <c r="O10" s="17">
        <v>0.189714190194958</v>
      </c>
      <c r="P10" s="17">
        <v>0.21074828716816599</v>
      </c>
      <c r="Q10" s="17">
        <v>0.24209635597552401</v>
      </c>
      <c r="R10" s="17">
        <v>0.241809206891759</v>
      </c>
      <c r="S10" s="17"/>
      <c r="T10" s="17">
        <v>0.32327868718577402</v>
      </c>
      <c r="U10" s="17">
        <v>0.18290054208326301</v>
      </c>
      <c r="V10" s="17">
        <v>0.195252012607393</v>
      </c>
      <c r="W10" s="17">
        <v>0.18637458984939601</v>
      </c>
      <c r="X10" s="17">
        <v>0.20426966749681399</v>
      </c>
      <c r="Y10" s="17">
        <v>0.19366997484149001</v>
      </c>
      <c r="Z10" s="17">
        <v>0.190551229776522</v>
      </c>
      <c r="AA10" s="17">
        <v>0.26298855991811299</v>
      </c>
      <c r="AB10" s="17">
        <v>0.167520510169195</v>
      </c>
      <c r="AC10" s="17">
        <v>0.18162248892097499</v>
      </c>
      <c r="AD10" s="17">
        <v>0.14493116768929501</v>
      </c>
      <c r="AE10" s="17">
        <v>0.14318797322570401</v>
      </c>
      <c r="AF10" s="17"/>
      <c r="AG10" s="17">
        <v>0.23338130244171601</v>
      </c>
      <c r="AH10" s="17">
        <v>0.187959448498695</v>
      </c>
    </row>
    <row r="11" spans="2:34" x14ac:dyDescent="0.25">
      <c r="B11" s="18" t="s">
        <v>729</v>
      </c>
      <c r="C11" s="17">
        <v>0.40761886130994901</v>
      </c>
      <c r="D11" s="17">
        <v>0.39970337513410498</v>
      </c>
      <c r="E11" s="17">
        <v>0.41590827445710299</v>
      </c>
      <c r="F11" s="17"/>
      <c r="G11" s="17">
        <v>0.42067192244648099</v>
      </c>
      <c r="H11" s="17">
        <v>0.40634852730572102</v>
      </c>
      <c r="I11" s="17">
        <v>0.397085115280293</v>
      </c>
      <c r="J11" s="17"/>
      <c r="K11" s="17">
        <v>0.37449444394524301</v>
      </c>
      <c r="L11" s="17">
        <v>0.41476673394011299</v>
      </c>
      <c r="M11" s="17"/>
      <c r="N11" s="17">
        <v>0.363947008580147</v>
      </c>
      <c r="O11" s="17">
        <v>0.39784690107926501</v>
      </c>
      <c r="P11" s="17">
        <v>0.42757322871104902</v>
      </c>
      <c r="Q11" s="17">
        <v>0.35430045416829398</v>
      </c>
      <c r="R11" s="17">
        <v>0.43626809903261299</v>
      </c>
      <c r="S11" s="17"/>
      <c r="T11" s="17">
        <v>0.35582341039206999</v>
      </c>
      <c r="U11" s="17">
        <v>0.448683595170349</v>
      </c>
      <c r="V11" s="17">
        <v>0.41818919602824001</v>
      </c>
      <c r="W11" s="17">
        <v>0.40036312353026599</v>
      </c>
      <c r="X11" s="17">
        <v>0.40063129072106601</v>
      </c>
      <c r="Y11" s="17">
        <v>0.40491167471121098</v>
      </c>
      <c r="Z11" s="17">
        <v>0.422856072488208</v>
      </c>
      <c r="AA11" s="17">
        <v>0.32443520664439901</v>
      </c>
      <c r="AB11" s="17">
        <v>0.41321807356016599</v>
      </c>
      <c r="AC11" s="17">
        <v>0.42377363866136603</v>
      </c>
      <c r="AD11" s="17">
        <v>0.43003075211688602</v>
      </c>
      <c r="AE11" s="17">
        <v>0.45059245692847499</v>
      </c>
      <c r="AF11" s="17"/>
      <c r="AG11" s="17">
        <v>0.399426655746417</v>
      </c>
      <c r="AH11" s="17">
        <v>0.42063907144269802</v>
      </c>
    </row>
    <row r="12" spans="2:34" x14ac:dyDescent="0.25">
      <c r="B12" s="18" t="s">
        <v>730</v>
      </c>
      <c r="C12" s="17">
        <v>0.194533122580754</v>
      </c>
      <c r="D12" s="17">
        <v>0.18820364715707699</v>
      </c>
      <c r="E12" s="17">
        <v>0.195538899593419</v>
      </c>
      <c r="F12" s="17"/>
      <c r="G12" s="17">
        <v>0.18801074488380501</v>
      </c>
      <c r="H12" s="17">
        <v>0.21105220840464201</v>
      </c>
      <c r="I12" s="17">
        <v>0.179911279440813</v>
      </c>
      <c r="J12" s="17"/>
      <c r="K12" s="17">
        <v>0.22694428413227299</v>
      </c>
      <c r="L12" s="17">
        <v>0.190829328373115</v>
      </c>
      <c r="M12" s="17"/>
      <c r="N12" s="17">
        <v>0.19776467183251201</v>
      </c>
      <c r="O12" s="17">
        <v>0.18945127636298201</v>
      </c>
      <c r="P12" s="17">
        <v>0.203376109134429</v>
      </c>
      <c r="Q12" s="17">
        <v>0.25225763613652402</v>
      </c>
      <c r="R12" s="17">
        <v>0.159735498786721</v>
      </c>
      <c r="S12" s="17"/>
      <c r="T12" s="17">
        <v>0.149188156777219</v>
      </c>
      <c r="U12" s="17">
        <v>0.187648489081717</v>
      </c>
      <c r="V12" s="17">
        <v>0.17445967387424199</v>
      </c>
      <c r="W12" s="17">
        <v>0.22164822545538601</v>
      </c>
      <c r="X12" s="17">
        <v>0.20933747758083601</v>
      </c>
      <c r="Y12" s="17">
        <v>0.19856105434398999</v>
      </c>
      <c r="Z12" s="17">
        <v>0.17224925935733401</v>
      </c>
      <c r="AA12" s="17">
        <v>0.18676151276903799</v>
      </c>
      <c r="AB12" s="17">
        <v>0.231969794182766</v>
      </c>
      <c r="AC12" s="17">
        <v>0.25867389329438001</v>
      </c>
      <c r="AD12" s="17">
        <v>0.15713885198972299</v>
      </c>
      <c r="AE12" s="17">
        <v>0.17997365782456101</v>
      </c>
      <c r="AF12" s="17"/>
      <c r="AG12" s="17">
        <v>0.190977700563668</v>
      </c>
      <c r="AH12" s="17">
        <v>0.20182593035653101</v>
      </c>
    </row>
    <row r="13" spans="2:34" x14ac:dyDescent="0.25">
      <c r="B13" s="18" t="s">
        <v>80</v>
      </c>
      <c r="C13" s="19">
        <v>0.12715538551921601</v>
      </c>
      <c r="D13" s="19">
        <v>0.11769542886581499</v>
      </c>
      <c r="E13" s="19">
        <v>0.13639041311480499</v>
      </c>
      <c r="F13" s="19"/>
      <c r="G13" s="19">
        <v>0.16575183413696201</v>
      </c>
      <c r="H13" s="19">
        <v>0.112734854980966</v>
      </c>
      <c r="I13" s="19">
        <v>0.10935875413322101</v>
      </c>
      <c r="J13" s="19"/>
      <c r="K13" s="19">
        <v>0.13528785869194099</v>
      </c>
      <c r="L13" s="19">
        <v>0.119506556114521</v>
      </c>
      <c r="M13" s="19"/>
      <c r="N13" s="19">
        <v>0.20708585456029899</v>
      </c>
      <c r="O13" s="19">
        <v>0.15007845922672799</v>
      </c>
      <c r="P13" s="19">
        <v>0.10843278792501</v>
      </c>
      <c r="Q13" s="19">
        <v>9.1057711936253102E-2</v>
      </c>
      <c r="R13" s="19">
        <v>8.4256603985751105E-2</v>
      </c>
      <c r="S13" s="19"/>
      <c r="T13" s="19">
        <v>8.9029781684686296E-2</v>
      </c>
      <c r="U13" s="19">
        <v>0.13601510563087499</v>
      </c>
      <c r="V13" s="19">
        <v>0.16171481250158001</v>
      </c>
      <c r="W13" s="19">
        <v>0.12633520875395601</v>
      </c>
      <c r="X13" s="19">
        <v>0.138352391341934</v>
      </c>
      <c r="Y13" s="19">
        <v>0.14570531604071499</v>
      </c>
      <c r="Z13" s="19">
        <v>0.14755973508818701</v>
      </c>
      <c r="AA13" s="19">
        <v>0.14889547426135699</v>
      </c>
      <c r="AB13" s="19">
        <v>0.10426571522417501</v>
      </c>
      <c r="AC13" s="19">
        <v>9.3070524037545399E-2</v>
      </c>
      <c r="AD13" s="19">
        <v>0.146984160313405</v>
      </c>
      <c r="AE13" s="19">
        <v>0.14023251730386399</v>
      </c>
      <c r="AF13" s="19"/>
      <c r="AG13" s="19">
        <v>0.103085228286866</v>
      </c>
      <c r="AH13" s="19">
        <v>0.12647869157328101</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137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134</v>
      </c>
      <c r="C9" s="17">
        <v>0.47353955570316802</v>
      </c>
      <c r="D9" s="17">
        <v>0.51607156520682895</v>
      </c>
      <c r="E9" s="17">
        <v>0.42747274431841598</v>
      </c>
      <c r="F9" s="17"/>
      <c r="G9" s="17">
        <v>0.48668197079874798</v>
      </c>
      <c r="H9" s="17">
        <v>0.44810183636463402</v>
      </c>
      <c r="I9" s="17">
        <v>0.49317763144080501</v>
      </c>
      <c r="J9" s="17"/>
      <c r="K9" s="17">
        <v>0.35346314863578798</v>
      </c>
      <c r="L9" s="17">
        <v>0.50110898500379197</v>
      </c>
      <c r="M9" s="17"/>
      <c r="N9" s="17">
        <v>0.33691111978351801</v>
      </c>
      <c r="O9" s="17">
        <v>0.46516922256697502</v>
      </c>
      <c r="P9" s="17">
        <v>0.449870492108771</v>
      </c>
      <c r="Q9" s="17">
        <v>0.492921682168668</v>
      </c>
      <c r="R9" s="17">
        <v>0.63405331552077304</v>
      </c>
      <c r="S9" s="17"/>
      <c r="T9" s="17">
        <v>0.64078795079232798</v>
      </c>
      <c r="U9" s="17">
        <v>0.36896071731385599</v>
      </c>
      <c r="V9" s="17">
        <v>0.43398953802992601</v>
      </c>
      <c r="W9" s="17">
        <v>0.43507831751146497</v>
      </c>
      <c r="X9" s="17">
        <v>0.48811186666093298</v>
      </c>
      <c r="Y9" s="17">
        <v>0.437244982391435</v>
      </c>
      <c r="Z9" s="17">
        <v>0.50432475057706505</v>
      </c>
      <c r="AA9" s="17">
        <v>0.42767664022952201</v>
      </c>
      <c r="AB9" s="17">
        <v>0.49578641998179701</v>
      </c>
      <c r="AC9" s="17">
        <v>0.47705244208566999</v>
      </c>
      <c r="AD9" s="17">
        <v>0.43440993491774499</v>
      </c>
      <c r="AE9" s="17">
        <v>0.41144916574759</v>
      </c>
      <c r="AF9" s="17"/>
      <c r="AG9" s="17">
        <v>0.46349654511639199</v>
      </c>
      <c r="AH9" s="17">
        <v>0.49796864836980198</v>
      </c>
    </row>
    <row r="10" spans="2:34" x14ac:dyDescent="0.25">
      <c r="B10" s="18" t="s">
        <v>135</v>
      </c>
      <c r="C10" s="17">
        <v>0.37896066341991602</v>
      </c>
      <c r="D10" s="17">
        <v>0.357921246401393</v>
      </c>
      <c r="E10" s="17">
        <v>0.40126745632842897</v>
      </c>
      <c r="F10" s="17"/>
      <c r="G10" s="17">
        <v>0.35257565102299898</v>
      </c>
      <c r="H10" s="17">
        <v>0.40431993354586199</v>
      </c>
      <c r="I10" s="17">
        <v>0.37172090347033099</v>
      </c>
      <c r="J10" s="17"/>
      <c r="K10" s="17">
        <v>0.46193227937472697</v>
      </c>
      <c r="L10" s="17">
        <v>0.36280787299921002</v>
      </c>
      <c r="M10" s="17"/>
      <c r="N10" s="17">
        <v>0.455483309628059</v>
      </c>
      <c r="O10" s="17">
        <v>0.36681038780640901</v>
      </c>
      <c r="P10" s="17">
        <v>0.421322189830802</v>
      </c>
      <c r="Q10" s="17">
        <v>0.30161951371407802</v>
      </c>
      <c r="R10" s="17">
        <v>0.27631099740601101</v>
      </c>
      <c r="S10" s="17"/>
      <c r="T10" s="17">
        <v>0.21912839184930599</v>
      </c>
      <c r="U10" s="17">
        <v>0.41753861497558498</v>
      </c>
      <c r="V10" s="17">
        <v>0.43302838673182897</v>
      </c>
      <c r="W10" s="17">
        <v>0.42500262591231402</v>
      </c>
      <c r="X10" s="17">
        <v>0.329070967454348</v>
      </c>
      <c r="Y10" s="17">
        <v>0.40548676796494798</v>
      </c>
      <c r="Z10" s="17">
        <v>0.36162487327131898</v>
      </c>
      <c r="AA10" s="17">
        <v>0.42304647317675598</v>
      </c>
      <c r="AB10" s="17">
        <v>0.421744168661492</v>
      </c>
      <c r="AC10" s="17">
        <v>0.367496190217173</v>
      </c>
      <c r="AD10" s="17">
        <v>0.43280158441114103</v>
      </c>
      <c r="AE10" s="17">
        <v>0.47714067741461502</v>
      </c>
      <c r="AF10" s="17"/>
      <c r="AG10" s="17">
        <v>0.393496207898057</v>
      </c>
      <c r="AH10" s="17">
        <v>0.36766636309963802</v>
      </c>
    </row>
    <row r="11" spans="2:34" x14ac:dyDescent="0.25">
      <c r="B11" s="18" t="s">
        <v>80</v>
      </c>
      <c r="C11" s="19">
        <v>0.14749978087691601</v>
      </c>
      <c r="D11" s="19">
        <v>0.12600718839177899</v>
      </c>
      <c r="E11" s="19">
        <v>0.171259799353155</v>
      </c>
      <c r="F11" s="19"/>
      <c r="G11" s="19">
        <v>0.16074237817825299</v>
      </c>
      <c r="H11" s="19">
        <v>0.14757823008950399</v>
      </c>
      <c r="I11" s="19">
        <v>0.135101465088864</v>
      </c>
      <c r="J11" s="19"/>
      <c r="K11" s="19">
        <v>0.18460457198948599</v>
      </c>
      <c r="L11" s="19">
        <v>0.136083141996999</v>
      </c>
      <c r="M11" s="19"/>
      <c r="N11" s="19">
        <v>0.20760557058842199</v>
      </c>
      <c r="O11" s="19">
        <v>0.168020389626616</v>
      </c>
      <c r="P11" s="19">
        <v>0.128807318060427</v>
      </c>
      <c r="Q11" s="19">
        <v>0.20545880411725301</v>
      </c>
      <c r="R11" s="19">
        <v>8.9635687073215606E-2</v>
      </c>
      <c r="S11" s="19"/>
      <c r="T11" s="19">
        <v>0.140083657358367</v>
      </c>
      <c r="U11" s="19">
        <v>0.21350066771055901</v>
      </c>
      <c r="V11" s="19">
        <v>0.13298207523824501</v>
      </c>
      <c r="W11" s="19">
        <v>0.139919056576221</v>
      </c>
      <c r="X11" s="19">
        <v>0.182817165884719</v>
      </c>
      <c r="Y11" s="19">
        <v>0.15726824964361699</v>
      </c>
      <c r="Z11" s="19">
        <v>0.134050376151616</v>
      </c>
      <c r="AA11" s="19">
        <v>0.14927688659372201</v>
      </c>
      <c r="AB11" s="19">
        <v>8.2469411356711306E-2</v>
      </c>
      <c r="AC11" s="19">
        <v>0.15545136769715701</v>
      </c>
      <c r="AD11" s="19">
        <v>0.13278848067111401</v>
      </c>
      <c r="AE11" s="19">
        <v>0.111410156837795</v>
      </c>
      <c r="AF11" s="19"/>
      <c r="AG11" s="19">
        <v>0.14300724698555101</v>
      </c>
      <c r="AH11" s="19">
        <v>0.134364988530559</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736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727</v>
      </c>
      <c r="C9" s="17">
        <v>5.8396255561394203E-2</v>
      </c>
      <c r="D9" s="17">
        <v>6.4814491707182606E-2</v>
      </c>
      <c r="E9" s="17">
        <v>5.3094243408243001E-2</v>
      </c>
      <c r="F9" s="17"/>
      <c r="G9" s="17">
        <v>4.2354748888012703E-2</v>
      </c>
      <c r="H9" s="17">
        <v>5.2085226124011098E-2</v>
      </c>
      <c r="I9" s="17">
        <v>8.1196760299627496E-2</v>
      </c>
      <c r="J9" s="17"/>
      <c r="K9" s="17">
        <v>4.9671345373554297E-2</v>
      </c>
      <c r="L9" s="17">
        <v>5.9553714175609597E-2</v>
      </c>
      <c r="M9" s="17"/>
      <c r="N9" s="17">
        <v>6.0571187850988702E-2</v>
      </c>
      <c r="O9" s="17">
        <v>4.1138232104735502E-2</v>
      </c>
      <c r="P9" s="17">
        <v>4.8361243154971097E-2</v>
      </c>
      <c r="Q9" s="17">
        <v>7.3501199771810702E-2</v>
      </c>
      <c r="R9" s="17">
        <v>8.8344453457857505E-2</v>
      </c>
      <c r="S9" s="17"/>
      <c r="T9" s="17">
        <v>0.105398145388175</v>
      </c>
      <c r="U9" s="17">
        <v>2.2625061449371899E-2</v>
      </c>
      <c r="V9" s="17">
        <v>4.5804624749598698E-2</v>
      </c>
      <c r="W9" s="17">
        <v>5.3278673294719997E-2</v>
      </c>
      <c r="X9" s="17">
        <v>3.7573277671628998E-2</v>
      </c>
      <c r="Y9" s="17">
        <v>5.6258493435848003E-2</v>
      </c>
      <c r="Z9" s="17">
        <v>4.5908661324832803E-2</v>
      </c>
      <c r="AA9" s="17">
        <v>0.102514459713327</v>
      </c>
      <c r="AB9" s="17">
        <v>5.7130059152859902E-2</v>
      </c>
      <c r="AC9" s="17">
        <v>4.4534379080297101E-2</v>
      </c>
      <c r="AD9" s="17">
        <v>7.0133880061145307E-2</v>
      </c>
      <c r="AE9" s="17">
        <v>0.11117487928862101</v>
      </c>
      <c r="AF9" s="17"/>
      <c r="AG9" s="17">
        <v>6.96121544128952E-2</v>
      </c>
      <c r="AH9" s="17">
        <v>5.32165441738724E-2</v>
      </c>
    </row>
    <row r="10" spans="2:34" ht="30" x14ac:dyDescent="0.25">
      <c r="B10" s="18" t="s">
        <v>728</v>
      </c>
      <c r="C10" s="17">
        <v>0.249768628133613</v>
      </c>
      <c r="D10" s="17">
        <v>0.27644903992876402</v>
      </c>
      <c r="E10" s="17">
        <v>0.22521607155927101</v>
      </c>
      <c r="F10" s="17"/>
      <c r="G10" s="17">
        <v>0.21585422033082199</v>
      </c>
      <c r="H10" s="17">
        <v>0.23462741439149201</v>
      </c>
      <c r="I10" s="17">
        <v>0.30022438482550101</v>
      </c>
      <c r="J10" s="17"/>
      <c r="K10" s="17">
        <v>0.234844938105886</v>
      </c>
      <c r="L10" s="17">
        <v>0.25474715595147102</v>
      </c>
      <c r="M10" s="17"/>
      <c r="N10" s="17">
        <v>0.226151709690807</v>
      </c>
      <c r="O10" s="17">
        <v>0.23290655150151601</v>
      </c>
      <c r="P10" s="17">
        <v>0.23627652126520099</v>
      </c>
      <c r="Q10" s="17">
        <v>0.278595308639001</v>
      </c>
      <c r="R10" s="17">
        <v>0.30237419871879301</v>
      </c>
      <c r="S10" s="17"/>
      <c r="T10" s="17">
        <v>0.31318180162446302</v>
      </c>
      <c r="U10" s="17">
        <v>0.25599844056381099</v>
      </c>
      <c r="V10" s="17">
        <v>0.20924286592154601</v>
      </c>
      <c r="W10" s="17">
        <v>0.24331362004776499</v>
      </c>
      <c r="X10" s="17">
        <v>0.24348396947710399</v>
      </c>
      <c r="Y10" s="17">
        <v>0.24124464911208199</v>
      </c>
      <c r="Z10" s="17">
        <v>0.22814425428747401</v>
      </c>
      <c r="AA10" s="17">
        <v>0.31853474033617801</v>
      </c>
      <c r="AB10" s="17">
        <v>0.24452286376069801</v>
      </c>
      <c r="AC10" s="17">
        <v>0.21206949956617899</v>
      </c>
      <c r="AD10" s="17">
        <v>0.23884510173708901</v>
      </c>
      <c r="AE10" s="17">
        <v>0.21158787711604299</v>
      </c>
      <c r="AF10" s="17"/>
      <c r="AG10" s="17">
        <v>0.27012260348261602</v>
      </c>
      <c r="AH10" s="17">
        <v>0.24428741757560801</v>
      </c>
    </row>
    <row r="11" spans="2:34" x14ac:dyDescent="0.25">
      <c r="B11" s="18" t="s">
        <v>729</v>
      </c>
      <c r="C11" s="17">
        <v>0.30619577478493798</v>
      </c>
      <c r="D11" s="17">
        <v>0.30735648561191398</v>
      </c>
      <c r="E11" s="17">
        <v>0.30648052860568298</v>
      </c>
      <c r="F11" s="17"/>
      <c r="G11" s="17">
        <v>0.30042334702587298</v>
      </c>
      <c r="H11" s="17">
        <v>0.31279172963961899</v>
      </c>
      <c r="I11" s="17">
        <v>0.30329998728039298</v>
      </c>
      <c r="J11" s="17"/>
      <c r="K11" s="17">
        <v>0.27738869524969101</v>
      </c>
      <c r="L11" s="17">
        <v>0.311715926164642</v>
      </c>
      <c r="M11" s="17"/>
      <c r="N11" s="17">
        <v>0.279893822054053</v>
      </c>
      <c r="O11" s="17">
        <v>0.30438796285581299</v>
      </c>
      <c r="P11" s="17">
        <v>0.32326719523159198</v>
      </c>
      <c r="Q11" s="17">
        <v>0.31354314869011302</v>
      </c>
      <c r="R11" s="17">
        <v>0.29533695942070398</v>
      </c>
      <c r="S11" s="17"/>
      <c r="T11" s="17">
        <v>0.27545159634388899</v>
      </c>
      <c r="U11" s="17">
        <v>0.33813144654245397</v>
      </c>
      <c r="V11" s="17">
        <v>0.30074682836239802</v>
      </c>
      <c r="W11" s="17">
        <v>0.316095408562521</v>
      </c>
      <c r="X11" s="17">
        <v>0.27740371712218098</v>
      </c>
      <c r="Y11" s="17">
        <v>0.32628076732586597</v>
      </c>
      <c r="Z11" s="17">
        <v>0.30038883740879602</v>
      </c>
      <c r="AA11" s="17">
        <v>0.254096684985129</v>
      </c>
      <c r="AB11" s="17">
        <v>0.30291265150161101</v>
      </c>
      <c r="AC11" s="17">
        <v>0.31219132208301997</v>
      </c>
      <c r="AD11" s="17">
        <v>0.38507732215790602</v>
      </c>
      <c r="AE11" s="17">
        <v>0.257115945836144</v>
      </c>
      <c r="AF11" s="17"/>
      <c r="AG11" s="17">
        <v>0.29959703905277801</v>
      </c>
      <c r="AH11" s="17">
        <v>0.31831705182167402</v>
      </c>
    </row>
    <row r="12" spans="2:34" x14ac:dyDescent="0.25">
      <c r="B12" s="18" t="s">
        <v>730</v>
      </c>
      <c r="C12" s="17">
        <v>0.16970957812097801</v>
      </c>
      <c r="D12" s="17">
        <v>0.15673636340848299</v>
      </c>
      <c r="E12" s="17">
        <v>0.181713211236118</v>
      </c>
      <c r="F12" s="17"/>
      <c r="G12" s="17">
        <v>0.14576023460943499</v>
      </c>
      <c r="H12" s="17">
        <v>0.21469192164711901</v>
      </c>
      <c r="I12" s="17">
        <v>0.13564164378218699</v>
      </c>
      <c r="J12" s="17"/>
      <c r="K12" s="17">
        <v>0.18896161379784199</v>
      </c>
      <c r="L12" s="17">
        <v>0.16907856765195101</v>
      </c>
      <c r="M12" s="17"/>
      <c r="N12" s="17">
        <v>0.13526620717731699</v>
      </c>
      <c r="O12" s="17">
        <v>0.17241010247368199</v>
      </c>
      <c r="P12" s="17">
        <v>0.18542168669665601</v>
      </c>
      <c r="Q12" s="17">
        <v>0.20388338777248499</v>
      </c>
      <c r="R12" s="17">
        <v>0.15370526225279299</v>
      </c>
      <c r="S12" s="17"/>
      <c r="T12" s="17">
        <v>0.15125135168459</v>
      </c>
      <c r="U12" s="17">
        <v>0.14136591394599801</v>
      </c>
      <c r="V12" s="17">
        <v>0.21854906933683399</v>
      </c>
      <c r="W12" s="17">
        <v>0.16947290662235501</v>
      </c>
      <c r="X12" s="17">
        <v>0.18027953735642499</v>
      </c>
      <c r="Y12" s="17">
        <v>0.15468467172012401</v>
      </c>
      <c r="Z12" s="17">
        <v>0.160770836203875</v>
      </c>
      <c r="AA12" s="17">
        <v>0.13014031928668399</v>
      </c>
      <c r="AB12" s="17">
        <v>0.18905995257396699</v>
      </c>
      <c r="AC12" s="17">
        <v>0.20885876154313199</v>
      </c>
      <c r="AD12" s="17">
        <v>0.12545366108848699</v>
      </c>
      <c r="AE12" s="17">
        <v>0.24362875117507399</v>
      </c>
      <c r="AF12" s="17"/>
      <c r="AG12" s="17">
        <v>0.18738216148781001</v>
      </c>
      <c r="AH12" s="17">
        <v>0.15857543887384801</v>
      </c>
    </row>
    <row r="13" spans="2:34" x14ac:dyDescent="0.25">
      <c r="B13" s="18" t="s">
        <v>80</v>
      </c>
      <c r="C13" s="19">
        <v>0.21592976339907699</v>
      </c>
      <c r="D13" s="19">
        <v>0.19464361934365601</v>
      </c>
      <c r="E13" s="19">
        <v>0.23349594519068501</v>
      </c>
      <c r="F13" s="19"/>
      <c r="G13" s="19">
        <v>0.29560744914585702</v>
      </c>
      <c r="H13" s="19">
        <v>0.18580370819775899</v>
      </c>
      <c r="I13" s="19">
        <v>0.179637223812292</v>
      </c>
      <c r="J13" s="19"/>
      <c r="K13" s="19">
        <v>0.24913340747302601</v>
      </c>
      <c r="L13" s="19">
        <v>0.204904636056326</v>
      </c>
      <c r="M13" s="19"/>
      <c r="N13" s="19">
        <v>0.29811707322683401</v>
      </c>
      <c r="O13" s="19">
        <v>0.24915715106425401</v>
      </c>
      <c r="P13" s="19">
        <v>0.20667335365157999</v>
      </c>
      <c r="Q13" s="19">
        <v>0.13047695512658999</v>
      </c>
      <c r="R13" s="19">
        <v>0.160239126149853</v>
      </c>
      <c r="S13" s="19"/>
      <c r="T13" s="19">
        <v>0.15471710495888399</v>
      </c>
      <c r="U13" s="19">
        <v>0.24187913749836501</v>
      </c>
      <c r="V13" s="19">
        <v>0.225656611629623</v>
      </c>
      <c r="W13" s="19">
        <v>0.217839391472639</v>
      </c>
      <c r="X13" s="19">
        <v>0.26125949837265999</v>
      </c>
      <c r="Y13" s="19">
        <v>0.22153141840608001</v>
      </c>
      <c r="Z13" s="19">
        <v>0.26478741077502199</v>
      </c>
      <c r="AA13" s="19">
        <v>0.19471379567868199</v>
      </c>
      <c r="AB13" s="19">
        <v>0.20637447301086401</v>
      </c>
      <c r="AC13" s="19">
        <v>0.22234603772737199</v>
      </c>
      <c r="AD13" s="19">
        <v>0.180490034955373</v>
      </c>
      <c r="AE13" s="19">
        <v>0.176492546584118</v>
      </c>
      <c r="AF13" s="19"/>
      <c r="AG13" s="19">
        <v>0.17328604156390101</v>
      </c>
      <c r="AH13" s="19">
        <v>0.22560354755499801</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B2:AH20"/>
  <sheetViews>
    <sheetView showGridLines="0" workbookViewId="0">
      <pane xSplit="2" topLeftCell="C1" activePane="topRight" state="frozen"/>
      <selection pane="topRight" activeCell="B20" sqref="B20"/>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743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737</v>
      </c>
      <c r="C9" s="17">
        <v>8.8750045707418498E-2</v>
      </c>
      <c r="D9" s="17">
        <v>0.100161573248119</v>
      </c>
      <c r="E9" s="17">
        <v>7.9034805673699193E-2</v>
      </c>
      <c r="F9" s="17"/>
      <c r="G9" s="17">
        <v>8.5783787906956802E-2</v>
      </c>
      <c r="H9" s="17">
        <v>7.9230368643627494E-2</v>
      </c>
      <c r="I9" s="17">
        <v>0.103422743890338</v>
      </c>
      <c r="J9" s="17"/>
      <c r="K9" s="17">
        <v>8.4127988521652597E-2</v>
      </c>
      <c r="L9" s="17">
        <v>8.9612962128336998E-2</v>
      </c>
      <c r="M9" s="17"/>
      <c r="N9" s="17">
        <v>6.3813700128553794E-2</v>
      </c>
      <c r="O9" s="17">
        <v>7.6586265381722404E-2</v>
      </c>
      <c r="P9" s="17">
        <v>9.50791886381743E-2</v>
      </c>
      <c r="Q9" s="17">
        <v>0.108668612446378</v>
      </c>
      <c r="R9" s="17">
        <v>0.103417511326291</v>
      </c>
      <c r="S9" s="17"/>
      <c r="T9" s="17">
        <v>9.9443272180145398E-2</v>
      </c>
      <c r="U9" s="17">
        <v>0.11429536249218999</v>
      </c>
      <c r="V9" s="17">
        <v>8.1834397162987599E-2</v>
      </c>
      <c r="W9" s="17">
        <v>8.5429507214221406E-2</v>
      </c>
      <c r="X9" s="17">
        <v>7.2765324809200893E-2</v>
      </c>
      <c r="Y9" s="17">
        <v>9.8232207011159797E-2</v>
      </c>
      <c r="Z9" s="17">
        <v>7.5352915922510005E-2</v>
      </c>
      <c r="AA9" s="17">
        <v>7.1602613066978696E-2</v>
      </c>
      <c r="AB9" s="17">
        <v>7.2097324885887604E-2</v>
      </c>
      <c r="AC9" s="17">
        <v>7.8775941718808903E-2</v>
      </c>
      <c r="AD9" s="17">
        <v>9.1896688577024196E-2</v>
      </c>
      <c r="AE9" s="17">
        <v>0.114253167690434</v>
      </c>
      <c r="AF9" s="17"/>
      <c r="AG9" s="17">
        <v>8.7557553216298697E-2</v>
      </c>
      <c r="AH9" s="17">
        <v>8.8874966777483605E-2</v>
      </c>
    </row>
    <row r="10" spans="2:34" x14ac:dyDescent="0.25">
      <c r="B10" s="18" t="s">
        <v>738</v>
      </c>
      <c r="C10" s="17">
        <v>0.33369029672156197</v>
      </c>
      <c r="D10" s="17">
        <v>0.33259535778935301</v>
      </c>
      <c r="E10" s="17">
        <v>0.33305822250501799</v>
      </c>
      <c r="F10" s="17"/>
      <c r="G10" s="17">
        <v>0.42358863757355197</v>
      </c>
      <c r="H10" s="17">
        <v>0.32395127309730898</v>
      </c>
      <c r="I10" s="17">
        <v>0.26238227431656003</v>
      </c>
      <c r="J10" s="17"/>
      <c r="K10" s="17">
        <v>0.34271820299733802</v>
      </c>
      <c r="L10" s="17">
        <v>0.33740030629220302</v>
      </c>
      <c r="M10" s="17"/>
      <c r="N10" s="17">
        <v>0.33598343142058201</v>
      </c>
      <c r="O10" s="17">
        <v>0.40259016482648302</v>
      </c>
      <c r="P10" s="17">
        <v>0.31935333421205703</v>
      </c>
      <c r="Q10" s="17">
        <v>0.30839636198908299</v>
      </c>
      <c r="R10" s="17">
        <v>0.29456504998310501</v>
      </c>
      <c r="S10" s="17"/>
      <c r="T10" s="17">
        <v>0.262713049930204</v>
      </c>
      <c r="U10" s="17">
        <v>0.37838584788673502</v>
      </c>
      <c r="V10" s="17">
        <v>0.35818141531442399</v>
      </c>
      <c r="W10" s="17">
        <v>0.28663821929803301</v>
      </c>
      <c r="X10" s="17">
        <v>0.26939329295762399</v>
      </c>
      <c r="Y10" s="17">
        <v>0.38789528142595597</v>
      </c>
      <c r="Z10" s="17">
        <v>0.32686873459582799</v>
      </c>
      <c r="AA10" s="17">
        <v>0.317731976411252</v>
      </c>
      <c r="AB10" s="17">
        <v>0.33080150813999398</v>
      </c>
      <c r="AC10" s="17">
        <v>0.38666544798368702</v>
      </c>
      <c r="AD10" s="17">
        <v>0.368622670395781</v>
      </c>
      <c r="AE10" s="17">
        <v>0.37204949719473801</v>
      </c>
      <c r="AF10" s="17"/>
      <c r="AG10" s="17">
        <v>0.32711737271811597</v>
      </c>
      <c r="AH10" s="17">
        <v>0.34460106091237003</v>
      </c>
    </row>
    <row r="11" spans="2:34" x14ac:dyDescent="0.25">
      <c r="B11" s="18" t="s">
        <v>739</v>
      </c>
      <c r="C11" s="17">
        <v>0.13269806104222601</v>
      </c>
      <c r="D11" s="17">
        <v>0.129571819321738</v>
      </c>
      <c r="E11" s="17">
        <v>0.13656920813076201</v>
      </c>
      <c r="F11" s="17"/>
      <c r="G11" s="17">
        <v>9.4996816382659194E-2</v>
      </c>
      <c r="H11" s="17">
        <v>0.13882345269203999</v>
      </c>
      <c r="I11" s="17">
        <v>0.16004777111318499</v>
      </c>
      <c r="J11" s="17"/>
      <c r="K11" s="17">
        <v>0.11265681682515701</v>
      </c>
      <c r="L11" s="17">
        <v>0.139010401832279</v>
      </c>
      <c r="M11" s="17"/>
      <c r="N11" s="17">
        <v>8.1033587726268397E-2</v>
      </c>
      <c r="O11" s="17">
        <v>9.3134083079961696E-2</v>
      </c>
      <c r="P11" s="17">
        <v>0.12732758647668199</v>
      </c>
      <c r="Q11" s="17">
        <v>0.184788785320678</v>
      </c>
      <c r="R11" s="17">
        <v>0.20920283714288901</v>
      </c>
      <c r="S11" s="17"/>
      <c r="T11" s="17">
        <v>0.203162601355626</v>
      </c>
      <c r="U11" s="17">
        <v>0.122274702218474</v>
      </c>
      <c r="V11" s="17">
        <v>8.1595892588142593E-2</v>
      </c>
      <c r="W11" s="17">
        <v>0.13199695685051799</v>
      </c>
      <c r="X11" s="17">
        <v>0.17168894903218501</v>
      </c>
      <c r="Y11" s="17">
        <v>0.10568609581249901</v>
      </c>
      <c r="Z11" s="17">
        <v>0.101150050727194</v>
      </c>
      <c r="AA11" s="17">
        <v>6.5142422810834197E-2</v>
      </c>
      <c r="AB11" s="17">
        <v>0.11506085749660799</v>
      </c>
      <c r="AC11" s="17">
        <v>0.18452791989858799</v>
      </c>
      <c r="AD11" s="17">
        <v>9.4004721035149397E-2</v>
      </c>
      <c r="AE11" s="17">
        <v>0.15930416366368999</v>
      </c>
      <c r="AF11" s="17"/>
      <c r="AG11" s="17">
        <v>0.14202005233742099</v>
      </c>
      <c r="AH11" s="17">
        <v>0.137270070040898</v>
      </c>
    </row>
    <row r="12" spans="2:34" x14ac:dyDescent="0.25">
      <c r="B12" s="18" t="s">
        <v>740</v>
      </c>
      <c r="C12" s="17">
        <v>0.203857604401431</v>
      </c>
      <c r="D12" s="17">
        <v>0.20275726378720901</v>
      </c>
      <c r="E12" s="17">
        <v>0.20327346043575201</v>
      </c>
      <c r="F12" s="17"/>
      <c r="G12" s="17">
        <v>0.163945628628968</v>
      </c>
      <c r="H12" s="17">
        <v>0.218177672992172</v>
      </c>
      <c r="I12" s="17">
        <v>0.22300190227580199</v>
      </c>
      <c r="J12" s="17"/>
      <c r="K12" s="17">
        <v>0.23781398859441399</v>
      </c>
      <c r="L12" s="17">
        <v>0.19920364501761501</v>
      </c>
      <c r="M12" s="17"/>
      <c r="N12" s="17">
        <v>0.20058805420520101</v>
      </c>
      <c r="O12" s="17">
        <v>0.219017819393097</v>
      </c>
      <c r="P12" s="17">
        <v>0.20687497196068699</v>
      </c>
      <c r="Q12" s="17">
        <v>0.18830859762362701</v>
      </c>
      <c r="R12" s="17">
        <v>0.19040947869886499</v>
      </c>
      <c r="S12" s="17"/>
      <c r="T12" s="17">
        <v>0.19418789889187599</v>
      </c>
      <c r="U12" s="17">
        <v>0.16328630815780301</v>
      </c>
      <c r="V12" s="17">
        <v>0.22279559915835101</v>
      </c>
      <c r="W12" s="17">
        <v>0.263168661364377</v>
      </c>
      <c r="X12" s="17">
        <v>0.223891829784992</v>
      </c>
      <c r="Y12" s="17">
        <v>0.200703009190071</v>
      </c>
      <c r="Z12" s="17">
        <v>0.207284664276638</v>
      </c>
      <c r="AA12" s="17">
        <v>0.22933848121446601</v>
      </c>
      <c r="AB12" s="17">
        <v>0.238891627576619</v>
      </c>
      <c r="AC12" s="17">
        <v>0.15834459119689101</v>
      </c>
      <c r="AD12" s="17">
        <v>0.192995684464703</v>
      </c>
      <c r="AE12" s="17">
        <v>0.129574120454444</v>
      </c>
      <c r="AF12" s="17"/>
      <c r="AG12" s="17">
        <v>0.214233686146306</v>
      </c>
      <c r="AH12" s="17">
        <v>0.20085275803831601</v>
      </c>
    </row>
    <row r="13" spans="2:34" x14ac:dyDescent="0.25">
      <c r="B13" s="18" t="s">
        <v>741</v>
      </c>
      <c r="C13" s="17">
        <v>0.11136272341959</v>
      </c>
      <c r="D13" s="17">
        <v>0.113749116091257</v>
      </c>
      <c r="E13" s="17">
        <v>0.111105814128389</v>
      </c>
      <c r="F13" s="17"/>
      <c r="G13" s="17">
        <v>0.10289230285506699</v>
      </c>
      <c r="H13" s="17">
        <v>0.113886327785592</v>
      </c>
      <c r="I13" s="17">
        <v>0.116071028842233</v>
      </c>
      <c r="J13" s="17"/>
      <c r="K13" s="17">
        <v>0.114108026807254</v>
      </c>
      <c r="L13" s="17">
        <v>0.112832220212432</v>
      </c>
      <c r="M13" s="17"/>
      <c r="N13" s="17">
        <v>9.5863651009838402E-2</v>
      </c>
      <c r="O13" s="17">
        <v>0.10299876160005</v>
      </c>
      <c r="P13" s="17">
        <v>0.12401664426016901</v>
      </c>
      <c r="Q13" s="17">
        <v>0.104730934644971</v>
      </c>
      <c r="R13" s="17">
        <v>0.111818229846617</v>
      </c>
      <c r="S13" s="17"/>
      <c r="T13" s="17">
        <v>0.152740850944104</v>
      </c>
      <c r="U13" s="17">
        <v>9.3722791366140604E-2</v>
      </c>
      <c r="V13" s="17">
        <v>0.13067112938322401</v>
      </c>
      <c r="W13" s="17">
        <v>0.110866153978293</v>
      </c>
      <c r="X13" s="17">
        <v>6.8336374649960605E-2</v>
      </c>
      <c r="Y13" s="17">
        <v>7.66983938622844E-2</v>
      </c>
      <c r="Z13" s="17">
        <v>0.14348568420940999</v>
      </c>
      <c r="AA13" s="17">
        <v>0.14617956968555701</v>
      </c>
      <c r="AB13" s="17">
        <v>0.12619278004738299</v>
      </c>
      <c r="AC13" s="17">
        <v>6.9738367320873906E-2</v>
      </c>
      <c r="AD13" s="17">
        <v>0.10722757467053</v>
      </c>
      <c r="AE13" s="17">
        <v>8.9299332290948802E-2</v>
      </c>
      <c r="AF13" s="17"/>
      <c r="AG13" s="17">
        <v>0.10291428984451</v>
      </c>
      <c r="AH13" s="17">
        <v>0.11932906136055001</v>
      </c>
    </row>
    <row r="14" spans="2:34" ht="30" x14ac:dyDescent="0.25">
      <c r="B14" s="18" t="s">
        <v>742</v>
      </c>
      <c r="C14" s="17">
        <v>3.8573781943611801E-2</v>
      </c>
      <c r="D14" s="17">
        <v>3.8715340146758703E-2</v>
      </c>
      <c r="E14" s="17">
        <v>3.9169890743274198E-2</v>
      </c>
      <c r="F14" s="17"/>
      <c r="G14" s="17">
        <v>2.49107103016185E-2</v>
      </c>
      <c r="H14" s="17">
        <v>4.0701418209323603E-2</v>
      </c>
      <c r="I14" s="17">
        <v>4.8600878449622298E-2</v>
      </c>
      <c r="J14" s="17"/>
      <c r="K14" s="17">
        <v>3.8640437185025599E-2</v>
      </c>
      <c r="L14" s="17">
        <v>3.7469610707701002E-2</v>
      </c>
      <c r="M14" s="17"/>
      <c r="N14" s="17">
        <v>4.8648343083459201E-2</v>
      </c>
      <c r="O14" s="17">
        <v>2.0145490359176899E-2</v>
      </c>
      <c r="P14" s="17">
        <v>4.58460532698012E-2</v>
      </c>
      <c r="Q14" s="17">
        <v>3.9257099135552899E-2</v>
      </c>
      <c r="R14" s="17">
        <v>3.5848552329966699E-2</v>
      </c>
      <c r="S14" s="17"/>
      <c r="T14" s="17">
        <v>4.0937211005952601E-2</v>
      </c>
      <c r="U14" s="17">
        <v>3.55555665257625E-2</v>
      </c>
      <c r="V14" s="17">
        <v>4.6987083799215602E-2</v>
      </c>
      <c r="W14" s="17">
        <v>3.8991885472366199E-2</v>
      </c>
      <c r="X14" s="17">
        <v>2.8842831282944702E-2</v>
      </c>
      <c r="Y14" s="17">
        <v>4.0057336017299397E-2</v>
      </c>
      <c r="Z14" s="17">
        <v>3.2228058094918403E-2</v>
      </c>
      <c r="AA14" s="17">
        <v>4.6354062235086903E-2</v>
      </c>
      <c r="AB14" s="17">
        <v>3.8964740760725002E-2</v>
      </c>
      <c r="AC14" s="17">
        <v>4.70256522453536E-2</v>
      </c>
      <c r="AD14" s="17">
        <v>3.30822713578608E-2</v>
      </c>
      <c r="AE14" s="17">
        <v>2.9014370375590098E-2</v>
      </c>
      <c r="AF14" s="17"/>
      <c r="AG14" s="17">
        <v>4.85610668255032E-2</v>
      </c>
      <c r="AH14" s="17">
        <v>2.98142619547456E-2</v>
      </c>
    </row>
    <row r="15" spans="2:34" x14ac:dyDescent="0.25">
      <c r="B15" s="18" t="s">
        <v>80</v>
      </c>
      <c r="C15" s="19">
        <v>9.1067486764161501E-2</v>
      </c>
      <c r="D15" s="19">
        <v>8.2449529615565398E-2</v>
      </c>
      <c r="E15" s="19">
        <v>9.7788598383104705E-2</v>
      </c>
      <c r="F15" s="19"/>
      <c r="G15" s="19">
        <v>0.103882116351178</v>
      </c>
      <c r="H15" s="19">
        <v>8.5229486579935496E-2</v>
      </c>
      <c r="I15" s="19">
        <v>8.6473401112259596E-2</v>
      </c>
      <c r="J15" s="19"/>
      <c r="K15" s="19">
        <v>6.9934539069158599E-2</v>
      </c>
      <c r="L15" s="19">
        <v>8.4470853809433005E-2</v>
      </c>
      <c r="M15" s="19"/>
      <c r="N15" s="19">
        <v>0.17406923242609601</v>
      </c>
      <c r="O15" s="19">
        <v>8.5527415359509196E-2</v>
      </c>
      <c r="P15" s="19">
        <v>8.1502221182429502E-2</v>
      </c>
      <c r="Q15" s="19">
        <v>6.5849608839710999E-2</v>
      </c>
      <c r="R15" s="19">
        <v>5.4738340672267197E-2</v>
      </c>
      <c r="S15" s="19"/>
      <c r="T15" s="19">
        <v>4.6815115692093297E-2</v>
      </c>
      <c r="U15" s="19">
        <v>9.2479421352895205E-2</v>
      </c>
      <c r="V15" s="19">
        <v>7.7934482593654195E-2</v>
      </c>
      <c r="W15" s="19">
        <v>8.2908615822191098E-2</v>
      </c>
      <c r="X15" s="19">
        <v>0.165081397483092</v>
      </c>
      <c r="Y15" s="19">
        <v>9.0727676680729494E-2</v>
      </c>
      <c r="Z15" s="19">
        <v>0.113629892173501</v>
      </c>
      <c r="AA15" s="19">
        <v>0.12365087457582601</v>
      </c>
      <c r="AB15" s="19">
        <v>7.7991161092783104E-2</v>
      </c>
      <c r="AC15" s="19">
        <v>7.4922079635798097E-2</v>
      </c>
      <c r="AD15" s="19">
        <v>0.112170389498951</v>
      </c>
      <c r="AE15" s="19">
        <v>0.106505348330156</v>
      </c>
      <c r="AF15" s="19"/>
      <c r="AG15" s="19">
        <v>7.7595978911844998E-2</v>
      </c>
      <c r="AH15" s="19">
        <v>7.9257820915635893E-2</v>
      </c>
    </row>
    <row r="16" spans="2:34" x14ac:dyDescent="0.25">
      <c r="B16" s="16"/>
    </row>
    <row r="17" spans="2:2" x14ac:dyDescent="0.25">
      <c r="B17" t="s">
        <v>63</v>
      </c>
    </row>
    <row r="18" spans="2:2" x14ac:dyDescent="0.25">
      <c r="B18" t="s">
        <v>64</v>
      </c>
    </row>
    <row r="20" spans="2:2" x14ac:dyDescent="0.25">
      <c r="B20"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138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134</v>
      </c>
      <c r="C9" s="17">
        <v>0.34682015967187402</v>
      </c>
      <c r="D9" s="17">
        <v>0.368835108633425</v>
      </c>
      <c r="E9" s="17">
        <v>0.32616755378475798</v>
      </c>
      <c r="F9" s="17"/>
      <c r="G9" s="17">
        <v>0.30964110642335402</v>
      </c>
      <c r="H9" s="17">
        <v>0.35130427651743201</v>
      </c>
      <c r="I9" s="17">
        <v>0.37573953258524001</v>
      </c>
      <c r="J9" s="17"/>
      <c r="K9" s="17">
        <v>0.26776349788345599</v>
      </c>
      <c r="L9" s="17">
        <v>0.36644952464335301</v>
      </c>
      <c r="M9" s="17"/>
      <c r="N9" s="17">
        <v>0.217871588207487</v>
      </c>
      <c r="O9" s="17">
        <v>0.31265400423205802</v>
      </c>
      <c r="P9" s="17">
        <v>0.3419107396096</v>
      </c>
      <c r="Q9" s="17">
        <v>0.33504628728022301</v>
      </c>
      <c r="R9" s="17">
        <v>0.50436988432462204</v>
      </c>
      <c r="S9" s="17"/>
      <c r="T9" s="17">
        <v>0.48721098342115299</v>
      </c>
      <c r="U9" s="17">
        <v>0.28211082639966001</v>
      </c>
      <c r="V9" s="17">
        <v>0.29842564446725101</v>
      </c>
      <c r="W9" s="17">
        <v>0.34926059446047403</v>
      </c>
      <c r="X9" s="17">
        <v>0.34702927772214898</v>
      </c>
      <c r="Y9" s="17">
        <v>0.35325156295395599</v>
      </c>
      <c r="Z9" s="17">
        <v>0.30969835030340798</v>
      </c>
      <c r="AA9" s="17">
        <v>0.25648609747478701</v>
      </c>
      <c r="AB9" s="17">
        <v>0.356322386756733</v>
      </c>
      <c r="AC9" s="17">
        <v>0.32259057372949701</v>
      </c>
      <c r="AD9" s="17">
        <v>0.328875703851427</v>
      </c>
      <c r="AE9" s="17">
        <v>0.39357661642582298</v>
      </c>
      <c r="AF9" s="17"/>
      <c r="AG9" s="17">
        <v>0.372937573502157</v>
      </c>
      <c r="AH9" s="17">
        <v>0.34790052253853099</v>
      </c>
    </row>
    <row r="10" spans="2:34" x14ac:dyDescent="0.25">
      <c r="B10" s="18" t="s">
        <v>135</v>
      </c>
      <c r="C10" s="17">
        <v>0.45099635452533299</v>
      </c>
      <c r="D10" s="17">
        <v>0.44706213968157699</v>
      </c>
      <c r="E10" s="17">
        <v>0.45269494334529697</v>
      </c>
      <c r="F10" s="17"/>
      <c r="G10" s="17">
        <v>0.46107566894191299</v>
      </c>
      <c r="H10" s="17">
        <v>0.45774651319378901</v>
      </c>
      <c r="I10" s="17">
        <v>0.43318396608340098</v>
      </c>
      <c r="J10" s="17"/>
      <c r="K10" s="17">
        <v>0.53635830154437902</v>
      </c>
      <c r="L10" s="17">
        <v>0.43916642383493198</v>
      </c>
      <c r="M10" s="17"/>
      <c r="N10" s="17">
        <v>0.54635492421084098</v>
      </c>
      <c r="O10" s="17">
        <v>0.43455114624851499</v>
      </c>
      <c r="P10" s="17">
        <v>0.46537542392315101</v>
      </c>
      <c r="Q10" s="17">
        <v>0.50382714171306797</v>
      </c>
      <c r="R10" s="17">
        <v>0.34270165990625601</v>
      </c>
      <c r="S10" s="17"/>
      <c r="T10" s="17">
        <v>0.35006756779868498</v>
      </c>
      <c r="U10" s="17">
        <v>0.48467381024001999</v>
      </c>
      <c r="V10" s="17">
        <v>0.48546360035937902</v>
      </c>
      <c r="W10" s="17">
        <v>0.44856428385013802</v>
      </c>
      <c r="X10" s="17">
        <v>0.43829587879859799</v>
      </c>
      <c r="Y10" s="17">
        <v>0.38564528952167298</v>
      </c>
      <c r="Z10" s="17">
        <v>0.48543606399482803</v>
      </c>
      <c r="AA10" s="17">
        <v>0.55216484541884803</v>
      </c>
      <c r="AB10" s="17">
        <v>0.480147757920737</v>
      </c>
      <c r="AC10" s="17">
        <v>0.47681189737027802</v>
      </c>
      <c r="AD10" s="17">
        <v>0.474594662290592</v>
      </c>
      <c r="AE10" s="17">
        <v>0.452153987226667</v>
      </c>
      <c r="AF10" s="17"/>
      <c r="AG10" s="17">
        <v>0.45449071306349798</v>
      </c>
      <c r="AH10" s="17">
        <v>0.44999179619570201</v>
      </c>
    </row>
    <row r="11" spans="2:34" x14ac:dyDescent="0.25">
      <c r="B11" s="18" t="s">
        <v>80</v>
      </c>
      <c r="C11" s="19">
        <v>0.202183485802792</v>
      </c>
      <c r="D11" s="19">
        <v>0.18410275168499801</v>
      </c>
      <c r="E11" s="19">
        <v>0.22113750286994399</v>
      </c>
      <c r="F11" s="19"/>
      <c r="G11" s="19">
        <v>0.229283224634732</v>
      </c>
      <c r="H11" s="19">
        <v>0.19094921028877901</v>
      </c>
      <c r="I11" s="19">
        <v>0.19107650133135901</v>
      </c>
      <c r="J11" s="19"/>
      <c r="K11" s="19">
        <v>0.19587820057216501</v>
      </c>
      <c r="L11" s="19">
        <v>0.19438405152171501</v>
      </c>
      <c r="M11" s="19"/>
      <c r="N11" s="19">
        <v>0.23577348758167199</v>
      </c>
      <c r="O11" s="19">
        <v>0.25279484951942699</v>
      </c>
      <c r="P11" s="19">
        <v>0.19271383646724999</v>
      </c>
      <c r="Q11" s="19">
        <v>0.16112657100670899</v>
      </c>
      <c r="R11" s="19">
        <v>0.15292845576912201</v>
      </c>
      <c r="S11" s="19"/>
      <c r="T11" s="19">
        <v>0.16272144878016201</v>
      </c>
      <c r="U11" s="19">
        <v>0.23321536336031901</v>
      </c>
      <c r="V11" s="19">
        <v>0.21611075517337</v>
      </c>
      <c r="W11" s="19">
        <v>0.202175121689388</v>
      </c>
      <c r="X11" s="19">
        <v>0.214674843479253</v>
      </c>
      <c r="Y11" s="19">
        <v>0.26110314752437103</v>
      </c>
      <c r="Z11" s="19">
        <v>0.204865585701763</v>
      </c>
      <c r="AA11" s="19">
        <v>0.19134905710636499</v>
      </c>
      <c r="AB11" s="19">
        <v>0.16352985532253</v>
      </c>
      <c r="AC11" s="19">
        <v>0.200597528900225</v>
      </c>
      <c r="AD11" s="19">
        <v>0.196529633857981</v>
      </c>
      <c r="AE11" s="19">
        <v>0.154269396347511</v>
      </c>
      <c r="AF11" s="19"/>
      <c r="AG11" s="19">
        <v>0.17257171343434599</v>
      </c>
      <c r="AH11" s="19">
        <v>0.202107681265767</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H2084"/>
  <sheetViews>
    <sheetView showGridLines="0" tabSelected="1" workbookViewId="0">
      <pane xSplit="2" ySplit="8" topLeftCell="C9" activePane="bottomRight" state="frozen"/>
      <selection pane="topRight"/>
      <selection pane="bottomLeft"/>
      <selection pane="bottomRight"/>
    </sheetView>
  </sheetViews>
  <sheetFormatPr defaultColWidth="11.42578125" defaultRowHeight="15" x14ac:dyDescent="0.25"/>
  <cols>
    <col min="2" max="2" width="20.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4" t="s">
        <v>744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3"/>
      <c r="C5" s="13"/>
      <c r="D5" s="27" t="s">
        <v>45</v>
      </c>
      <c r="E5" s="27"/>
      <c r="F5" s="13"/>
      <c r="G5" s="27" t="s">
        <v>46</v>
      </c>
      <c r="H5" s="27"/>
      <c r="I5" s="27"/>
      <c r="J5" s="13"/>
      <c r="K5" s="27" t="s">
        <v>24</v>
      </c>
      <c r="L5" s="27"/>
      <c r="M5" s="13"/>
      <c r="N5" s="27" t="s">
        <v>47</v>
      </c>
      <c r="O5" s="27"/>
      <c r="P5" s="27"/>
      <c r="Q5" s="27"/>
      <c r="R5" s="27"/>
      <c r="S5" s="13"/>
      <c r="T5" s="27" t="s">
        <v>48</v>
      </c>
      <c r="U5" s="27"/>
      <c r="V5" s="27"/>
      <c r="W5" s="27"/>
      <c r="X5" s="27"/>
      <c r="Y5" s="27"/>
      <c r="Z5" s="27"/>
      <c r="AA5" s="27"/>
      <c r="AB5" s="27"/>
      <c r="AC5" s="27"/>
      <c r="AD5" s="27"/>
      <c r="AE5" s="27"/>
      <c r="AF5" s="13"/>
      <c r="AG5" s="27" t="s">
        <v>49</v>
      </c>
      <c r="AH5" s="27"/>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20.100000000000001"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20.100000000000001"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11" spans="2:34" x14ac:dyDescent="0.25">
      <c r="B11" s="6" t="s">
        <v>61</v>
      </c>
    </row>
    <row r="12" spans="2:34" x14ac:dyDescent="0.25">
      <c r="B12" s="23" t="s">
        <v>62</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row>
    <row r="13" spans="2:34" x14ac:dyDescent="0.25">
      <c r="B13" t="s">
        <v>50</v>
      </c>
      <c r="C13" s="17">
        <v>0.51106003041433601</v>
      </c>
      <c r="D13" s="17">
        <v>0.51010749523760301</v>
      </c>
      <c r="E13" s="17">
        <v>0.51359287398478903</v>
      </c>
      <c r="F13" s="17"/>
      <c r="G13" s="17">
        <v>0.474666262797032</v>
      </c>
      <c r="H13" s="17">
        <v>0.51733602305351101</v>
      </c>
      <c r="I13" s="17">
        <v>0.53700678279873104</v>
      </c>
      <c r="J13" s="17"/>
      <c r="K13" s="17">
        <v>0.49924131654702197</v>
      </c>
      <c r="L13" s="17">
        <v>0.51910464286406</v>
      </c>
      <c r="M13" s="17"/>
      <c r="N13" s="17">
        <v>0.42042273651030798</v>
      </c>
      <c r="O13" s="17">
        <v>0.49196519766690999</v>
      </c>
      <c r="P13" s="17">
        <v>0.53163313175137505</v>
      </c>
      <c r="Q13" s="17">
        <v>0.54714718413858598</v>
      </c>
      <c r="R13" s="17">
        <v>0.55535336742636299</v>
      </c>
      <c r="S13" s="17"/>
      <c r="T13" s="17">
        <v>0.53041533947822195</v>
      </c>
      <c r="U13" s="17">
        <v>0.51483032779543803</v>
      </c>
      <c r="V13" s="17">
        <v>0.4344026657508</v>
      </c>
      <c r="W13" s="17">
        <v>0.50605328525744797</v>
      </c>
      <c r="X13" s="17">
        <v>0.53430468058900704</v>
      </c>
      <c r="Y13" s="17">
        <v>0.55151894555257897</v>
      </c>
      <c r="Z13" s="17">
        <v>0.49135160060501198</v>
      </c>
      <c r="AA13" s="17">
        <v>0.49781756491801599</v>
      </c>
      <c r="AB13" s="17">
        <v>0.53349726631019301</v>
      </c>
      <c r="AC13" s="17">
        <v>0.51219440530474802</v>
      </c>
      <c r="AD13" s="17">
        <v>0.49375194336237199</v>
      </c>
      <c r="AE13" s="17">
        <v>0.458943216135003</v>
      </c>
      <c r="AF13" s="17"/>
      <c r="AG13" s="17">
        <v>0.52646850007047397</v>
      </c>
      <c r="AH13" s="17">
        <v>0.50317903021769805</v>
      </c>
    </row>
    <row r="14" spans="2:34" x14ac:dyDescent="0.25">
      <c r="B14" t="s">
        <v>51</v>
      </c>
      <c r="C14" s="17">
        <v>0.39414980864725502</v>
      </c>
      <c r="D14" s="17">
        <v>0.40837249524268598</v>
      </c>
      <c r="E14" s="17">
        <v>0.37378966229690103</v>
      </c>
      <c r="F14" s="17"/>
      <c r="G14" s="17">
        <v>0.38914471178096399</v>
      </c>
      <c r="H14" s="17">
        <v>0.40703355167191801</v>
      </c>
      <c r="I14" s="17">
        <v>0.38266970681153101</v>
      </c>
      <c r="J14" s="17"/>
      <c r="K14" s="17">
        <v>0.37152576766286399</v>
      </c>
      <c r="L14" s="17">
        <v>0.40171865456175698</v>
      </c>
      <c r="M14" s="17"/>
      <c r="N14" s="17">
        <v>0.257549998514431</v>
      </c>
      <c r="O14" s="17">
        <v>0.40522790063110198</v>
      </c>
      <c r="P14" s="17">
        <v>0.427858060182158</v>
      </c>
      <c r="Q14" s="17">
        <v>0.37855856231123702</v>
      </c>
      <c r="R14" s="17">
        <v>0.438729127352044</v>
      </c>
      <c r="S14" s="17"/>
      <c r="T14" s="17">
        <v>0.46895954868990303</v>
      </c>
      <c r="U14" s="17">
        <v>0.40805105217545101</v>
      </c>
      <c r="V14" s="17">
        <v>0.43590075081938401</v>
      </c>
      <c r="W14" s="17">
        <v>0.34754949335662799</v>
      </c>
      <c r="X14" s="17">
        <v>0.39887861249838102</v>
      </c>
      <c r="Y14" s="17">
        <v>0.38526784717645601</v>
      </c>
      <c r="Z14" s="17">
        <v>0.403158988577485</v>
      </c>
      <c r="AA14" s="17">
        <v>0.40204387261773</v>
      </c>
      <c r="AB14" s="17">
        <v>0.372342308173359</v>
      </c>
      <c r="AC14" s="17">
        <v>0.40595606738547202</v>
      </c>
      <c r="AD14" s="17">
        <v>0.26258397793475702</v>
      </c>
      <c r="AE14" s="17">
        <v>0.24899404652871099</v>
      </c>
      <c r="AF14" s="17"/>
      <c r="AG14" s="17">
        <v>0.37211196190194301</v>
      </c>
      <c r="AH14" s="17">
        <v>0.42359295360585297</v>
      </c>
    </row>
    <row r="15" spans="2:34" x14ac:dyDescent="0.25">
      <c r="B15" t="s">
        <v>52</v>
      </c>
      <c r="C15" s="17">
        <v>0.327549347528728</v>
      </c>
      <c r="D15" s="17">
        <v>0.36175810367105199</v>
      </c>
      <c r="E15" s="17">
        <v>0.29200264709512103</v>
      </c>
      <c r="F15" s="17"/>
      <c r="G15" s="17">
        <v>0.29507497454495801</v>
      </c>
      <c r="H15" s="17">
        <v>0.32768303124125198</v>
      </c>
      <c r="I15" s="17">
        <v>0.35754512494860802</v>
      </c>
      <c r="J15" s="17"/>
      <c r="K15" s="17">
        <v>0.29019482850298001</v>
      </c>
      <c r="L15" s="17">
        <v>0.33914667243344399</v>
      </c>
      <c r="M15" s="17"/>
      <c r="N15" s="17">
        <v>0.25710059691595299</v>
      </c>
      <c r="O15" s="17">
        <v>0.26946419923262599</v>
      </c>
      <c r="P15" s="17">
        <v>0.34243748873269703</v>
      </c>
      <c r="Q15" s="17">
        <v>0.32872802871885098</v>
      </c>
      <c r="R15" s="17">
        <v>0.41978267507492201</v>
      </c>
      <c r="S15" s="17"/>
      <c r="T15" s="17">
        <v>0.37933843527161698</v>
      </c>
      <c r="U15" s="17">
        <v>0.29645973231093797</v>
      </c>
      <c r="V15" s="17">
        <v>0.28167629103566799</v>
      </c>
      <c r="W15" s="17">
        <v>0.32968050079002797</v>
      </c>
      <c r="X15" s="17">
        <v>0.35048102146240001</v>
      </c>
      <c r="Y15" s="17">
        <v>0.29102219604595903</v>
      </c>
      <c r="Z15" s="17">
        <v>0.31128000941912598</v>
      </c>
      <c r="AA15" s="17">
        <v>0.19780005714624699</v>
      </c>
      <c r="AB15" s="17">
        <v>0.355414007243329</v>
      </c>
      <c r="AC15" s="17">
        <v>0.34818484771195901</v>
      </c>
      <c r="AD15" s="17">
        <v>0.37681984369585497</v>
      </c>
      <c r="AE15" s="17">
        <v>0.39380348862458697</v>
      </c>
      <c r="AF15" s="17"/>
      <c r="AG15" s="17">
        <v>0.31785847664148897</v>
      </c>
      <c r="AH15" s="17">
        <v>0.336757771152354</v>
      </c>
    </row>
    <row r="16" spans="2:34" x14ac:dyDescent="0.25">
      <c r="B16" t="s">
        <v>53</v>
      </c>
      <c r="C16" s="17">
        <v>0.30968279680265298</v>
      </c>
      <c r="D16" s="17">
        <v>0.337567568799439</v>
      </c>
      <c r="E16" s="17">
        <v>0.28116884991587299</v>
      </c>
      <c r="F16" s="17"/>
      <c r="G16" s="17">
        <v>0.33800115906884298</v>
      </c>
      <c r="H16" s="17">
        <v>0.30505894977880399</v>
      </c>
      <c r="I16" s="17">
        <v>0.289168415505976</v>
      </c>
      <c r="J16" s="17"/>
      <c r="K16" s="17">
        <v>0.31328965430651101</v>
      </c>
      <c r="L16" s="17">
        <v>0.31086315292496303</v>
      </c>
      <c r="M16" s="17"/>
      <c r="N16" s="17">
        <v>0.246007711598482</v>
      </c>
      <c r="O16" s="17">
        <v>0.32485435121289702</v>
      </c>
      <c r="P16" s="17">
        <v>0.31795718978093801</v>
      </c>
      <c r="Q16" s="17">
        <v>0.29450348968081003</v>
      </c>
      <c r="R16" s="17">
        <v>0.33666065660258698</v>
      </c>
      <c r="S16" s="17"/>
      <c r="T16" s="17">
        <v>0.29150922898607301</v>
      </c>
      <c r="U16" s="17">
        <v>0.29079145340777501</v>
      </c>
      <c r="V16" s="17">
        <v>0.313201197345432</v>
      </c>
      <c r="W16" s="17">
        <v>0.31181347576379498</v>
      </c>
      <c r="X16" s="17">
        <v>0.32651826350188801</v>
      </c>
      <c r="Y16" s="17">
        <v>0.29909448572828601</v>
      </c>
      <c r="Z16" s="17">
        <v>0.32701208032274698</v>
      </c>
      <c r="AA16" s="17">
        <v>0.39900802279460101</v>
      </c>
      <c r="AB16" s="17">
        <v>0.29952116489648101</v>
      </c>
      <c r="AC16" s="17">
        <v>0.36418131076667498</v>
      </c>
      <c r="AD16" s="17">
        <v>0.23055299232454099</v>
      </c>
      <c r="AE16" s="17">
        <v>0.29314109111899</v>
      </c>
      <c r="AF16" s="17"/>
      <c r="AG16" s="17">
        <v>0.284949575101208</v>
      </c>
      <c r="AH16" s="17">
        <v>0.34014410394758199</v>
      </c>
    </row>
    <row r="17" spans="2:34" x14ac:dyDescent="0.25">
      <c r="B17" t="s">
        <v>54</v>
      </c>
      <c r="C17" s="17">
        <v>0.226141647496513</v>
      </c>
      <c r="D17" s="17">
        <v>0.22136455407783301</v>
      </c>
      <c r="E17" s="17">
        <v>0.22914120112449901</v>
      </c>
      <c r="F17" s="17"/>
      <c r="G17" s="17">
        <v>0.208106759902908</v>
      </c>
      <c r="H17" s="17">
        <v>0.24315775006596699</v>
      </c>
      <c r="I17" s="17">
        <v>0.221590747171756</v>
      </c>
      <c r="J17" s="17"/>
      <c r="K17" s="17">
        <v>0.239241523424917</v>
      </c>
      <c r="L17" s="17">
        <v>0.22518600222004101</v>
      </c>
      <c r="M17" s="17"/>
      <c r="N17" s="17">
        <v>0.16425295334064499</v>
      </c>
      <c r="O17" s="17">
        <v>0.229825204615142</v>
      </c>
      <c r="P17" s="17">
        <v>0.228962753418188</v>
      </c>
      <c r="Q17" s="17">
        <v>0.26295794638891401</v>
      </c>
      <c r="R17" s="17">
        <v>0.25529437605565197</v>
      </c>
      <c r="S17" s="17"/>
      <c r="T17" s="17">
        <v>0.260594827517446</v>
      </c>
      <c r="U17" s="17">
        <v>0.25594209469408402</v>
      </c>
      <c r="V17" s="17">
        <v>0.20562340299866499</v>
      </c>
      <c r="W17" s="17">
        <v>0.184157524600912</v>
      </c>
      <c r="X17" s="17">
        <v>0.205357060728483</v>
      </c>
      <c r="Y17" s="17">
        <v>0.22058920268853199</v>
      </c>
      <c r="Z17" s="17">
        <v>0.242370665562016</v>
      </c>
      <c r="AA17" s="17">
        <v>0.19676095062047</v>
      </c>
      <c r="AB17" s="17">
        <v>0.240110847071141</v>
      </c>
      <c r="AC17" s="17">
        <v>0.228200504153735</v>
      </c>
      <c r="AD17" s="17">
        <v>0.20665259101146799</v>
      </c>
      <c r="AE17" s="17">
        <v>0.147669841484348</v>
      </c>
      <c r="AF17" s="17"/>
      <c r="AG17" s="17">
        <v>0.21279282489205101</v>
      </c>
      <c r="AH17" s="17">
        <v>0.239801105398081</v>
      </c>
    </row>
    <row r="18" spans="2:34" x14ac:dyDescent="0.25">
      <c r="B18" t="s">
        <v>55</v>
      </c>
      <c r="C18" s="17">
        <v>0.214303154215675</v>
      </c>
      <c r="D18" s="17">
        <v>0.23066603919944401</v>
      </c>
      <c r="E18" s="17">
        <v>0.192169139777805</v>
      </c>
      <c r="F18" s="17"/>
      <c r="G18" s="17">
        <v>0.21301438519789501</v>
      </c>
      <c r="H18" s="17">
        <v>0.215695803222092</v>
      </c>
      <c r="I18" s="17">
        <v>0.213756761969566</v>
      </c>
      <c r="J18" s="17"/>
      <c r="K18" s="17">
        <v>0.208580502861277</v>
      </c>
      <c r="L18" s="17">
        <v>0.21925147717162599</v>
      </c>
      <c r="M18" s="17"/>
      <c r="N18" s="17">
        <v>0.15874085482890701</v>
      </c>
      <c r="O18" s="17">
        <v>0.16635244370723201</v>
      </c>
      <c r="P18" s="17">
        <v>0.237364124913612</v>
      </c>
      <c r="Q18" s="17">
        <v>0.225311271028627</v>
      </c>
      <c r="R18" s="17">
        <v>0.26439840584818097</v>
      </c>
      <c r="S18" s="17"/>
      <c r="T18" s="17">
        <v>0.2233932882287</v>
      </c>
      <c r="U18" s="17">
        <v>0.18551258336823601</v>
      </c>
      <c r="V18" s="17">
        <v>0.17307415421182001</v>
      </c>
      <c r="W18" s="17">
        <v>0.185007768717383</v>
      </c>
      <c r="X18" s="17">
        <v>0.193358949252179</v>
      </c>
      <c r="Y18" s="17">
        <v>0.25151183673470001</v>
      </c>
      <c r="Z18" s="17">
        <v>0.25815764119400902</v>
      </c>
      <c r="AA18" s="17">
        <v>0.18913223963318901</v>
      </c>
      <c r="AB18" s="17">
        <v>0.212494555866058</v>
      </c>
      <c r="AC18" s="17">
        <v>0.28689907761432198</v>
      </c>
      <c r="AD18" s="17">
        <v>0.14897240886968199</v>
      </c>
      <c r="AE18" s="17">
        <v>0.25433009483496499</v>
      </c>
      <c r="AF18" s="17"/>
      <c r="AG18" s="17">
        <v>0.19918620091395101</v>
      </c>
      <c r="AH18" s="17">
        <v>0.229194826590644</v>
      </c>
    </row>
    <row r="19" spans="2:34" x14ac:dyDescent="0.25">
      <c r="B19" t="s">
        <v>56</v>
      </c>
      <c r="C19" s="17">
        <v>0.20515787044494199</v>
      </c>
      <c r="D19" s="17">
        <v>0.176864472045409</v>
      </c>
      <c r="E19" s="17">
        <v>0.23408397585396601</v>
      </c>
      <c r="F19" s="17"/>
      <c r="G19" s="17">
        <v>0.15964045647015099</v>
      </c>
      <c r="H19" s="17">
        <v>0.233229078653266</v>
      </c>
      <c r="I19" s="17">
        <v>0.21229379900224499</v>
      </c>
      <c r="J19" s="17"/>
      <c r="K19" s="17">
        <v>0.206707236314945</v>
      </c>
      <c r="L19" s="17">
        <v>0.20636503635400499</v>
      </c>
      <c r="M19" s="17"/>
      <c r="N19" s="17">
        <v>0.188119831913626</v>
      </c>
      <c r="O19" s="17">
        <v>0.17615503449007</v>
      </c>
      <c r="P19" s="17">
        <v>0.22184133936828901</v>
      </c>
      <c r="Q19" s="17">
        <v>0.23052247658986899</v>
      </c>
      <c r="R19" s="17">
        <v>0.209709806660344</v>
      </c>
      <c r="S19" s="17"/>
      <c r="T19" s="17">
        <v>0.24350759898572599</v>
      </c>
      <c r="U19" s="17">
        <v>0.113922731686951</v>
      </c>
      <c r="V19" s="17">
        <v>0.22780959101529</v>
      </c>
      <c r="W19" s="17">
        <v>0.25694340975136098</v>
      </c>
      <c r="X19" s="17">
        <v>0.19207434838151199</v>
      </c>
      <c r="Y19" s="17">
        <v>0.20209474974846101</v>
      </c>
      <c r="Z19" s="17">
        <v>0.18722272973883</v>
      </c>
      <c r="AA19" s="17">
        <v>0.185806384820104</v>
      </c>
      <c r="AB19" s="17">
        <v>0.200707783983292</v>
      </c>
      <c r="AC19" s="17">
        <v>0.264716328844528</v>
      </c>
      <c r="AD19" s="17">
        <v>0.160249700990611</v>
      </c>
      <c r="AE19" s="17">
        <v>0.27648421995656203</v>
      </c>
      <c r="AF19" s="17"/>
      <c r="AG19" s="17">
        <v>0.22159585814480101</v>
      </c>
      <c r="AH19" s="17">
        <v>0.19796775526820401</v>
      </c>
    </row>
    <row r="20" spans="2:34" x14ac:dyDescent="0.25">
      <c r="B20" t="s">
        <v>57</v>
      </c>
      <c r="C20" s="17">
        <v>0.204632338094692</v>
      </c>
      <c r="D20" s="17">
        <v>0.20919820316207799</v>
      </c>
      <c r="E20" s="17">
        <v>0.20222322251120001</v>
      </c>
      <c r="F20" s="17"/>
      <c r="G20" s="17">
        <v>0.16516042822212201</v>
      </c>
      <c r="H20" s="17">
        <v>0.231803730838919</v>
      </c>
      <c r="I20" s="17">
        <v>0.20727949465066001</v>
      </c>
      <c r="J20" s="17"/>
      <c r="K20" s="17">
        <v>0.19948926077795801</v>
      </c>
      <c r="L20" s="17">
        <v>0.206808804178611</v>
      </c>
      <c r="M20" s="17"/>
      <c r="N20" s="17">
        <v>0.16080454114489501</v>
      </c>
      <c r="O20" s="17">
        <v>0.18392248332820499</v>
      </c>
      <c r="P20" s="17">
        <v>0.236377367860229</v>
      </c>
      <c r="Q20" s="17">
        <v>0.19405792462743399</v>
      </c>
      <c r="R20" s="17">
        <v>0.20742201703705601</v>
      </c>
      <c r="S20" s="17"/>
      <c r="T20" s="17">
        <v>0.24143294361010501</v>
      </c>
      <c r="U20" s="17">
        <v>0.19228268192365799</v>
      </c>
      <c r="V20" s="17">
        <v>0.174227037718658</v>
      </c>
      <c r="W20" s="17">
        <v>0.18666819224553499</v>
      </c>
      <c r="X20" s="17">
        <v>0.236867268130457</v>
      </c>
      <c r="Y20" s="17">
        <v>0.23716157864502699</v>
      </c>
      <c r="Z20" s="17">
        <v>0.19451898031892201</v>
      </c>
      <c r="AA20" s="17">
        <v>0.24333379502397001</v>
      </c>
      <c r="AB20" s="17">
        <v>0.186992851545799</v>
      </c>
      <c r="AC20" s="17">
        <v>0.160711907699325</v>
      </c>
      <c r="AD20" s="17">
        <v>0.18436931432537501</v>
      </c>
      <c r="AE20" s="17">
        <v>0.237560277640981</v>
      </c>
      <c r="AF20" s="17"/>
      <c r="AG20" s="17">
        <v>0.20175132728929801</v>
      </c>
      <c r="AH20" s="17">
        <v>0.21375018043369201</v>
      </c>
    </row>
    <row r="21" spans="2:34" x14ac:dyDescent="0.25">
      <c r="B21" t="s">
        <v>58</v>
      </c>
      <c r="C21" s="17">
        <v>0.18321451599625099</v>
      </c>
      <c r="D21" s="17">
        <v>0.18782892385142899</v>
      </c>
      <c r="E21" s="17">
        <v>0.17646563727099601</v>
      </c>
      <c r="F21" s="17"/>
      <c r="G21" s="17">
        <v>0.18626382501544</v>
      </c>
      <c r="H21" s="17">
        <v>0.17610948920973801</v>
      </c>
      <c r="I21" s="17">
        <v>0.189276914852024</v>
      </c>
      <c r="J21" s="17"/>
      <c r="K21" s="17">
        <v>0.200098698837677</v>
      </c>
      <c r="L21" s="17">
        <v>0.180956677168326</v>
      </c>
      <c r="M21" s="17"/>
      <c r="N21" s="17">
        <v>0.13881565471805399</v>
      </c>
      <c r="O21" s="17">
        <v>0.15796538847540401</v>
      </c>
      <c r="P21" s="17">
        <v>0.197721553421223</v>
      </c>
      <c r="Q21" s="17">
        <v>0.23780668914574199</v>
      </c>
      <c r="R21" s="17">
        <v>0.20014485495495901</v>
      </c>
      <c r="S21" s="17"/>
      <c r="T21" s="17">
        <v>0.23625779634382299</v>
      </c>
      <c r="U21" s="17">
        <v>0.18230913196604701</v>
      </c>
      <c r="V21" s="17">
        <v>0.13280419460658099</v>
      </c>
      <c r="W21" s="17">
        <v>0.160843286421082</v>
      </c>
      <c r="X21" s="17">
        <v>0.161328334171537</v>
      </c>
      <c r="Y21" s="17">
        <v>0.133677312351621</v>
      </c>
      <c r="Z21" s="17">
        <v>0.20238835800240701</v>
      </c>
      <c r="AA21" s="17">
        <v>0.132421310259868</v>
      </c>
      <c r="AB21" s="17">
        <v>0.185749834573845</v>
      </c>
      <c r="AC21" s="17">
        <v>0.28021845907473902</v>
      </c>
      <c r="AD21" s="17">
        <v>0.131316858000534</v>
      </c>
      <c r="AE21" s="17">
        <v>0.181321873232897</v>
      </c>
      <c r="AF21" s="17"/>
      <c r="AG21" s="17">
        <v>0.173818948356742</v>
      </c>
      <c r="AH21" s="17">
        <v>0.19145043660286301</v>
      </c>
    </row>
    <row r="22" spans="2:34" x14ac:dyDescent="0.25">
      <c r="B22" t="s">
        <v>59</v>
      </c>
      <c r="C22" s="17">
        <v>5.6210156667310003E-2</v>
      </c>
      <c r="D22" s="17">
        <v>6.1419567548759303E-2</v>
      </c>
      <c r="E22" s="17">
        <v>5.0528111626891303E-2</v>
      </c>
      <c r="F22" s="17"/>
      <c r="G22" s="17">
        <v>7.3869660659339503E-2</v>
      </c>
      <c r="H22" s="17">
        <v>3.9502384443666702E-2</v>
      </c>
      <c r="I22" s="17">
        <v>6.0723729601204798E-2</v>
      </c>
      <c r="J22" s="17"/>
      <c r="K22" s="17">
        <v>6.9838441903218099E-2</v>
      </c>
      <c r="L22" s="17">
        <v>5.3314590840691997E-2</v>
      </c>
      <c r="M22" s="17"/>
      <c r="N22" s="17">
        <v>0.106451283544777</v>
      </c>
      <c r="O22" s="17">
        <v>5.5154712887207899E-2</v>
      </c>
      <c r="P22" s="17">
        <v>5.0383610586792797E-2</v>
      </c>
      <c r="Q22" s="17">
        <v>3.7709219331066697E-2</v>
      </c>
      <c r="R22" s="17">
        <v>3.3014606821624701E-2</v>
      </c>
      <c r="S22" s="17"/>
      <c r="T22" s="17">
        <v>1.9562636631087701E-2</v>
      </c>
      <c r="U22" s="17">
        <v>5.4520632879390601E-2</v>
      </c>
      <c r="V22" s="17">
        <v>5.5641324974617302E-2</v>
      </c>
      <c r="W22" s="17">
        <v>5.2313192120483402E-2</v>
      </c>
      <c r="X22" s="17">
        <v>5.3741458439049601E-2</v>
      </c>
      <c r="Y22" s="17">
        <v>4.8545898685059499E-2</v>
      </c>
      <c r="Z22" s="17">
        <v>9.5380975869512302E-2</v>
      </c>
      <c r="AA22" s="17">
        <v>5.1946374779500003E-2</v>
      </c>
      <c r="AB22" s="17">
        <v>7.6834638110108197E-2</v>
      </c>
      <c r="AC22" s="17">
        <v>4.73346468308379E-2</v>
      </c>
      <c r="AD22" s="17">
        <v>0.123893362698368</v>
      </c>
      <c r="AE22" s="17">
        <v>0</v>
      </c>
      <c r="AF22" s="17"/>
      <c r="AG22" s="17">
        <v>5.5201352692372203E-2</v>
      </c>
      <c r="AH22" s="17">
        <v>5.66022954643806E-2</v>
      </c>
    </row>
    <row r="23" spans="2:34" x14ac:dyDescent="0.25">
      <c r="B23" t="s">
        <v>60</v>
      </c>
      <c r="C23" s="17">
        <v>6.0839490244278399E-2</v>
      </c>
      <c r="D23" s="17">
        <v>5.1652927716491902E-2</v>
      </c>
      <c r="E23" s="17">
        <v>7.0635172246003006E-2</v>
      </c>
      <c r="F23" s="17"/>
      <c r="G23" s="17">
        <v>9.9496956397902098E-2</v>
      </c>
      <c r="H23" s="17">
        <v>3.6551879344960403E-2</v>
      </c>
      <c r="I23" s="17">
        <v>5.5338645794959798E-2</v>
      </c>
      <c r="J23" s="17"/>
      <c r="K23" s="17">
        <v>7.0767892535989196E-2</v>
      </c>
      <c r="L23" s="17">
        <v>5.3405080885799698E-2</v>
      </c>
      <c r="M23" s="17"/>
      <c r="N23" s="17">
        <v>0.12946470572895399</v>
      </c>
      <c r="O23" s="17">
        <v>6.6062086681552695E-2</v>
      </c>
      <c r="P23" s="17">
        <v>5.5331325888867001E-2</v>
      </c>
      <c r="Q23" s="17">
        <v>3.5817566778684702E-2</v>
      </c>
      <c r="R23" s="17">
        <v>1.7368500312743E-2</v>
      </c>
      <c r="S23" s="17"/>
      <c r="T23" s="17">
        <v>4.6417490856162799E-2</v>
      </c>
      <c r="U23" s="17">
        <v>8.8632590144130302E-2</v>
      </c>
      <c r="V23" s="17">
        <v>7.9279682410041699E-2</v>
      </c>
      <c r="W23" s="17">
        <v>6.4464390601949598E-2</v>
      </c>
      <c r="X23" s="17">
        <v>8.3208025616932205E-2</v>
      </c>
      <c r="Y23" s="17">
        <v>4.0521715980462801E-2</v>
      </c>
      <c r="Z23" s="17">
        <v>5.4176869677262797E-2</v>
      </c>
      <c r="AA23" s="17">
        <v>4.9032165716984599E-2</v>
      </c>
      <c r="AB23" s="17">
        <v>4.8717081689898099E-2</v>
      </c>
      <c r="AC23" s="17">
        <v>4.9506039060819997E-2</v>
      </c>
      <c r="AD23" s="17">
        <v>5.4922302915083702E-2</v>
      </c>
      <c r="AE23" s="17">
        <v>7.2349767854204897E-2</v>
      </c>
      <c r="AF23" s="17"/>
      <c r="AG23" s="17">
        <v>5.6628117895795499E-2</v>
      </c>
      <c r="AH23" s="17">
        <v>5.7077423018782499E-2</v>
      </c>
    </row>
    <row r="24" spans="2:34" x14ac:dyDescent="0.25">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row>
    <row r="25" spans="2:34" x14ac:dyDescent="0.25">
      <c r="B25" s="6" t="s">
        <v>84</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row>
    <row r="26" spans="2:34" x14ac:dyDescent="0.25">
      <c r="B26" s="23" t="s">
        <v>62</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row>
    <row r="27" spans="2:34" x14ac:dyDescent="0.25">
      <c r="B27" t="s">
        <v>76</v>
      </c>
      <c r="C27" s="17">
        <v>0.163829551023147</v>
      </c>
      <c r="D27" s="17">
        <v>0.19649108929096201</v>
      </c>
      <c r="E27" s="17">
        <v>0.13429833189196799</v>
      </c>
      <c r="F27" s="17"/>
      <c r="G27" s="17">
        <v>0.16465827855071999</v>
      </c>
      <c r="H27" s="17">
        <v>0.13068663042898099</v>
      </c>
      <c r="I27" s="17">
        <v>0.20455097006664999</v>
      </c>
      <c r="J27" s="17"/>
      <c r="K27" s="17">
        <v>9.3758571830419898E-2</v>
      </c>
      <c r="L27" s="17">
        <v>0.17540292228623999</v>
      </c>
      <c r="M27" s="17"/>
      <c r="N27" s="17">
        <v>0.103826069683845</v>
      </c>
      <c r="O27" s="17">
        <v>0.15832753611446301</v>
      </c>
      <c r="P27" s="17">
        <v>0.12707005719119799</v>
      </c>
      <c r="Q27" s="17">
        <v>0.14477931644713199</v>
      </c>
      <c r="R27" s="17">
        <v>0.29580096707445702</v>
      </c>
      <c r="S27" s="17"/>
      <c r="T27" s="17">
        <v>0.27751365748745899</v>
      </c>
      <c r="U27" s="17">
        <v>8.6507105935906298E-2</v>
      </c>
      <c r="V27" s="17">
        <v>0.148337496743389</v>
      </c>
      <c r="W27" s="17">
        <v>0.133060246742602</v>
      </c>
      <c r="X27" s="17">
        <v>0.12146785281884701</v>
      </c>
      <c r="Y27" s="17">
        <v>0.18362107823502199</v>
      </c>
      <c r="Z27" s="17">
        <v>0.102400515584586</v>
      </c>
      <c r="AA27" s="17">
        <v>0.14203421178600101</v>
      </c>
      <c r="AB27" s="17">
        <v>0.18713453748167699</v>
      </c>
      <c r="AC27" s="17">
        <v>0.20840798003973701</v>
      </c>
      <c r="AD27" s="17">
        <v>0.18114509493664499</v>
      </c>
      <c r="AE27" s="17">
        <v>0.136131133131457</v>
      </c>
      <c r="AF27" s="17"/>
      <c r="AG27" s="17">
        <v>0.17374016497324299</v>
      </c>
      <c r="AH27" s="17">
        <v>0.16260616250134199</v>
      </c>
    </row>
    <row r="28" spans="2:34" x14ac:dyDescent="0.25">
      <c r="B28" t="s">
        <v>77</v>
      </c>
      <c r="C28" s="17">
        <v>0.311506649812409</v>
      </c>
      <c r="D28" s="17">
        <v>0.33122567709269901</v>
      </c>
      <c r="E28" s="17">
        <v>0.296152118272758</v>
      </c>
      <c r="F28" s="17"/>
      <c r="G28" s="17">
        <v>0.33398637784767299</v>
      </c>
      <c r="H28" s="17">
        <v>0.29486325902327698</v>
      </c>
      <c r="I28" s="17">
        <v>0.31146246140596301</v>
      </c>
      <c r="J28" s="17"/>
      <c r="K28" s="17">
        <v>0.30253273486337001</v>
      </c>
      <c r="L28" s="17">
        <v>0.31654665677963401</v>
      </c>
      <c r="M28" s="17"/>
      <c r="N28" s="17">
        <v>0.29330655182791998</v>
      </c>
      <c r="O28" s="17">
        <v>0.29756955987239597</v>
      </c>
      <c r="P28" s="17">
        <v>0.29377762707376898</v>
      </c>
      <c r="Q28" s="17">
        <v>0.35052307587013598</v>
      </c>
      <c r="R28" s="17">
        <v>0.360754652698909</v>
      </c>
      <c r="S28" s="17"/>
      <c r="T28" s="17">
        <v>0.31910662374559901</v>
      </c>
      <c r="U28" s="17">
        <v>0.34768456134682502</v>
      </c>
      <c r="V28" s="17">
        <v>0.31986287162645699</v>
      </c>
      <c r="W28" s="17">
        <v>0.365027747812951</v>
      </c>
      <c r="X28" s="17">
        <v>0.26791731306996502</v>
      </c>
      <c r="Y28" s="17">
        <v>0.32624886430796401</v>
      </c>
      <c r="Z28" s="17">
        <v>0.27297955125930001</v>
      </c>
      <c r="AA28" s="17">
        <v>0.25822769004455298</v>
      </c>
      <c r="AB28" s="17">
        <v>0.25266900376051399</v>
      </c>
      <c r="AC28" s="17">
        <v>0.336950231422049</v>
      </c>
      <c r="AD28" s="17">
        <v>0.28946107541038602</v>
      </c>
      <c r="AE28" s="17">
        <v>0.38109356861555099</v>
      </c>
      <c r="AF28" s="17"/>
      <c r="AG28" s="17">
        <v>0.30303590236489703</v>
      </c>
      <c r="AH28" s="17">
        <v>0.31609149161112698</v>
      </c>
    </row>
    <row r="29" spans="2:34" x14ac:dyDescent="0.25">
      <c r="B29" t="s">
        <v>78</v>
      </c>
      <c r="C29" s="17">
        <v>0.31451015613734901</v>
      </c>
      <c r="D29" s="17">
        <v>0.28686330877288502</v>
      </c>
      <c r="E29" s="17">
        <v>0.342899083547684</v>
      </c>
      <c r="F29" s="17"/>
      <c r="G29" s="17">
        <v>0.30676625847344002</v>
      </c>
      <c r="H29" s="17">
        <v>0.33898538268754902</v>
      </c>
      <c r="I29" s="17">
        <v>0.29106271315517501</v>
      </c>
      <c r="J29" s="17"/>
      <c r="K29" s="17">
        <v>0.33841850105309401</v>
      </c>
      <c r="L29" s="17">
        <v>0.30933018174235999</v>
      </c>
      <c r="M29" s="17"/>
      <c r="N29" s="17">
        <v>0.34577900561925101</v>
      </c>
      <c r="O29" s="17">
        <v>0.356245241257724</v>
      </c>
      <c r="P29" s="17">
        <v>0.33237377342491098</v>
      </c>
      <c r="Q29" s="17">
        <v>0.29144935264614302</v>
      </c>
      <c r="R29" s="17">
        <v>0.21874305379134401</v>
      </c>
      <c r="S29" s="17"/>
      <c r="T29" s="17">
        <v>0.279381730387045</v>
      </c>
      <c r="U29" s="17">
        <v>0.33920115407580398</v>
      </c>
      <c r="V29" s="17">
        <v>0.341409241432306</v>
      </c>
      <c r="W29" s="17">
        <v>0.29584695018037899</v>
      </c>
      <c r="X29" s="17">
        <v>0.32606077217430302</v>
      </c>
      <c r="Y29" s="17">
        <v>0.28885640253664502</v>
      </c>
      <c r="Z29" s="17">
        <v>0.36678753085267501</v>
      </c>
      <c r="AA29" s="17">
        <v>0.39329149150536702</v>
      </c>
      <c r="AB29" s="17">
        <v>0.31839653691981901</v>
      </c>
      <c r="AC29" s="17">
        <v>0.22862322949009001</v>
      </c>
      <c r="AD29" s="17">
        <v>0.354576774872009</v>
      </c>
      <c r="AE29" s="17">
        <v>0.28771012971541898</v>
      </c>
      <c r="AF29" s="17"/>
      <c r="AG29" s="17">
        <v>0.302510773896073</v>
      </c>
      <c r="AH29" s="17">
        <v>0.32128654239988502</v>
      </c>
    </row>
    <row r="30" spans="2:34" x14ac:dyDescent="0.25">
      <c r="B30" t="s">
        <v>79</v>
      </c>
      <c r="C30" s="17">
        <v>0.16743487020262199</v>
      </c>
      <c r="D30" s="17">
        <v>0.145034807300748</v>
      </c>
      <c r="E30" s="17">
        <v>0.183275833967942</v>
      </c>
      <c r="F30" s="17"/>
      <c r="G30" s="17">
        <v>0.12681858431090001</v>
      </c>
      <c r="H30" s="17">
        <v>0.20864510008833001</v>
      </c>
      <c r="I30" s="17">
        <v>0.15356992966375799</v>
      </c>
      <c r="J30" s="17"/>
      <c r="K30" s="17">
        <v>0.21719056272269399</v>
      </c>
      <c r="L30" s="17">
        <v>0.15955084902379801</v>
      </c>
      <c r="M30" s="17"/>
      <c r="N30" s="17">
        <v>0.1968591396553</v>
      </c>
      <c r="O30" s="17">
        <v>0.146922598790173</v>
      </c>
      <c r="P30" s="17">
        <v>0.194175211365339</v>
      </c>
      <c r="Q30" s="17">
        <v>0.169416338044558</v>
      </c>
      <c r="R30" s="17">
        <v>0.11369589055833999</v>
      </c>
      <c r="S30" s="17"/>
      <c r="T30" s="17">
        <v>0.10027951583348201</v>
      </c>
      <c r="U30" s="17">
        <v>0.18262244944749001</v>
      </c>
      <c r="V30" s="17">
        <v>0.16274409553734101</v>
      </c>
      <c r="W30" s="17">
        <v>0.156870895796594</v>
      </c>
      <c r="X30" s="17">
        <v>0.24222246803223799</v>
      </c>
      <c r="Y30" s="17">
        <v>0.14546586835689701</v>
      </c>
      <c r="Z30" s="17">
        <v>0.20735939766051401</v>
      </c>
      <c r="AA30" s="17">
        <v>0.159484006990807</v>
      </c>
      <c r="AB30" s="17">
        <v>0.20278686570414201</v>
      </c>
      <c r="AC30" s="17">
        <v>0.16130247900908201</v>
      </c>
      <c r="AD30" s="17">
        <v>0.15638891782103601</v>
      </c>
      <c r="AE30" s="17">
        <v>0.123611056306666</v>
      </c>
      <c r="AF30" s="17"/>
      <c r="AG30" s="17">
        <v>0.17210377537546501</v>
      </c>
      <c r="AH30" s="17">
        <v>0.16178701936975401</v>
      </c>
    </row>
    <row r="31" spans="2:34" x14ac:dyDescent="0.25">
      <c r="B31" t="s">
        <v>80</v>
      </c>
      <c r="C31" s="17">
        <v>4.2718772824473103E-2</v>
      </c>
      <c r="D31" s="17">
        <v>4.0385117542706399E-2</v>
      </c>
      <c r="E31" s="17">
        <v>4.3374632319648498E-2</v>
      </c>
      <c r="F31" s="17"/>
      <c r="G31" s="17">
        <v>6.7770500817266197E-2</v>
      </c>
      <c r="H31" s="17">
        <v>2.68196277718637E-2</v>
      </c>
      <c r="I31" s="17">
        <v>3.9353925708454099E-2</v>
      </c>
      <c r="J31" s="17"/>
      <c r="K31" s="17">
        <v>4.8099629530422502E-2</v>
      </c>
      <c r="L31" s="17">
        <v>3.9169390167967999E-2</v>
      </c>
      <c r="M31" s="17"/>
      <c r="N31" s="17">
        <v>6.0229233213683897E-2</v>
      </c>
      <c r="O31" s="17">
        <v>4.0935063965243601E-2</v>
      </c>
      <c r="P31" s="17">
        <v>5.2603330944782797E-2</v>
      </c>
      <c r="Q31" s="17">
        <v>4.3831916992029998E-2</v>
      </c>
      <c r="R31" s="17">
        <v>1.10054358769495E-2</v>
      </c>
      <c r="S31" s="17"/>
      <c r="T31" s="17">
        <v>2.37184725464148E-2</v>
      </c>
      <c r="U31" s="17">
        <v>4.3984729193975197E-2</v>
      </c>
      <c r="V31" s="17">
        <v>2.76462946605062E-2</v>
      </c>
      <c r="W31" s="17">
        <v>4.9194159467474699E-2</v>
      </c>
      <c r="X31" s="17">
        <v>4.2331593904645901E-2</v>
      </c>
      <c r="Y31" s="17">
        <v>5.5807786563471101E-2</v>
      </c>
      <c r="Z31" s="17">
        <v>5.0473004642924597E-2</v>
      </c>
      <c r="AA31" s="17">
        <v>4.6962599673271897E-2</v>
      </c>
      <c r="AB31" s="17">
        <v>3.9013056133848999E-2</v>
      </c>
      <c r="AC31" s="17">
        <v>6.4716080039042195E-2</v>
      </c>
      <c r="AD31" s="17">
        <v>1.8428136959924499E-2</v>
      </c>
      <c r="AE31" s="17">
        <v>7.1454112230907696E-2</v>
      </c>
      <c r="AF31" s="17"/>
      <c r="AG31" s="17">
        <v>4.86093833903226E-2</v>
      </c>
      <c r="AH31" s="17">
        <v>3.8228784117891101E-2</v>
      </c>
    </row>
    <row r="32" spans="2:34" x14ac:dyDescent="0.25">
      <c r="B32" t="s">
        <v>81</v>
      </c>
      <c r="C32" s="17">
        <v>0.475336200835556</v>
      </c>
      <c r="D32" s="17">
        <v>0.52771676638366105</v>
      </c>
      <c r="E32" s="17">
        <v>0.430450450164725</v>
      </c>
      <c r="F32" s="17"/>
      <c r="G32" s="17">
        <v>0.498644656398393</v>
      </c>
      <c r="H32" s="17">
        <v>0.42554988945225802</v>
      </c>
      <c r="I32" s="17">
        <v>0.51601343147261303</v>
      </c>
      <c r="J32" s="17"/>
      <c r="K32" s="17">
        <v>0.39629130669378998</v>
      </c>
      <c r="L32" s="17">
        <v>0.491949579065874</v>
      </c>
      <c r="M32" s="17"/>
      <c r="N32" s="17">
        <v>0.39713262151176498</v>
      </c>
      <c r="O32" s="17">
        <v>0.45589709598685901</v>
      </c>
      <c r="P32" s="17">
        <v>0.42084768426496699</v>
      </c>
      <c r="Q32" s="17">
        <v>0.49530239231726902</v>
      </c>
      <c r="R32" s="17">
        <v>0.65655561977336596</v>
      </c>
      <c r="S32" s="17"/>
      <c r="T32" s="17">
        <v>0.59662028123305899</v>
      </c>
      <c r="U32" s="17">
        <v>0.43419166728273101</v>
      </c>
      <c r="V32" s="17">
        <v>0.46820036836984702</v>
      </c>
      <c r="W32" s="17">
        <v>0.49808799455555303</v>
      </c>
      <c r="X32" s="17">
        <v>0.389385165888813</v>
      </c>
      <c r="Y32" s="17">
        <v>0.50986994254298601</v>
      </c>
      <c r="Z32" s="17">
        <v>0.37538006684388597</v>
      </c>
      <c r="AA32" s="17">
        <v>0.40026190183055399</v>
      </c>
      <c r="AB32" s="17">
        <v>0.43980354124219001</v>
      </c>
      <c r="AC32" s="17">
        <v>0.54535821146178598</v>
      </c>
      <c r="AD32" s="17">
        <v>0.47060617034703101</v>
      </c>
      <c r="AE32" s="17">
        <v>0.51722470174700796</v>
      </c>
      <c r="AF32" s="17"/>
      <c r="AG32" s="17">
        <v>0.47677606733813999</v>
      </c>
      <c r="AH32" s="17">
        <v>0.47869765411246901</v>
      </c>
    </row>
    <row r="33" spans="2:34" x14ac:dyDescent="0.25">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row>
    <row r="34" spans="2:34" x14ac:dyDescent="0.25">
      <c r="B34" s="6" t="s">
        <v>85</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row>
    <row r="35" spans="2:34" x14ac:dyDescent="0.25">
      <c r="B35" s="23" t="s">
        <v>62</v>
      </c>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row>
    <row r="36" spans="2:34" x14ac:dyDescent="0.25">
      <c r="B36" t="s">
        <v>76</v>
      </c>
      <c r="C36" s="17">
        <v>0.32395515658040802</v>
      </c>
      <c r="D36" s="17">
        <v>0.360819356250838</v>
      </c>
      <c r="E36" s="17">
        <v>0.28735137620771301</v>
      </c>
      <c r="F36" s="17"/>
      <c r="G36" s="17">
        <v>0.34363960825505502</v>
      </c>
      <c r="H36" s="17">
        <v>0.25843885035326902</v>
      </c>
      <c r="I36" s="17">
        <v>0.38769063009170002</v>
      </c>
      <c r="J36" s="17"/>
      <c r="K36" s="17">
        <v>0.30255359337005899</v>
      </c>
      <c r="L36" s="17">
        <v>0.32932726385466998</v>
      </c>
      <c r="M36" s="17"/>
      <c r="N36" s="17">
        <v>0.27090551351111197</v>
      </c>
      <c r="O36" s="17">
        <v>0.32778109038293801</v>
      </c>
      <c r="P36" s="17">
        <v>0.27113440231810398</v>
      </c>
      <c r="Q36" s="17">
        <v>0.39472930568666698</v>
      </c>
      <c r="R36" s="17">
        <v>0.437894640383302</v>
      </c>
      <c r="S36" s="17"/>
      <c r="T36" s="17">
        <v>0.419829228711742</v>
      </c>
      <c r="U36" s="17">
        <v>0.27855811263254499</v>
      </c>
      <c r="V36" s="17">
        <v>0.27480248771458698</v>
      </c>
      <c r="W36" s="17">
        <v>0.33207917818136301</v>
      </c>
      <c r="X36" s="17">
        <v>0.30503321733685201</v>
      </c>
      <c r="Y36" s="17">
        <v>0.28563896898404201</v>
      </c>
      <c r="Z36" s="17">
        <v>0.29199387802992599</v>
      </c>
      <c r="AA36" s="17">
        <v>0.33319147855147802</v>
      </c>
      <c r="AB36" s="17">
        <v>0.32303907862665199</v>
      </c>
      <c r="AC36" s="17">
        <v>0.40862120951668301</v>
      </c>
      <c r="AD36" s="17">
        <v>0.24610828920657099</v>
      </c>
      <c r="AE36" s="17">
        <v>0.34695834979015799</v>
      </c>
      <c r="AF36" s="17"/>
      <c r="AG36" s="17">
        <v>0.32430680261737099</v>
      </c>
      <c r="AH36" s="17">
        <v>0.326363770917039</v>
      </c>
    </row>
    <row r="37" spans="2:34" x14ac:dyDescent="0.25">
      <c r="B37" t="s">
        <v>77</v>
      </c>
      <c r="C37" s="17">
        <v>0.48611683155880298</v>
      </c>
      <c r="D37" s="17">
        <v>0.45883451581532703</v>
      </c>
      <c r="E37" s="17">
        <v>0.51148718262996795</v>
      </c>
      <c r="F37" s="17"/>
      <c r="G37" s="17">
        <v>0.49258643057655899</v>
      </c>
      <c r="H37" s="17">
        <v>0.52082168210287305</v>
      </c>
      <c r="I37" s="17">
        <v>0.43666115777331299</v>
      </c>
      <c r="J37" s="17"/>
      <c r="K37" s="17">
        <v>0.46994191540962899</v>
      </c>
      <c r="L37" s="17">
        <v>0.48852772424672902</v>
      </c>
      <c r="M37" s="17"/>
      <c r="N37" s="17">
        <v>0.48514100494402901</v>
      </c>
      <c r="O37" s="17">
        <v>0.48951278705558299</v>
      </c>
      <c r="P37" s="17">
        <v>0.527482097355916</v>
      </c>
      <c r="Q37" s="17">
        <v>0.41910676988964701</v>
      </c>
      <c r="R37" s="17">
        <v>0.42979306192178002</v>
      </c>
      <c r="S37" s="17"/>
      <c r="T37" s="17">
        <v>0.40866727539679398</v>
      </c>
      <c r="U37" s="17">
        <v>0.51818984702637005</v>
      </c>
      <c r="V37" s="17">
        <v>0.50779877857174704</v>
      </c>
      <c r="W37" s="17">
        <v>0.46132012786746801</v>
      </c>
      <c r="X37" s="17">
        <v>0.474926208243729</v>
      </c>
      <c r="Y37" s="17">
        <v>0.50741072711183299</v>
      </c>
      <c r="Z37" s="17">
        <v>0.52005036898622203</v>
      </c>
      <c r="AA37" s="17">
        <v>0.46504483101465299</v>
      </c>
      <c r="AB37" s="17">
        <v>0.46452285739015697</v>
      </c>
      <c r="AC37" s="17">
        <v>0.48947632511296602</v>
      </c>
      <c r="AD37" s="17">
        <v>0.64758908995415498</v>
      </c>
      <c r="AE37" s="17">
        <v>0.40670594782540698</v>
      </c>
      <c r="AF37" s="17"/>
      <c r="AG37" s="17">
        <v>0.46737149988001803</v>
      </c>
      <c r="AH37" s="17">
        <v>0.50422156723246203</v>
      </c>
    </row>
    <row r="38" spans="2:34" x14ac:dyDescent="0.25">
      <c r="B38" t="s">
        <v>78</v>
      </c>
      <c r="C38" s="17">
        <v>0.14997503131540399</v>
      </c>
      <c r="D38" s="17">
        <v>0.14267518453168901</v>
      </c>
      <c r="E38" s="17">
        <v>0.158162178247511</v>
      </c>
      <c r="F38" s="17"/>
      <c r="G38" s="17">
        <v>0.116824897005936</v>
      </c>
      <c r="H38" s="17">
        <v>0.18810601491613399</v>
      </c>
      <c r="I38" s="17">
        <v>0.13303017980165399</v>
      </c>
      <c r="J38" s="17"/>
      <c r="K38" s="17">
        <v>0.16871531089823999</v>
      </c>
      <c r="L38" s="17">
        <v>0.146713092244528</v>
      </c>
      <c r="M38" s="17"/>
      <c r="N38" s="17">
        <v>0.176504871105405</v>
      </c>
      <c r="O38" s="17">
        <v>0.149643719169716</v>
      </c>
      <c r="P38" s="17">
        <v>0.16235905957796801</v>
      </c>
      <c r="Q38" s="17">
        <v>0.13833844149557101</v>
      </c>
      <c r="R38" s="17">
        <v>0.109095809275399</v>
      </c>
      <c r="S38" s="17"/>
      <c r="T38" s="17">
        <v>0.150479284144236</v>
      </c>
      <c r="U38" s="17">
        <v>0.169446234965583</v>
      </c>
      <c r="V38" s="17">
        <v>0.15445421911687199</v>
      </c>
      <c r="W38" s="17">
        <v>0.186215155361416</v>
      </c>
      <c r="X38" s="17">
        <v>0.16984531549093099</v>
      </c>
      <c r="Y38" s="17">
        <v>0.143410300885987</v>
      </c>
      <c r="Z38" s="17">
        <v>0.156925162843534</v>
      </c>
      <c r="AA38" s="17">
        <v>0.17356162822582699</v>
      </c>
      <c r="AB38" s="17">
        <v>0.15296366821927901</v>
      </c>
      <c r="AC38" s="17">
        <v>7.7250065716428507E-2</v>
      </c>
      <c r="AD38" s="17">
        <v>7.89236096926694E-2</v>
      </c>
      <c r="AE38" s="17">
        <v>0.16660595010079099</v>
      </c>
      <c r="AF38" s="17"/>
      <c r="AG38" s="17">
        <v>0.160578995758654</v>
      </c>
      <c r="AH38" s="17">
        <v>0.13731286904961101</v>
      </c>
    </row>
    <row r="39" spans="2:34" x14ac:dyDescent="0.25">
      <c r="B39" t="s">
        <v>79</v>
      </c>
      <c r="C39" s="17">
        <v>2.4168735205916302E-2</v>
      </c>
      <c r="D39" s="17">
        <v>2.3184145753909299E-2</v>
      </c>
      <c r="E39" s="17">
        <v>2.5615606013043302E-2</v>
      </c>
      <c r="F39" s="17"/>
      <c r="G39" s="17">
        <v>2.1551125310624399E-2</v>
      </c>
      <c r="H39" s="17">
        <v>2.4969398316521001E-2</v>
      </c>
      <c r="I39" s="17">
        <v>2.55977076680136E-2</v>
      </c>
      <c r="J39" s="17"/>
      <c r="K39" s="17">
        <v>3.98209554599777E-2</v>
      </c>
      <c r="L39" s="17">
        <v>2.2173911789759099E-2</v>
      </c>
      <c r="M39" s="17"/>
      <c r="N39" s="17">
        <v>3.2963343899337097E-2</v>
      </c>
      <c r="O39" s="17">
        <v>1.8659143336400098E-2</v>
      </c>
      <c r="P39" s="17">
        <v>2.7578133038964499E-2</v>
      </c>
      <c r="Q39" s="17">
        <v>2.7945110296551001E-2</v>
      </c>
      <c r="R39" s="17">
        <v>1.49097127461667E-2</v>
      </c>
      <c r="S39" s="17"/>
      <c r="T39" s="17">
        <v>9.4757136184121307E-3</v>
      </c>
      <c r="U39" s="17">
        <v>1.68499612236543E-2</v>
      </c>
      <c r="V39" s="17">
        <v>3.9845528427094198E-2</v>
      </c>
      <c r="W39" s="17">
        <v>1.0064259366507599E-2</v>
      </c>
      <c r="X39" s="17">
        <v>3.00898907064968E-2</v>
      </c>
      <c r="Y39" s="17">
        <v>3.9221747389219901E-2</v>
      </c>
      <c r="Z39" s="17">
        <v>1.04962802683564E-2</v>
      </c>
      <c r="AA39" s="17">
        <v>1.85162539531732E-2</v>
      </c>
      <c r="AB39" s="17">
        <v>4.4653424695865598E-2</v>
      </c>
      <c r="AC39" s="17">
        <v>1.64061202257537E-2</v>
      </c>
      <c r="AD39" s="17">
        <v>1.6065947274673999E-2</v>
      </c>
      <c r="AE39" s="17">
        <v>6.5869006798079804E-2</v>
      </c>
      <c r="AF39" s="17"/>
      <c r="AG39" s="17">
        <v>3.2673099905188199E-2</v>
      </c>
      <c r="AH39" s="17">
        <v>1.6350107060474E-2</v>
      </c>
    </row>
    <row r="40" spans="2:34" x14ac:dyDescent="0.25">
      <c r="B40" t="s">
        <v>80</v>
      </c>
      <c r="C40" s="17">
        <v>1.57842453394684E-2</v>
      </c>
      <c r="D40" s="17">
        <v>1.4486797648236601E-2</v>
      </c>
      <c r="E40" s="17">
        <v>1.7383656901764799E-2</v>
      </c>
      <c r="F40" s="17"/>
      <c r="G40" s="17">
        <v>2.53979388518253E-2</v>
      </c>
      <c r="H40" s="17">
        <v>7.66405431120334E-3</v>
      </c>
      <c r="I40" s="17">
        <v>1.7020324665319699E-2</v>
      </c>
      <c r="J40" s="17"/>
      <c r="K40" s="17">
        <v>1.89682248620947E-2</v>
      </c>
      <c r="L40" s="17">
        <v>1.32580078643135E-2</v>
      </c>
      <c r="M40" s="17"/>
      <c r="N40" s="17">
        <v>3.4485266540116799E-2</v>
      </c>
      <c r="O40" s="17">
        <v>1.4403260055362599E-2</v>
      </c>
      <c r="P40" s="17">
        <v>1.1446307709047599E-2</v>
      </c>
      <c r="Q40" s="17">
        <v>1.9880372631564901E-2</v>
      </c>
      <c r="R40" s="17">
        <v>8.3067756733521906E-3</v>
      </c>
      <c r="S40" s="17"/>
      <c r="T40" s="17">
        <v>1.15484981288162E-2</v>
      </c>
      <c r="U40" s="17">
        <v>1.6955844151847501E-2</v>
      </c>
      <c r="V40" s="17">
        <v>2.30989861697007E-2</v>
      </c>
      <c r="W40" s="17">
        <v>1.03212792232456E-2</v>
      </c>
      <c r="X40" s="17">
        <v>2.0105368221990501E-2</v>
      </c>
      <c r="Y40" s="17">
        <v>2.43182556289178E-2</v>
      </c>
      <c r="Z40" s="17">
        <v>2.0534309871962201E-2</v>
      </c>
      <c r="AA40" s="17">
        <v>9.6858082548682192E-3</v>
      </c>
      <c r="AB40" s="17">
        <v>1.48209710680454E-2</v>
      </c>
      <c r="AC40" s="17">
        <v>8.2462794281691707E-3</v>
      </c>
      <c r="AD40" s="17">
        <v>1.13130638719313E-2</v>
      </c>
      <c r="AE40" s="17">
        <v>1.38607454855643E-2</v>
      </c>
      <c r="AF40" s="17"/>
      <c r="AG40" s="17">
        <v>1.5069601838768E-2</v>
      </c>
      <c r="AH40" s="17">
        <v>1.5751685740413902E-2</v>
      </c>
    </row>
    <row r="41" spans="2:34" x14ac:dyDescent="0.25">
      <c r="B41" t="s">
        <v>81</v>
      </c>
      <c r="C41" s="17">
        <v>0.810071988139211</v>
      </c>
      <c r="D41" s="17">
        <v>0.81965387206616502</v>
      </c>
      <c r="E41" s="17">
        <v>0.79883855883768096</v>
      </c>
      <c r="F41" s="17"/>
      <c r="G41" s="17">
        <v>0.83622603883161395</v>
      </c>
      <c r="H41" s="17">
        <v>0.77926053245614102</v>
      </c>
      <c r="I41" s="17">
        <v>0.82435178786501295</v>
      </c>
      <c r="J41" s="17"/>
      <c r="K41" s="17">
        <v>0.77249550877968798</v>
      </c>
      <c r="L41" s="17">
        <v>0.81785498810139901</v>
      </c>
      <c r="M41" s="17"/>
      <c r="N41" s="17">
        <v>0.75604651845514104</v>
      </c>
      <c r="O41" s="17">
        <v>0.817293877438522</v>
      </c>
      <c r="P41" s="17">
        <v>0.79861649967402004</v>
      </c>
      <c r="Q41" s="17">
        <v>0.81383607557631399</v>
      </c>
      <c r="R41" s="17">
        <v>0.86768770230508196</v>
      </c>
      <c r="S41" s="17"/>
      <c r="T41" s="17">
        <v>0.82849650410853604</v>
      </c>
      <c r="U41" s="17">
        <v>0.79674795965891498</v>
      </c>
      <c r="V41" s="17">
        <v>0.78260126628633397</v>
      </c>
      <c r="W41" s="17">
        <v>0.79339930604883102</v>
      </c>
      <c r="X41" s="17">
        <v>0.77995942558058096</v>
      </c>
      <c r="Y41" s="17">
        <v>0.79304969609587495</v>
      </c>
      <c r="Z41" s="17">
        <v>0.81204424701614697</v>
      </c>
      <c r="AA41" s="17">
        <v>0.79823630956613201</v>
      </c>
      <c r="AB41" s="17">
        <v>0.78756193601681002</v>
      </c>
      <c r="AC41" s="17">
        <v>0.89809753462964903</v>
      </c>
      <c r="AD41" s="17">
        <v>0.893697379160725</v>
      </c>
      <c r="AE41" s="17">
        <v>0.75366429761556497</v>
      </c>
      <c r="AF41" s="17"/>
      <c r="AG41" s="17">
        <v>0.79167830249739002</v>
      </c>
      <c r="AH41" s="17">
        <v>0.83058533814950097</v>
      </c>
    </row>
    <row r="42" spans="2:34" x14ac:dyDescent="0.25">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row>
    <row r="43" spans="2:34" x14ac:dyDescent="0.25">
      <c r="B43" s="6" t="s">
        <v>86</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row>
    <row r="44" spans="2:34" x14ac:dyDescent="0.25">
      <c r="B44" s="23" t="s">
        <v>62</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row>
    <row r="45" spans="2:34" x14ac:dyDescent="0.25">
      <c r="B45" t="s">
        <v>76</v>
      </c>
      <c r="C45" s="17">
        <v>0.183222131914377</v>
      </c>
      <c r="D45" s="17">
        <v>0.21488660196770601</v>
      </c>
      <c r="E45" s="17">
        <v>0.153522084774392</v>
      </c>
      <c r="F45" s="17"/>
      <c r="G45" s="17">
        <v>0.16262086171660101</v>
      </c>
      <c r="H45" s="17">
        <v>0.15158818009491701</v>
      </c>
      <c r="I45" s="17">
        <v>0.241959293711979</v>
      </c>
      <c r="J45" s="17"/>
      <c r="K45" s="17">
        <v>0.15915754345390401</v>
      </c>
      <c r="L45" s="17">
        <v>0.18676363414289801</v>
      </c>
      <c r="M45" s="17"/>
      <c r="N45" s="17">
        <v>0.13788410718897301</v>
      </c>
      <c r="O45" s="17">
        <v>0.16715354645775199</v>
      </c>
      <c r="P45" s="17">
        <v>0.13243786346415801</v>
      </c>
      <c r="Q45" s="17">
        <v>0.20516507432192299</v>
      </c>
      <c r="R45" s="17">
        <v>0.32572464842783</v>
      </c>
      <c r="S45" s="17"/>
      <c r="T45" s="17">
        <v>0.30667748863734701</v>
      </c>
      <c r="U45" s="17">
        <v>0.130360890563258</v>
      </c>
      <c r="V45" s="17">
        <v>9.3931133245805806E-2</v>
      </c>
      <c r="W45" s="17">
        <v>0.123411494373077</v>
      </c>
      <c r="X45" s="17">
        <v>0.19034397083280299</v>
      </c>
      <c r="Y45" s="17">
        <v>0.15638354886702199</v>
      </c>
      <c r="Z45" s="17">
        <v>0.122621564118327</v>
      </c>
      <c r="AA45" s="17">
        <v>0.28325035201001098</v>
      </c>
      <c r="AB45" s="17">
        <v>0.21770000219935001</v>
      </c>
      <c r="AC45" s="17">
        <v>0.20990970483813501</v>
      </c>
      <c r="AD45" s="17">
        <v>0.194121994081521</v>
      </c>
      <c r="AE45" s="17">
        <v>0.15235062383902601</v>
      </c>
      <c r="AF45" s="17"/>
      <c r="AG45" s="17">
        <v>0.20596491216329299</v>
      </c>
      <c r="AH45" s="17">
        <v>0.169730245499781</v>
      </c>
    </row>
    <row r="46" spans="2:34" x14ac:dyDescent="0.25">
      <c r="B46" t="s">
        <v>77</v>
      </c>
      <c r="C46" s="17">
        <v>0.25812079718989001</v>
      </c>
      <c r="D46" s="17">
        <v>0.28696772078108201</v>
      </c>
      <c r="E46" s="17">
        <v>0.23237938831642199</v>
      </c>
      <c r="F46" s="17"/>
      <c r="G46" s="17">
        <v>0.27671121318478098</v>
      </c>
      <c r="H46" s="17">
        <v>0.239598102079882</v>
      </c>
      <c r="I46" s="17">
        <v>0.26404178913111698</v>
      </c>
      <c r="J46" s="17"/>
      <c r="K46" s="17">
        <v>0.26641343928023098</v>
      </c>
      <c r="L46" s="17">
        <v>0.25391503869520499</v>
      </c>
      <c r="M46" s="17"/>
      <c r="N46" s="17">
        <v>0.30911966334878799</v>
      </c>
      <c r="O46" s="17">
        <v>0.24638349642653601</v>
      </c>
      <c r="P46" s="17">
        <v>0.23841148842183399</v>
      </c>
      <c r="Q46" s="17">
        <v>0.28100612742909198</v>
      </c>
      <c r="R46" s="17">
        <v>0.256786522232546</v>
      </c>
      <c r="S46" s="17"/>
      <c r="T46" s="17">
        <v>0.25084638095963802</v>
      </c>
      <c r="U46" s="17">
        <v>0.24798871229061201</v>
      </c>
      <c r="V46" s="17">
        <v>0.23576548127908101</v>
      </c>
      <c r="W46" s="17">
        <v>0.31521031271869299</v>
      </c>
      <c r="X46" s="17">
        <v>0.226977513978738</v>
      </c>
      <c r="Y46" s="17">
        <v>0.31267262614242602</v>
      </c>
      <c r="Z46" s="17">
        <v>0.27856710360633002</v>
      </c>
      <c r="AA46" s="17">
        <v>0.20236335012502699</v>
      </c>
      <c r="AB46" s="17">
        <v>0.24495252458232999</v>
      </c>
      <c r="AC46" s="17">
        <v>0.285642208993859</v>
      </c>
      <c r="AD46" s="17">
        <v>0.15224487223500699</v>
      </c>
      <c r="AE46" s="17">
        <v>0.30707127158320502</v>
      </c>
      <c r="AF46" s="17"/>
      <c r="AG46" s="17">
        <v>0.25118134479563903</v>
      </c>
      <c r="AH46" s="17">
        <v>0.26109887058152198</v>
      </c>
    </row>
    <row r="47" spans="2:34" x14ac:dyDescent="0.25">
      <c r="B47" t="s">
        <v>78</v>
      </c>
      <c r="C47" s="17">
        <v>0.36634997500317801</v>
      </c>
      <c r="D47" s="17">
        <v>0.32931874030577502</v>
      </c>
      <c r="E47" s="17">
        <v>0.39661800112380502</v>
      </c>
      <c r="F47" s="17"/>
      <c r="G47" s="17">
        <v>0.37186027122820198</v>
      </c>
      <c r="H47" s="17">
        <v>0.38747733700780601</v>
      </c>
      <c r="I47" s="17">
        <v>0.33478279991444398</v>
      </c>
      <c r="J47" s="17"/>
      <c r="K47" s="17">
        <v>0.395327961655628</v>
      </c>
      <c r="L47" s="17">
        <v>0.36366518227205902</v>
      </c>
      <c r="M47" s="17"/>
      <c r="N47" s="17">
        <v>0.36032379647707902</v>
      </c>
      <c r="O47" s="17">
        <v>0.39843096440681403</v>
      </c>
      <c r="P47" s="17">
        <v>0.39627726453169498</v>
      </c>
      <c r="Q47" s="17">
        <v>0.31426276694916</v>
      </c>
      <c r="R47" s="17">
        <v>0.29982726318923397</v>
      </c>
      <c r="S47" s="17"/>
      <c r="T47" s="17">
        <v>0.32909275647131297</v>
      </c>
      <c r="U47" s="17">
        <v>0.40555302492869699</v>
      </c>
      <c r="V47" s="17">
        <v>0.39115724720582701</v>
      </c>
      <c r="W47" s="17">
        <v>0.35119523253623303</v>
      </c>
      <c r="X47" s="17">
        <v>0.32767304996652502</v>
      </c>
      <c r="Y47" s="17">
        <v>0.310193413282286</v>
      </c>
      <c r="Z47" s="17">
        <v>0.36927632496590901</v>
      </c>
      <c r="AA47" s="17">
        <v>0.37357429846712997</v>
      </c>
      <c r="AB47" s="17">
        <v>0.37323943578762903</v>
      </c>
      <c r="AC47" s="17">
        <v>0.38891183027896897</v>
      </c>
      <c r="AD47" s="17">
        <v>0.47057388668171102</v>
      </c>
      <c r="AE47" s="17">
        <v>0.335895045510128</v>
      </c>
      <c r="AF47" s="17"/>
      <c r="AG47" s="17">
        <v>0.33849546561357902</v>
      </c>
      <c r="AH47" s="17">
        <v>0.386964776811551</v>
      </c>
    </row>
    <row r="48" spans="2:34" x14ac:dyDescent="0.25">
      <c r="B48" t="s">
        <v>79</v>
      </c>
      <c r="C48" s="17">
        <v>0.16289581965091399</v>
      </c>
      <c r="D48" s="17">
        <v>0.135673883509421</v>
      </c>
      <c r="E48" s="17">
        <v>0.19124888306319099</v>
      </c>
      <c r="F48" s="17"/>
      <c r="G48" s="17">
        <v>0.153616831553992</v>
      </c>
      <c r="H48" s="17">
        <v>0.19692820017121199</v>
      </c>
      <c r="I48" s="17">
        <v>0.12890974372571901</v>
      </c>
      <c r="J48" s="17"/>
      <c r="K48" s="17">
        <v>0.14669251184745399</v>
      </c>
      <c r="L48" s="17">
        <v>0.167667170664657</v>
      </c>
      <c r="M48" s="17"/>
      <c r="N48" s="17">
        <v>0.14601679278081001</v>
      </c>
      <c r="O48" s="17">
        <v>0.16628852831281399</v>
      </c>
      <c r="P48" s="17">
        <v>0.201456139334909</v>
      </c>
      <c r="Q48" s="17">
        <v>0.17944901962828999</v>
      </c>
      <c r="R48" s="17">
        <v>9.4904117474504196E-2</v>
      </c>
      <c r="S48" s="17"/>
      <c r="T48" s="17">
        <v>9.1149734094970195E-2</v>
      </c>
      <c r="U48" s="17">
        <v>0.18399293002394099</v>
      </c>
      <c r="V48" s="17">
        <v>0.24282670384893401</v>
      </c>
      <c r="W48" s="17">
        <v>0.16392965931444001</v>
      </c>
      <c r="X48" s="17">
        <v>0.22932379270877901</v>
      </c>
      <c r="Y48" s="17">
        <v>0.15902373991056201</v>
      </c>
      <c r="Z48" s="17">
        <v>0.20485777639251099</v>
      </c>
      <c r="AA48" s="17">
        <v>0.12091795821663</v>
      </c>
      <c r="AB48" s="17">
        <v>0.15293035013303499</v>
      </c>
      <c r="AC48" s="17">
        <v>9.4341555780296293E-2</v>
      </c>
      <c r="AD48" s="17">
        <v>0.163403081128106</v>
      </c>
      <c r="AE48" s="17">
        <v>0.17965366583393699</v>
      </c>
      <c r="AF48" s="17"/>
      <c r="AG48" s="17">
        <v>0.16804556402713999</v>
      </c>
      <c r="AH48" s="17">
        <v>0.158624188857691</v>
      </c>
    </row>
    <row r="49" spans="2:34" x14ac:dyDescent="0.25">
      <c r="B49" t="s">
        <v>80</v>
      </c>
      <c r="C49" s="17">
        <v>2.94112762416406E-2</v>
      </c>
      <c r="D49" s="17">
        <v>3.3153053436017002E-2</v>
      </c>
      <c r="E49" s="17">
        <v>2.6231642722189301E-2</v>
      </c>
      <c r="F49" s="17"/>
      <c r="G49" s="17">
        <v>3.5190822316424203E-2</v>
      </c>
      <c r="H49" s="17">
        <v>2.4408180646182501E-2</v>
      </c>
      <c r="I49" s="17">
        <v>3.03063735167419E-2</v>
      </c>
      <c r="J49" s="17"/>
      <c r="K49" s="17">
        <v>3.2408543762782897E-2</v>
      </c>
      <c r="L49" s="17">
        <v>2.79889742251818E-2</v>
      </c>
      <c r="M49" s="17"/>
      <c r="N49" s="17">
        <v>4.6655640204350202E-2</v>
      </c>
      <c r="O49" s="17">
        <v>2.17434643960846E-2</v>
      </c>
      <c r="P49" s="17">
        <v>3.1417244247405302E-2</v>
      </c>
      <c r="Q49" s="17">
        <v>2.01170116715364E-2</v>
      </c>
      <c r="R49" s="17">
        <v>2.2757448675885399E-2</v>
      </c>
      <c r="S49" s="17"/>
      <c r="T49" s="17">
        <v>2.2233639836731899E-2</v>
      </c>
      <c r="U49" s="17">
        <v>3.2104442193492101E-2</v>
      </c>
      <c r="V49" s="17">
        <v>3.63194344203525E-2</v>
      </c>
      <c r="W49" s="17">
        <v>4.6253301057556699E-2</v>
      </c>
      <c r="X49" s="17">
        <v>2.5681672513154698E-2</v>
      </c>
      <c r="Y49" s="17">
        <v>6.1726671797703997E-2</v>
      </c>
      <c r="Z49" s="17">
        <v>2.4677230916923702E-2</v>
      </c>
      <c r="AA49" s="17">
        <v>1.98940411812016E-2</v>
      </c>
      <c r="AB49" s="17">
        <v>1.1177687297655199E-2</v>
      </c>
      <c r="AC49" s="17">
        <v>2.1194700108740801E-2</v>
      </c>
      <c r="AD49" s="17">
        <v>1.9656165873654301E-2</v>
      </c>
      <c r="AE49" s="17">
        <v>2.5029393233703699E-2</v>
      </c>
      <c r="AF49" s="17"/>
      <c r="AG49" s="17">
        <v>3.6312713400349E-2</v>
      </c>
      <c r="AH49" s="17">
        <v>2.35819182494552E-2</v>
      </c>
    </row>
    <row r="50" spans="2:34" x14ac:dyDescent="0.25">
      <c r="B50" t="s">
        <v>81</v>
      </c>
      <c r="C50" s="17">
        <v>0.44134292910426698</v>
      </c>
      <c r="D50" s="17">
        <v>0.50185432274878805</v>
      </c>
      <c r="E50" s="17">
        <v>0.38590147309081402</v>
      </c>
      <c r="F50" s="17"/>
      <c r="G50" s="17">
        <v>0.43933207490138199</v>
      </c>
      <c r="H50" s="17">
        <v>0.391186282174799</v>
      </c>
      <c r="I50" s="17">
        <v>0.50600108284309597</v>
      </c>
      <c r="J50" s="17"/>
      <c r="K50" s="17">
        <v>0.42557098273413502</v>
      </c>
      <c r="L50" s="17">
        <v>0.44067867283810302</v>
      </c>
      <c r="M50" s="17"/>
      <c r="N50" s="17">
        <v>0.44700377053776102</v>
      </c>
      <c r="O50" s="17">
        <v>0.413537042884288</v>
      </c>
      <c r="P50" s="17">
        <v>0.370849351885991</v>
      </c>
      <c r="Q50" s="17">
        <v>0.48617120175101403</v>
      </c>
      <c r="R50" s="17">
        <v>0.58251117066037605</v>
      </c>
      <c r="S50" s="17"/>
      <c r="T50" s="17">
        <v>0.55752386959698497</v>
      </c>
      <c r="U50" s="17">
        <v>0.37834960285386998</v>
      </c>
      <c r="V50" s="17">
        <v>0.32969661452488602</v>
      </c>
      <c r="W50" s="17">
        <v>0.43862180709177001</v>
      </c>
      <c r="X50" s="17">
        <v>0.41732148481154102</v>
      </c>
      <c r="Y50" s="17">
        <v>0.46905617500944802</v>
      </c>
      <c r="Z50" s="17">
        <v>0.401188667724657</v>
      </c>
      <c r="AA50" s="17">
        <v>0.48561370213503802</v>
      </c>
      <c r="AB50" s="17">
        <v>0.46265252678168001</v>
      </c>
      <c r="AC50" s="17">
        <v>0.49555191383199398</v>
      </c>
      <c r="AD50" s="17">
        <v>0.34636686631652802</v>
      </c>
      <c r="AE50" s="17">
        <v>0.459421895422231</v>
      </c>
      <c r="AF50" s="17"/>
      <c r="AG50" s="17">
        <v>0.45714625695893302</v>
      </c>
      <c r="AH50" s="17">
        <v>0.43082911608130298</v>
      </c>
    </row>
    <row r="51" spans="2:34" x14ac:dyDescent="0.25">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row>
    <row r="52" spans="2:34" x14ac:dyDescent="0.25">
      <c r="B52" s="6" t="s">
        <v>87</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row>
    <row r="53" spans="2:34" x14ac:dyDescent="0.25">
      <c r="B53" s="23" t="s">
        <v>62</v>
      </c>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row>
    <row r="54" spans="2:34" x14ac:dyDescent="0.25">
      <c r="B54" t="s">
        <v>76</v>
      </c>
      <c r="C54" s="17">
        <v>0.34131732657026798</v>
      </c>
      <c r="D54" s="17">
        <v>0.37075864911998202</v>
      </c>
      <c r="E54" s="17">
        <v>0.31324167197963598</v>
      </c>
      <c r="F54" s="17"/>
      <c r="G54" s="17">
        <v>0.39985487026581501</v>
      </c>
      <c r="H54" s="17">
        <v>0.29325619574919698</v>
      </c>
      <c r="I54" s="17">
        <v>0.34711303436702101</v>
      </c>
      <c r="J54" s="17"/>
      <c r="K54" s="17">
        <v>0.33973553398387202</v>
      </c>
      <c r="L54" s="17">
        <v>0.34076120516636899</v>
      </c>
      <c r="M54" s="17"/>
      <c r="N54" s="17">
        <v>0.28308878915611901</v>
      </c>
      <c r="O54" s="17">
        <v>0.38515249175876898</v>
      </c>
      <c r="P54" s="17">
        <v>0.31144019449911697</v>
      </c>
      <c r="Q54" s="17">
        <v>0.33895809530620302</v>
      </c>
      <c r="R54" s="17">
        <v>0.40033266683714902</v>
      </c>
      <c r="S54" s="17"/>
      <c r="T54" s="17">
        <v>0.38765812830338298</v>
      </c>
      <c r="U54" s="17">
        <v>0.32958754392227402</v>
      </c>
      <c r="V54" s="17">
        <v>0.249610710208856</v>
      </c>
      <c r="W54" s="17">
        <v>0.36602220885853898</v>
      </c>
      <c r="X54" s="17">
        <v>0.26170567469519501</v>
      </c>
      <c r="Y54" s="17">
        <v>0.34154608692232202</v>
      </c>
      <c r="Z54" s="17">
        <v>0.33049977443674899</v>
      </c>
      <c r="AA54" s="17">
        <v>0.39142470000034302</v>
      </c>
      <c r="AB54" s="17">
        <v>0.33886554635232202</v>
      </c>
      <c r="AC54" s="17">
        <v>0.33905354269705801</v>
      </c>
      <c r="AD54" s="17">
        <v>0.41647431597747803</v>
      </c>
      <c r="AE54" s="17">
        <v>0.41904032614866499</v>
      </c>
      <c r="AF54" s="17"/>
      <c r="AG54" s="17">
        <v>0.359966288977913</v>
      </c>
      <c r="AH54" s="17">
        <v>0.33601964097826498</v>
      </c>
    </row>
    <row r="55" spans="2:34" x14ac:dyDescent="0.25">
      <c r="B55" t="s">
        <v>77</v>
      </c>
      <c r="C55" s="17">
        <v>0.41781706420334902</v>
      </c>
      <c r="D55" s="17">
        <v>0.408958790360682</v>
      </c>
      <c r="E55" s="17">
        <v>0.43065060532265897</v>
      </c>
      <c r="F55" s="17"/>
      <c r="G55" s="17">
        <v>0.37757574575811198</v>
      </c>
      <c r="H55" s="17">
        <v>0.45681966099239901</v>
      </c>
      <c r="I55" s="17">
        <v>0.40636754850436002</v>
      </c>
      <c r="J55" s="17"/>
      <c r="K55" s="17">
        <v>0.409649759739594</v>
      </c>
      <c r="L55" s="17">
        <v>0.42035536347092001</v>
      </c>
      <c r="M55" s="17"/>
      <c r="N55" s="17">
        <v>0.43996207627154998</v>
      </c>
      <c r="O55" s="17">
        <v>0.38437336327834998</v>
      </c>
      <c r="P55" s="17">
        <v>0.43053627194330102</v>
      </c>
      <c r="Q55" s="17">
        <v>0.41460784033943698</v>
      </c>
      <c r="R55" s="17">
        <v>0.412154873443493</v>
      </c>
      <c r="S55" s="17"/>
      <c r="T55" s="17">
        <v>0.38030892855576198</v>
      </c>
      <c r="U55" s="17">
        <v>0.39767860047851</v>
      </c>
      <c r="V55" s="17">
        <v>0.457830053543344</v>
      </c>
      <c r="W55" s="17">
        <v>0.38023664092894899</v>
      </c>
      <c r="X55" s="17">
        <v>0.44923720009828599</v>
      </c>
      <c r="Y55" s="17">
        <v>0.44475590262277798</v>
      </c>
      <c r="Z55" s="17">
        <v>0.45212146718594798</v>
      </c>
      <c r="AA55" s="17">
        <v>0.37773937064068902</v>
      </c>
      <c r="AB55" s="17">
        <v>0.43626089945424101</v>
      </c>
      <c r="AC55" s="17">
        <v>0.45449873395061402</v>
      </c>
      <c r="AD55" s="17">
        <v>0.40543008668029101</v>
      </c>
      <c r="AE55" s="17">
        <v>0.31540917196106799</v>
      </c>
      <c r="AF55" s="17"/>
      <c r="AG55" s="17">
        <v>0.41076841368681999</v>
      </c>
      <c r="AH55" s="17">
        <v>0.416155131714674</v>
      </c>
    </row>
    <row r="56" spans="2:34" x14ac:dyDescent="0.25">
      <c r="B56" t="s">
        <v>78</v>
      </c>
      <c r="C56" s="17">
        <v>0.19235239377848101</v>
      </c>
      <c r="D56" s="17">
        <v>0.18065125576344501</v>
      </c>
      <c r="E56" s="17">
        <v>0.19933934915951501</v>
      </c>
      <c r="F56" s="17"/>
      <c r="G56" s="17">
        <v>0.173413577797704</v>
      </c>
      <c r="H56" s="17">
        <v>0.206496327793841</v>
      </c>
      <c r="I56" s="17">
        <v>0.19223671639996301</v>
      </c>
      <c r="J56" s="17"/>
      <c r="K56" s="17">
        <v>0.19303406225362599</v>
      </c>
      <c r="L56" s="17">
        <v>0.19354888198523101</v>
      </c>
      <c r="M56" s="17"/>
      <c r="N56" s="17">
        <v>0.21543214938938801</v>
      </c>
      <c r="O56" s="17">
        <v>0.18994452569301901</v>
      </c>
      <c r="P56" s="17">
        <v>0.20516453695128101</v>
      </c>
      <c r="Q56" s="17">
        <v>0.197356755666346</v>
      </c>
      <c r="R56" s="17">
        <v>0.14973995615392899</v>
      </c>
      <c r="S56" s="17"/>
      <c r="T56" s="17">
        <v>0.17788366880513601</v>
      </c>
      <c r="U56" s="17">
        <v>0.23199133014797299</v>
      </c>
      <c r="V56" s="17">
        <v>0.22671241005829701</v>
      </c>
      <c r="W56" s="17">
        <v>0.22487010164723401</v>
      </c>
      <c r="X56" s="17">
        <v>0.22014823977266301</v>
      </c>
      <c r="Y56" s="17">
        <v>0.14226727260456101</v>
      </c>
      <c r="Z56" s="17">
        <v>0.15783211119243801</v>
      </c>
      <c r="AA56" s="17">
        <v>0.177670064844272</v>
      </c>
      <c r="AB56" s="17">
        <v>0.18523876506607001</v>
      </c>
      <c r="AC56" s="17">
        <v>0.18266874854974699</v>
      </c>
      <c r="AD56" s="17">
        <v>0.14200355061140901</v>
      </c>
      <c r="AE56" s="17">
        <v>0.241433643424392</v>
      </c>
      <c r="AF56" s="17"/>
      <c r="AG56" s="17">
        <v>0.18077203820037299</v>
      </c>
      <c r="AH56" s="17">
        <v>0.19971209077712501</v>
      </c>
    </row>
    <row r="57" spans="2:34" x14ac:dyDescent="0.25">
      <c r="B57" t="s">
        <v>79</v>
      </c>
      <c r="C57" s="17">
        <v>3.4987572895529701E-2</v>
      </c>
      <c r="D57" s="17">
        <v>2.8547816674377401E-2</v>
      </c>
      <c r="E57" s="17">
        <v>4.0541710087448897E-2</v>
      </c>
      <c r="F57" s="17"/>
      <c r="G57" s="17">
        <v>3.0837796378469201E-2</v>
      </c>
      <c r="H57" s="17">
        <v>3.82635812422552E-2</v>
      </c>
      <c r="I57" s="17">
        <v>3.4740815352145002E-2</v>
      </c>
      <c r="J57" s="17"/>
      <c r="K57" s="17">
        <v>4.2402708742883502E-2</v>
      </c>
      <c r="L57" s="17">
        <v>3.3726813565225798E-2</v>
      </c>
      <c r="M57" s="17"/>
      <c r="N57" s="17">
        <v>3.71313476307523E-2</v>
      </c>
      <c r="O57" s="17">
        <v>3.3057382667260798E-2</v>
      </c>
      <c r="P57" s="17">
        <v>4.0643258203726502E-2</v>
      </c>
      <c r="Q57" s="17">
        <v>4.0977167555962701E-2</v>
      </c>
      <c r="R57" s="17">
        <v>2.2451567082234801E-2</v>
      </c>
      <c r="S57" s="17"/>
      <c r="T57" s="17">
        <v>4.1879597619733797E-2</v>
      </c>
      <c r="U57" s="17">
        <v>2.3538593507672099E-2</v>
      </c>
      <c r="V57" s="17">
        <v>4.6741704390349602E-2</v>
      </c>
      <c r="W57" s="17">
        <v>1.40938572794052E-2</v>
      </c>
      <c r="X57" s="17">
        <v>5.2167465528002499E-2</v>
      </c>
      <c r="Y57" s="17">
        <v>5.7232822089857603E-2</v>
      </c>
      <c r="Z57" s="17">
        <v>4.0575433514061197E-2</v>
      </c>
      <c r="AA57" s="17">
        <v>4.3209301909255003E-2</v>
      </c>
      <c r="AB57" s="17">
        <v>3.2176127471756397E-2</v>
      </c>
      <c r="AC57" s="17">
        <v>1.4483623053898199E-2</v>
      </c>
      <c r="AD57" s="17">
        <v>2.45078414043544E-2</v>
      </c>
      <c r="AE57" s="17">
        <v>2.4116858465874601E-2</v>
      </c>
      <c r="AF57" s="17"/>
      <c r="AG57" s="17">
        <v>3.10237534035664E-2</v>
      </c>
      <c r="AH57" s="17">
        <v>3.8340149091102699E-2</v>
      </c>
    </row>
    <row r="58" spans="2:34" x14ac:dyDescent="0.25">
      <c r="B58" t="s">
        <v>80</v>
      </c>
      <c r="C58" s="17">
        <v>1.3525642552372701E-2</v>
      </c>
      <c r="D58" s="17">
        <v>1.1083488081513999E-2</v>
      </c>
      <c r="E58" s="17">
        <v>1.62266634507411E-2</v>
      </c>
      <c r="F58" s="17"/>
      <c r="G58" s="17">
        <v>1.8318009799899799E-2</v>
      </c>
      <c r="H58" s="17">
        <v>5.1642342223070003E-3</v>
      </c>
      <c r="I58" s="17">
        <v>1.95418853765119E-2</v>
      </c>
      <c r="J58" s="17"/>
      <c r="K58" s="17">
        <v>1.51779352800251E-2</v>
      </c>
      <c r="L58" s="17">
        <v>1.16077358122543E-2</v>
      </c>
      <c r="M58" s="17"/>
      <c r="N58" s="17">
        <v>2.4385637552190201E-2</v>
      </c>
      <c r="O58" s="17">
        <v>7.4722366026004003E-3</v>
      </c>
      <c r="P58" s="17">
        <v>1.22157384025747E-2</v>
      </c>
      <c r="Q58" s="17">
        <v>8.1001411320515103E-3</v>
      </c>
      <c r="R58" s="17">
        <v>1.53209364831942E-2</v>
      </c>
      <c r="S58" s="17"/>
      <c r="T58" s="17">
        <v>1.22696767159849E-2</v>
      </c>
      <c r="U58" s="17">
        <v>1.7203931943571799E-2</v>
      </c>
      <c r="V58" s="17">
        <v>1.91051217991535E-2</v>
      </c>
      <c r="W58" s="17">
        <v>1.4777191285872999E-2</v>
      </c>
      <c r="X58" s="17">
        <v>1.67414199058534E-2</v>
      </c>
      <c r="Y58" s="17">
        <v>1.4197915760481499E-2</v>
      </c>
      <c r="Z58" s="17">
        <v>1.89712136708041E-2</v>
      </c>
      <c r="AA58" s="17">
        <v>9.9565626054418793E-3</v>
      </c>
      <c r="AB58" s="17">
        <v>7.4586616556103699E-3</v>
      </c>
      <c r="AC58" s="17">
        <v>9.2953517486825902E-3</v>
      </c>
      <c r="AD58" s="17">
        <v>1.1584205326468601E-2</v>
      </c>
      <c r="AE58" s="17">
        <v>0</v>
      </c>
      <c r="AF58" s="17"/>
      <c r="AG58" s="17">
        <v>1.74695057313284E-2</v>
      </c>
      <c r="AH58" s="17">
        <v>9.7729874388332808E-3</v>
      </c>
    </row>
    <row r="59" spans="2:34" x14ac:dyDescent="0.25">
      <c r="B59" t="s">
        <v>81</v>
      </c>
      <c r="C59" s="17">
        <v>0.759134390773616</v>
      </c>
      <c r="D59" s="17">
        <v>0.77971743948066297</v>
      </c>
      <c r="E59" s="17">
        <v>0.74389227730229501</v>
      </c>
      <c r="F59" s="17"/>
      <c r="G59" s="17">
        <v>0.77743061602392705</v>
      </c>
      <c r="H59" s="17">
        <v>0.75007585674159705</v>
      </c>
      <c r="I59" s="17">
        <v>0.75348058287137998</v>
      </c>
      <c r="J59" s="17"/>
      <c r="K59" s="17">
        <v>0.74938529372346596</v>
      </c>
      <c r="L59" s="17">
        <v>0.76111656863728905</v>
      </c>
      <c r="M59" s="17"/>
      <c r="N59" s="17">
        <v>0.72305086542766905</v>
      </c>
      <c r="O59" s="17">
        <v>0.76952585503711901</v>
      </c>
      <c r="P59" s="17">
        <v>0.74197646644241799</v>
      </c>
      <c r="Q59" s="17">
        <v>0.75356593564564001</v>
      </c>
      <c r="R59" s="17">
        <v>0.81248754028064196</v>
      </c>
      <c r="S59" s="17"/>
      <c r="T59" s="17">
        <v>0.76796705685914501</v>
      </c>
      <c r="U59" s="17">
        <v>0.72726614440078396</v>
      </c>
      <c r="V59" s="17">
        <v>0.7074407637522</v>
      </c>
      <c r="W59" s="17">
        <v>0.74625884978748802</v>
      </c>
      <c r="X59" s="17">
        <v>0.71094287479348095</v>
      </c>
      <c r="Y59" s="17">
        <v>0.7863019895451</v>
      </c>
      <c r="Z59" s="17">
        <v>0.78262124162269697</v>
      </c>
      <c r="AA59" s="17">
        <v>0.76916407064103098</v>
      </c>
      <c r="AB59" s="17">
        <v>0.77512644580656298</v>
      </c>
      <c r="AC59" s="17">
        <v>0.79355227664767203</v>
      </c>
      <c r="AD59" s="17">
        <v>0.82190440265776799</v>
      </c>
      <c r="AE59" s="17">
        <v>0.73444949810973303</v>
      </c>
      <c r="AF59" s="17"/>
      <c r="AG59" s="17">
        <v>0.77073470266473298</v>
      </c>
      <c r="AH59" s="17">
        <v>0.75217477269293898</v>
      </c>
    </row>
    <row r="60" spans="2:34" x14ac:dyDescent="0.25">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row>
    <row r="61" spans="2:34" x14ac:dyDescent="0.25">
      <c r="B61" s="6" t="s">
        <v>88</v>
      </c>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row>
    <row r="62" spans="2:34" x14ac:dyDescent="0.25">
      <c r="B62" s="23" t="s">
        <v>62</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row>
    <row r="63" spans="2:34" x14ac:dyDescent="0.25">
      <c r="B63" t="s">
        <v>76</v>
      </c>
      <c r="C63" s="17">
        <v>0.67187251341934595</v>
      </c>
      <c r="D63" s="17">
        <v>0.59484504278730099</v>
      </c>
      <c r="E63" s="17">
        <v>0.75312267690558499</v>
      </c>
      <c r="F63" s="17"/>
      <c r="G63" s="17">
        <v>0.66956241402111605</v>
      </c>
      <c r="H63" s="17">
        <v>0.66614783912355702</v>
      </c>
      <c r="I63" s="17">
        <v>0.68118484114239897</v>
      </c>
      <c r="J63" s="17"/>
      <c r="K63" s="17">
        <v>0.65518275831779105</v>
      </c>
      <c r="L63" s="17">
        <v>0.67638152712295296</v>
      </c>
      <c r="M63" s="17"/>
      <c r="N63" s="17">
        <v>0.61206802213564304</v>
      </c>
      <c r="O63" s="17">
        <v>0.69475319577208605</v>
      </c>
      <c r="P63" s="17">
        <v>0.67544495097143697</v>
      </c>
      <c r="Q63" s="17">
        <v>0.64717383618059698</v>
      </c>
      <c r="R63" s="17">
        <v>0.69969757317284598</v>
      </c>
      <c r="S63" s="17"/>
      <c r="T63" s="17">
        <v>0.69640653911445705</v>
      </c>
      <c r="U63" s="17">
        <v>0.64181554248723904</v>
      </c>
      <c r="V63" s="17">
        <v>0.74266783511445</v>
      </c>
      <c r="W63" s="17">
        <v>0.66050538884673904</v>
      </c>
      <c r="X63" s="17">
        <v>0.63637247425638199</v>
      </c>
      <c r="Y63" s="17">
        <v>0.65475206466104496</v>
      </c>
      <c r="Z63" s="17">
        <v>0.68682126930805998</v>
      </c>
      <c r="AA63" s="17">
        <v>0.55217334632917203</v>
      </c>
      <c r="AB63" s="17">
        <v>0.67981626429049502</v>
      </c>
      <c r="AC63" s="17">
        <v>0.72226286533697004</v>
      </c>
      <c r="AD63" s="17">
        <v>0.71616428097320095</v>
      </c>
      <c r="AE63" s="17">
        <v>0.55698269439655401</v>
      </c>
      <c r="AF63" s="17"/>
      <c r="AG63" s="17">
        <v>0.66940759607951095</v>
      </c>
      <c r="AH63" s="17">
        <v>0.67598721201203504</v>
      </c>
    </row>
    <row r="64" spans="2:34" x14ac:dyDescent="0.25">
      <c r="B64" t="s">
        <v>77</v>
      </c>
      <c r="C64" s="17">
        <v>0.274875504068262</v>
      </c>
      <c r="D64" s="17">
        <v>0.33433952039286402</v>
      </c>
      <c r="E64" s="17">
        <v>0.213006734698514</v>
      </c>
      <c r="F64" s="17"/>
      <c r="G64" s="17">
        <v>0.287346913791312</v>
      </c>
      <c r="H64" s="17">
        <v>0.27802175302721899</v>
      </c>
      <c r="I64" s="17">
        <v>0.25935295336363201</v>
      </c>
      <c r="J64" s="17"/>
      <c r="K64" s="17">
        <v>0.29173494893720697</v>
      </c>
      <c r="L64" s="17">
        <v>0.27218211639399298</v>
      </c>
      <c r="M64" s="17"/>
      <c r="N64" s="17">
        <v>0.33129775257198701</v>
      </c>
      <c r="O64" s="17">
        <v>0.26209417276796798</v>
      </c>
      <c r="P64" s="17">
        <v>0.26849637401337101</v>
      </c>
      <c r="Q64" s="17">
        <v>0.23886393103779399</v>
      </c>
      <c r="R64" s="17">
        <v>0.26636707147104099</v>
      </c>
      <c r="S64" s="17"/>
      <c r="T64" s="17">
        <v>0.24553566096756399</v>
      </c>
      <c r="U64" s="17">
        <v>0.31530867490284098</v>
      </c>
      <c r="V64" s="17">
        <v>0.20134510156999999</v>
      </c>
      <c r="W64" s="17">
        <v>0.27955642329429797</v>
      </c>
      <c r="X64" s="17">
        <v>0.31206207970284999</v>
      </c>
      <c r="Y64" s="17">
        <v>0.27805549566183702</v>
      </c>
      <c r="Z64" s="17">
        <v>0.257798434946517</v>
      </c>
      <c r="AA64" s="17">
        <v>0.38375128487023902</v>
      </c>
      <c r="AB64" s="17">
        <v>0.24925701522177701</v>
      </c>
      <c r="AC64" s="17">
        <v>0.26717355262847398</v>
      </c>
      <c r="AD64" s="17">
        <v>0.24309652206379301</v>
      </c>
      <c r="AE64" s="17">
        <v>0.38182377327654798</v>
      </c>
      <c r="AF64" s="17"/>
      <c r="AG64" s="17">
        <v>0.27911690221066898</v>
      </c>
      <c r="AH64" s="17">
        <v>0.27412035518606997</v>
      </c>
    </row>
    <row r="65" spans="2:34" x14ac:dyDescent="0.25">
      <c r="B65" t="s">
        <v>78</v>
      </c>
      <c r="C65" s="17">
        <v>4.2303925183057998E-2</v>
      </c>
      <c r="D65" s="17">
        <v>5.3809720250308897E-2</v>
      </c>
      <c r="E65" s="17">
        <v>2.87713279219836E-2</v>
      </c>
      <c r="F65" s="17"/>
      <c r="G65" s="17">
        <v>3.3760324968656198E-2</v>
      </c>
      <c r="H65" s="17">
        <v>4.7638777802449898E-2</v>
      </c>
      <c r="I65" s="17">
        <v>4.3560839068918902E-2</v>
      </c>
      <c r="J65" s="17"/>
      <c r="K65" s="17">
        <v>5.1115295682460302E-2</v>
      </c>
      <c r="L65" s="17">
        <v>4.06429917134912E-2</v>
      </c>
      <c r="M65" s="17"/>
      <c r="N65" s="17">
        <v>3.49649745098808E-2</v>
      </c>
      <c r="O65" s="17">
        <v>3.7593074734226198E-2</v>
      </c>
      <c r="P65" s="17">
        <v>4.56800098709449E-2</v>
      </c>
      <c r="Q65" s="17">
        <v>0.109885392030909</v>
      </c>
      <c r="R65" s="17">
        <v>2.26527287111974E-2</v>
      </c>
      <c r="S65" s="17"/>
      <c r="T65" s="17">
        <v>5.0323561512359997E-2</v>
      </c>
      <c r="U65" s="17">
        <v>3.2498775482260503E-2</v>
      </c>
      <c r="V65" s="17">
        <v>4.7928982811279899E-2</v>
      </c>
      <c r="W65" s="17">
        <v>3.92956294124715E-2</v>
      </c>
      <c r="X65" s="17">
        <v>3.0631053694982702E-2</v>
      </c>
      <c r="Y65" s="17">
        <v>5.4615588241346498E-2</v>
      </c>
      <c r="Z65" s="17">
        <v>5.53802957454234E-2</v>
      </c>
      <c r="AA65" s="17">
        <v>5.0120985842222902E-2</v>
      </c>
      <c r="AB65" s="17">
        <v>5.2498731748863603E-2</v>
      </c>
      <c r="AC65" s="17">
        <v>4.8165654847693896E-3</v>
      </c>
      <c r="AD65" s="17">
        <v>4.0739196963006097E-2</v>
      </c>
      <c r="AE65" s="17">
        <v>5.13037807988743E-2</v>
      </c>
      <c r="AF65" s="17"/>
      <c r="AG65" s="17">
        <v>3.8590827965418503E-2</v>
      </c>
      <c r="AH65" s="17">
        <v>4.0866976569699301E-2</v>
      </c>
    </row>
    <row r="66" spans="2:34" x14ac:dyDescent="0.25">
      <c r="B66" t="s">
        <v>79</v>
      </c>
      <c r="C66" s="17">
        <v>5.7343949387037201E-3</v>
      </c>
      <c r="D66" s="17">
        <v>9.3991167014858892E-3</v>
      </c>
      <c r="E66" s="17">
        <v>2.1790304009577498E-3</v>
      </c>
      <c r="F66" s="17"/>
      <c r="G66" s="17">
        <v>3.69548479191289E-3</v>
      </c>
      <c r="H66" s="17">
        <v>6.7014329314076101E-3</v>
      </c>
      <c r="I66" s="17">
        <v>6.4175719645154601E-3</v>
      </c>
      <c r="J66" s="17"/>
      <c r="K66" s="17">
        <v>1.9669970625412398E-3</v>
      </c>
      <c r="L66" s="17">
        <v>6.2426514873807296E-3</v>
      </c>
      <c r="M66" s="17"/>
      <c r="N66" s="17">
        <v>1.1444660601425899E-2</v>
      </c>
      <c r="O66" s="17">
        <v>2.7918108768609502E-3</v>
      </c>
      <c r="P66" s="17">
        <v>4.7956400817381799E-3</v>
      </c>
      <c r="Q66" s="17">
        <v>0</v>
      </c>
      <c r="R66" s="17">
        <v>7.9350222725112999E-3</v>
      </c>
      <c r="S66" s="17"/>
      <c r="T66" s="17">
        <v>3.4997875317818901E-3</v>
      </c>
      <c r="U66" s="17">
        <v>5.92401703973954E-3</v>
      </c>
      <c r="V66" s="17">
        <v>0</v>
      </c>
      <c r="W66" s="17">
        <v>0</v>
      </c>
      <c r="X66" s="17">
        <v>2.0934392345785299E-2</v>
      </c>
      <c r="Y66" s="17">
        <v>6.3629435543589401E-3</v>
      </c>
      <c r="Z66" s="17">
        <v>0</v>
      </c>
      <c r="AA66" s="17">
        <v>1.3954382958365499E-2</v>
      </c>
      <c r="AB66" s="17">
        <v>1.13647175580053E-2</v>
      </c>
      <c r="AC66" s="17">
        <v>5.7470165497862701E-3</v>
      </c>
      <c r="AD66" s="17">
        <v>0</v>
      </c>
      <c r="AE66" s="17">
        <v>0</v>
      </c>
      <c r="AF66" s="17"/>
      <c r="AG66" s="17">
        <v>9.12347556676971E-3</v>
      </c>
      <c r="AH66" s="17">
        <v>3.2029946736150498E-3</v>
      </c>
    </row>
    <row r="67" spans="2:34" x14ac:dyDescent="0.25">
      <c r="B67" t="s">
        <v>80</v>
      </c>
      <c r="C67" s="17">
        <v>5.2136623906309104E-3</v>
      </c>
      <c r="D67" s="17">
        <v>7.6065998680404298E-3</v>
      </c>
      <c r="E67" s="17">
        <v>2.9202300729589199E-3</v>
      </c>
      <c r="F67" s="17"/>
      <c r="G67" s="17">
        <v>5.6348624270028801E-3</v>
      </c>
      <c r="H67" s="17">
        <v>1.49019711536605E-3</v>
      </c>
      <c r="I67" s="17">
        <v>9.4837944605345708E-3</v>
      </c>
      <c r="J67" s="17"/>
      <c r="K67" s="17">
        <v>0</v>
      </c>
      <c r="L67" s="17">
        <v>4.5507132821816596E-3</v>
      </c>
      <c r="M67" s="17"/>
      <c r="N67" s="17">
        <v>1.0224590181063401E-2</v>
      </c>
      <c r="O67" s="17">
        <v>2.7677458488586299E-3</v>
      </c>
      <c r="P67" s="17">
        <v>5.58302506250947E-3</v>
      </c>
      <c r="Q67" s="17">
        <v>4.0768407507009797E-3</v>
      </c>
      <c r="R67" s="17">
        <v>3.3476043724048302E-3</v>
      </c>
      <c r="S67" s="17"/>
      <c r="T67" s="17">
        <v>4.2344508738369801E-3</v>
      </c>
      <c r="U67" s="17">
        <v>4.4529900879203702E-3</v>
      </c>
      <c r="V67" s="17">
        <v>8.0580805042696508E-3</v>
      </c>
      <c r="W67" s="17">
        <v>2.06425584464912E-2</v>
      </c>
      <c r="X67" s="17">
        <v>0</v>
      </c>
      <c r="Y67" s="17">
        <v>6.2139078814119801E-3</v>
      </c>
      <c r="Z67" s="17">
        <v>0</v>
      </c>
      <c r="AA67" s="17">
        <v>0</v>
      </c>
      <c r="AB67" s="17">
        <v>7.0632711808597398E-3</v>
      </c>
      <c r="AC67" s="17">
        <v>0</v>
      </c>
      <c r="AD67" s="17">
        <v>0</v>
      </c>
      <c r="AE67" s="17">
        <v>9.8897515280232193E-3</v>
      </c>
      <c r="AF67" s="17"/>
      <c r="AG67" s="17">
        <v>3.7611981776313301E-3</v>
      </c>
      <c r="AH67" s="17">
        <v>5.8224615585812803E-3</v>
      </c>
    </row>
    <row r="68" spans="2:34" x14ac:dyDescent="0.25">
      <c r="B68" t="s">
        <v>81</v>
      </c>
      <c r="C68" s="17">
        <v>0.94674801748760695</v>
      </c>
      <c r="D68" s="17">
        <v>0.92918456318016496</v>
      </c>
      <c r="E68" s="17">
        <v>0.96612941160410004</v>
      </c>
      <c r="F68" s="17"/>
      <c r="G68" s="17">
        <v>0.95690932781242799</v>
      </c>
      <c r="H68" s="17">
        <v>0.944169592150776</v>
      </c>
      <c r="I68" s="17">
        <v>0.94053779450603103</v>
      </c>
      <c r="J68" s="17"/>
      <c r="K68" s="17">
        <v>0.94691770725499902</v>
      </c>
      <c r="L68" s="17">
        <v>0.948563643516946</v>
      </c>
      <c r="M68" s="17"/>
      <c r="N68" s="17">
        <v>0.94336577470762994</v>
      </c>
      <c r="O68" s="17">
        <v>0.95684736854005403</v>
      </c>
      <c r="P68" s="17">
        <v>0.94394132498480698</v>
      </c>
      <c r="Q68" s="17">
        <v>0.886037767218391</v>
      </c>
      <c r="R68" s="17">
        <v>0.96606464464388597</v>
      </c>
      <c r="S68" s="17"/>
      <c r="T68" s="17">
        <v>0.94194220008202101</v>
      </c>
      <c r="U68" s="17">
        <v>0.95712421739008002</v>
      </c>
      <c r="V68" s="17">
        <v>0.94401293668444997</v>
      </c>
      <c r="W68" s="17">
        <v>0.94006181214103701</v>
      </c>
      <c r="X68" s="17">
        <v>0.94843455395923204</v>
      </c>
      <c r="Y68" s="17">
        <v>0.93280756032288203</v>
      </c>
      <c r="Z68" s="17">
        <v>0.94461970425457698</v>
      </c>
      <c r="AA68" s="17">
        <v>0.93592463119941105</v>
      </c>
      <c r="AB68" s="17">
        <v>0.92907327951227103</v>
      </c>
      <c r="AC68" s="17">
        <v>0.98943641796544402</v>
      </c>
      <c r="AD68" s="17">
        <v>0.95926080303699401</v>
      </c>
      <c r="AE68" s="17">
        <v>0.93880646767310205</v>
      </c>
      <c r="AF68" s="17"/>
      <c r="AG68" s="17">
        <v>0.94852449829018104</v>
      </c>
      <c r="AH68" s="17">
        <v>0.95010756719810396</v>
      </c>
    </row>
    <row r="69" spans="2:34" x14ac:dyDescent="0.25">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row>
    <row r="70" spans="2:34" x14ac:dyDescent="0.25">
      <c r="B70" s="6" t="s">
        <v>89</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row>
    <row r="71" spans="2:34" x14ac:dyDescent="0.25">
      <c r="B71" s="23" t="s">
        <v>62</v>
      </c>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row>
    <row r="72" spans="2:34" x14ac:dyDescent="0.25">
      <c r="B72" t="s">
        <v>76</v>
      </c>
      <c r="C72" s="17">
        <v>0.55655771714715496</v>
      </c>
      <c r="D72" s="17">
        <v>0.54098182888929502</v>
      </c>
      <c r="E72" s="17">
        <v>0.57402277773967403</v>
      </c>
      <c r="F72" s="17"/>
      <c r="G72" s="17">
        <v>0.51953875595957</v>
      </c>
      <c r="H72" s="17">
        <v>0.57629844889161996</v>
      </c>
      <c r="I72" s="17">
        <v>0.56622884621615199</v>
      </c>
      <c r="J72" s="17"/>
      <c r="K72" s="17">
        <v>0.51065797511468702</v>
      </c>
      <c r="L72" s="17">
        <v>0.56680174352214596</v>
      </c>
      <c r="M72" s="17"/>
      <c r="N72" s="17">
        <v>0.38516931958254902</v>
      </c>
      <c r="O72" s="17">
        <v>0.54833555802004297</v>
      </c>
      <c r="P72" s="17">
        <v>0.57409408453725796</v>
      </c>
      <c r="Q72" s="17">
        <v>0.52526462328048895</v>
      </c>
      <c r="R72" s="17">
        <v>0.68681386960429802</v>
      </c>
      <c r="S72" s="17"/>
      <c r="T72" s="17">
        <v>0.63870969745555095</v>
      </c>
      <c r="U72" s="17">
        <v>0.51276849688807102</v>
      </c>
      <c r="V72" s="17">
        <v>0.53889939379816698</v>
      </c>
      <c r="W72" s="17">
        <v>0.55942069052141996</v>
      </c>
      <c r="X72" s="17">
        <v>0.54163147202147399</v>
      </c>
      <c r="Y72" s="17">
        <v>0.48472799967760499</v>
      </c>
      <c r="Z72" s="17">
        <v>0.518574013361077</v>
      </c>
      <c r="AA72" s="17">
        <v>0.53353213298899604</v>
      </c>
      <c r="AB72" s="17">
        <v>0.55899063338474797</v>
      </c>
      <c r="AC72" s="17">
        <v>0.652475907110181</v>
      </c>
      <c r="AD72" s="17">
        <v>0.58880203923617402</v>
      </c>
      <c r="AE72" s="17">
        <v>0.49732067597339302</v>
      </c>
      <c r="AF72" s="17"/>
      <c r="AG72" s="17">
        <v>0.54049388067196802</v>
      </c>
      <c r="AH72" s="17">
        <v>0.57759092388576605</v>
      </c>
    </row>
    <row r="73" spans="2:34" x14ac:dyDescent="0.25">
      <c r="B73" t="s">
        <v>77</v>
      </c>
      <c r="C73" s="17">
        <v>0.366082776975029</v>
      </c>
      <c r="D73" s="17">
        <v>0.37039270587309903</v>
      </c>
      <c r="E73" s="17">
        <v>0.35970322035090702</v>
      </c>
      <c r="F73" s="17"/>
      <c r="G73" s="17">
        <v>0.39558145628576702</v>
      </c>
      <c r="H73" s="17">
        <v>0.35944990591801701</v>
      </c>
      <c r="I73" s="17">
        <v>0.34698715263789098</v>
      </c>
      <c r="J73" s="17"/>
      <c r="K73" s="17">
        <v>0.40667724423335799</v>
      </c>
      <c r="L73" s="17">
        <v>0.358756816423138</v>
      </c>
      <c r="M73" s="17"/>
      <c r="N73" s="17">
        <v>0.46702826802862302</v>
      </c>
      <c r="O73" s="17">
        <v>0.40205035665210698</v>
      </c>
      <c r="P73" s="17">
        <v>0.35372746370179597</v>
      </c>
      <c r="Q73" s="17">
        <v>0.34511196425035401</v>
      </c>
      <c r="R73" s="17">
        <v>0.27430855690473499</v>
      </c>
      <c r="S73" s="17"/>
      <c r="T73" s="17">
        <v>0.33357346489054701</v>
      </c>
      <c r="U73" s="17">
        <v>0.40524850086742298</v>
      </c>
      <c r="V73" s="17">
        <v>0.36859268431777698</v>
      </c>
      <c r="W73" s="17">
        <v>0.35561277229550498</v>
      </c>
      <c r="X73" s="17">
        <v>0.35584335811270701</v>
      </c>
      <c r="Y73" s="17">
        <v>0.40425936325850498</v>
      </c>
      <c r="Z73" s="17">
        <v>0.40769581958378498</v>
      </c>
      <c r="AA73" s="17">
        <v>0.38795854881602398</v>
      </c>
      <c r="AB73" s="17">
        <v>0.36096396770598599</v>
      </c>
      <c r="AC73" s="17">
        <v>0.253301262455499</v>
      </c>
      <c r="AD73" s="17">
        <v>0.35520177792794</v>
      </c>
      <c r="AE73" s="17">
        <v>0.46523628871329697</v>
      </c>
      <c r="AF73" s="17"/>
      <c r="AG73" s="17">
        <v>0.37951544559155398</v>
      </c>
      <c r="AH73" s="17">
        <v>0.34840264472111498</v>
      </c>
    </row>
    <row r="74" spans="2:34" x14ac:dyDescent="0.25">
      <c r="B74" t="s">
        <v>78</v>
      </c>
      <c r="C74" s="17">
        <v>5.4517356371965399E-2</v>
      </c>
      <c r="D74" s="17">
        <v>6.5472241883666293E-2</v>
      </c>
      <c r="E74" s="17">
        <v>4.3306122646745902E-2</v>
      </c>
      <c r="F74" s="17"/>
      <c r="G74" s="17">
        <v>5.5582576585286599E-2</v>
      </c>
      <c r="H74" s="17">
        <v>4.3556676014259499E-2</v>
      </c>
      <c r="I74" s="17">
        <v>6.7249473648939101E-2</v>
      </c>
      <c r="J74" s="17"/>
      <c r="K74" s="17">
        <v>6.2444664341273298E-2</v>
      </c>
      <c r="L74" s="17">
        <v>5.3736083446582601E-2</v>
      </c>
      <c r="M74" s="17"/>
      <c r="N74" s="17">
        <v>9.3756589935006698E-2</v>
      </c>
      <c r="O74" s="17">
        <v>2.9622588703074101E-2</v>
      </c>
      <c r="P74" s="17">
        <v>5.36190629729313E-2</v>
      </c>
      <c r="Q74" s="17">
        <v>0.111287898783326</v>
      </c>
      <c r="R74" s="17">
        <v>2.9383949546799199E-2</v>
      </c>
      <c r="S74" s="17"/>
      <c r="T74" s="17">
        <v>2.2632265379852402E-2</v>
      </c>
      <c r="U74" s="17">
        <v>4.2014265427281601E-2</v>
      </c>
      <c r="V74" s="17">
        <v>5.7503407288739802E-2</v>
      </c>
      <c r="W74" s="17">
        <v>6.4076431005901602E-2</v>
      </c>
      <c r="X74" s="17">
        <v>6.6698553113811801E-2</v>
      </c>
      <c r="Y74" s="17">
        <v>7.3656571333829302E-2</v>
      </c>
      <c r="Z74" s="17">
        <v>5.2958744926408001E-2</v>
      </c>
      <c r="AA74" s="17">
        <v>7.8509318194979902E-2</v>
      </c>
      <c r="AB74" s="17">
        <v>5.9186716615767097E-2</v>
      </c>
      <c r="AC74" s="17">
        <v>6.9980818585043902E-2</v>
      </c>
      <c r="AD74" s="17">
        <v>5.5996182835885297E-2</v>
      </c>
      <c r="AE74" s="17">
        <v>3.7443035313310002E-2</v>
      </c>
      <c r="AF74" s="17"/>
      <c r="AG74" s="17">
        <v>4.9259860014541697E-2</v>
      </c>
      <c r="AH74" s="17">
        <v>5.7555262839950501E-2</v>
      </c>
    </row>
    <row r="75" spans="2:34" x14ac:dyDescent="0.25">
      <c r="B75" t="s">
        <v>79</v>
      </c>
      <c r="C75" s="17">
        <v>1.16850914971816E-2</v>
      </c>
      <c r="D75" s="17">
        <v>1.03173363648895E-2</v>
      </c>
      <c r="E75" s="17">
        <v>1.32764248165562E-2</v>
      </c>
      <c r="F75" s="17"/>
      <c r="G75" s="17">
        <v>6.0400372631689604E-3</v>
      </c>
      <c r="H75" s="17">
        <v>1.7434047154460199E-2</v>
      </c>
      <c r="I75" s="17">
        <v>9.7313423995527299E-3</v>
      </c>
      <c r="J75" s="17"/>
      <c r="K75" s="17">
        <v>7.8832835004698093E-3</v>
      </c>
      <c r="L75" s="17">
        <v>1.2394326848958701E-2</v>
      </c>
      <c r="M75" s="17"/>
      <c r="N75" s="17">
        <v>2.07252464744354E-2</v>
      </c>
      <c r="O75" s="17">
        <v>3.8753480492335702E-3</v>
      </c>
      <c r="P75" s="17">
        <v>1.3755516340051401E-2</v>
      </c>
      <c r="Q75" s="17">
        <v>1.8335513685831199E-2</v>
      </c>
      <c r="R75" s="17">
        <v>6.1460195717636702E-3</v>
      </c>
      <c r="S75" s="17"/>
      <c r="T75" s="17">
        <v>2.9673468371308599E-3</v>
      </c>
      <c r="U75" s="17">
        <v>1.7414716091647901E-2</v>
      </c>
      <c r="V75" s="17">
        <v>1.7996021820307601E-2</v>
      </c>
      <c r="W75" s="17">
        <v>1.0568826953927499E-2</v>
      </c>
      <c r="X75" s="17">
        <v>2.0583333691433899E-2</v>
      </c>
      <c r="Y75" s="17">
        <v>1.8718049969087502E-2</v>
      </c>
      <c r="Z75" s="17">
        <v>5.6987764336275497E-3</v>
      </c>
      <c r="AA75" s="17">
        <v>0</v>
      </c>
      <c r="AB75" s="17">
        <v>1.22212729611775E-2</v>
      </c>
      <c r="AC75" s="17">
        <v>1.8264458451188199E-2</v>
      </c>
      <c r="AD75" s="17">
        <v>0</v>
      </c>
      <c r="AE75" s="17">
        <v>0</v>
      </c>
      <c r="AF75" s="17"/>
      <c r="AG75" s="17">
        <v>1.7042450188273502E-2</v>
      </c>
      <c r="AH75" s="17">
        <v>7.71934939421892E-3</v>
      </c>
    </row>
    <row r="76" spans="2:34" x14ac:dyDescent="0.25">
      <c r="B76" t="s">
        <v>80</v>
      </c>
      <c r="C76" s="17">
        <v>1.11570580086689E-2</v>
      </c>
      <c r="D76" s="17">
        <v>1.28358869890506E-2</v>
      </c>
      <c r="E76" s="17">
        <v>9.6914544461170395E-3</v>
      </c>
      <c r="F76" s="17"/>
      <c r="G76" s="17">
        <v>2.32571739062074E-2</v>
      </c>
      <c r="H76" s="17">
        <v>3.26092202164306E-3</v>
      </c>
      <c r="I76" s="17">
        <v>9.8031850974643706E-3</v>
      </c>
      <c r="J76" s="17"/>
      <c r="K76" s="17">
        <v>1.2336832810211499E-2</v>
      </c>
      <c r="L76" s="17">
        <v>8.3110297591745905E-3</v>
      </c>
      <c r="M76" s="17"/>
      <c r="N76" s="17">
        <v>3.3320575979385501E-2</v>
      </c>
      <c r="O76" s="17">
        <v>1.6116148575542399E-2</v>
      </c>
      <c r="P76" s="17">
        <v>4.8038724479636703E-3</v>
      </c>
      <c r="Q76" s="17">
        <v>0</v>
      </c>
      <c r="R76" s="17">
        <v>3.3476043724048302E-3</v>
      </c>
      <c r="S76" s="17"/>
      <c r="T76" s="17">
        <v>2.11722543691849E-3</v>
      </c>
      <c r="U76" s="17">
        <v>2.2554020725576E-2</v>
      </c>
      <c r="V76" s="17">
        <v>1.7008492775008301E-2</v>
      </c>
      <c r="W76" s="17">
        <v>1.03212792232456E-2</v>
      </c>
      <c r="X76" s="17">
        <v>1.5243283060573799E-2</v>
      </c>
      <c r="Y76" s="17">
        <v>1.8638015760972799E-2</v>
      </c>
      <c r="Z76" s="17">
        <v>1.50726456951027E-2</v>
      </c>
      <c r="AA76" s="17">
        <v>0</v>
      </c>
      <c r="AB76" s="17">
        <v>8.6374093323223003E-3</v>
      </c>
      <c r="AC76" s="17">
        <v>5.9775533980883202E-3</v>
      </c>
      <c r="AD76" s="17">
        <v>0</v>
      </c>
      <c r="AE76" s="17">
        <v>0</v>
      </c>
      <c r="AF76" s="17"/>
      <c r="AG76" s="17">
        <v>1.3688363533662699E-2</v>
      </c>
      <c r="AH76" s="17">
        <v>8.7318191589491195E-3</v>
      </c>
    </row>
    <row r="77" spans="2:34" x14ac:dyDescent="0.25">
      <c r="B77" t="s">
        <v>81</v>
      </c>
      <c r="C77" s="17">
        <v>0.92264049412218396</v>
      </c>
      <c r="D77" s="17">
        <v>0.91137453476239405</v>
      </c>
      <c r="E77" s="17">
        <v>0.93372599809058099</v>
      </c>
      <c r="F77" s="17"/>
      <c r="G77" s="17">
        <v>0.91512021224533702</v>
      </c>
      <c r="H77" s="17">
        <v>0.93574835480963703</v>
      </c>
      <c r="I77" s="17">
        <v>0.91321599885404403</v>
      </c>
      <c r="J77" s="17"/>
      <c r="K77" s="17">
        <v>0.91733521934804496</v>
      </c>
      <c r="L77" s="17">
        <v>0.92555855994528402</v>
      </c>
      <c r="M77" s="17"/>
      <c r="N77" s="17">
        <v>0.85219758761117204</v>
      </c>
      <c r="O77" s="17">
        <v>0.95038591467214995</v>
      </c>
      <c r="P77" s="17">
        <v>0.92782154823905405</v>
      </c>
      <c r="Q77" s="17">
        <v>0.87037658753084302</v>
      </c>
      <c r="R77" s="17">
        <v>0.96112242650903201</v>
      </c>
      <c r="S77" s="17"/>
      <c r="T77" s="17">
        <v>0.97228316234609802</v>
      </c>
      <c r="U77" s="17">
        <v>0.91801699775549395</v>
      </c>
      <c r="V77" s="17">
        <v>0.90749207811594401</v>
      </c>
      <c r="W77" s="17">
        <v>0.91503346281692499</v>
      </c>
      <c r="X77" s="17">
        <v>0.89747483013418095</v>
      </c>
      <c r="Y77" s="17">
        <v>0.88898736293611003</v>
      </c>
      <c r="Z77" s="17">
        <v>0.92626983294486198</v>
      </c>
      <c r="AA77" s="17">
        <v>0.92149068180502003</v>
      </c>
      <c r="AB77" s="17">
        <v>0.91995460109073302</v>
      </c>
      <c r="AC77" s="17">
        <v>0.90577716956568</v>
      </c>
      <c r="AD77" s="17">
        <v>0.94400381716411497</v>
      </c>
      <c r="AE77" s="17">
        <v>0.96255696468669005</v>
      </c>
      <c r="AF77" s="17"/>
      <c r="AG77" s="17">
        <v>0.92000932626352205</v>
      </c>
      <c r="AH77" s="17">
        <v>0.92599356860688098</v>
      </c>
    </row>
    <row r="78" spans="2:34" x14ac:dyDescent="0.25">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row>
    <row r="79" spans="2:34" x14ac:dyDescent="0.25">
      <c r="B79" s="6" t="s">
        <v>90</v>
      </c>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row>
    <row r="80" spans="2:34" x14ac:dyDescent="0.25">
      <c r="B80" s="23" t="s">
        <v>62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row>
    <row r="81" spans="2:34" x14ac:dyDescent="0.25">
      <c r="B81" t="s">
        <v>76</v>
      </c>
      <c r="C81" s="17">
        <v>0.62156383084268696</v>
      </c>
      <c r="D81" s="17">
        <v>0.57660287192405701</v>
      </c>
      <c r="E81" s="17">
        <v>0.66817302610734297</v>
      </c>
      <c r="F81" s="17"/>
      <c r="G81" s="17">
        <v>0.61776874033699103</v>
      </c>
      <c r="H81" s="17">
        <v>0.63584147266967705</v>
      </c>
      <c r="I81" s="17">
        <v>0.60721483752039196</v>
      </c>
      <c r="J81" s="17"/>
      <c r="K81" s="17">
        <v>0.59317312031194003</v>
      </c>
      <c r="L81" s="17">
        <v>0.62735421709470496</v>
      </c>
      <c r="M81" s="17"/>
      <c r="N81" s="17">
        <v>0.56129094347308095</v>
      </c>
      <c r="O81" s="17">
        <v>0.62152645286359498</v>
      </c>
      <c r="P81" s="17">
        <v>0.64341887302430301</v>
      </c>
      <c r="Q81" s="17">
        <v>0.61486636446226695</v>
      </c>
      <c r="R81" s="17">
        <v>0.63328353043864205</v>
      </c>
      <c r="S81" s="17"/>
      <c r="T81" s="17">
        <v>0.62819767626892897</v>
      </c>
      <c r="U81" s="17">
        <v>0.60524615003561599</v>
      </c>
      <c r="V81" s="17">
        <v>0.691836939804506</v>
      </c>
      <c r="W81" s="17">
        <v>0.65531763848291602</v>
      </c>
      <c r="X81" s="17">
        <v>0.55721755559541997</v>
      </c>
      <c r="Y81" s="17">
        <v>0.573662453200943</v>
      </c>
      <c r="Z81" s="17">
        <v>0.61567017928024503</v>
      </c>
      <c r="AA81" s="17">
        <v>0.64261306609569502</v>
      </c>
      <c r="AB81" s="17">
        <v>0.58591704332111005</v>
      </c>
      <c r="AC81" s="17">
        <v>0.69812050675423798</v>
      </c>
      <c r="AD81" s="17">
        <v>0.68131730081634601</v>
      </c>
      <c r="AE81" s="17">
        <v>0.50116578278437995</v>
      </c>
      <c r="AF81" s="17"/>
      <c r="AG81" s="17">
        <v>0.63612563124356702</v>
      </c>
      <c r="AH81" s="17">
        <v>0.617834931887286</v>
      </c>
    </row>
    <row r="82" spans="2:34" x14ac:dyDescent="0.25">
      <c r="B82" t="s">
        <v>77</v>
      </c>
      <c r="C82" s="17">
        <v>0.31625910570675803</v>
      </c>
      <c r="D82" s="17">
        <v>0.34539534703834202</v>
      </c>
      <c r="E82" s="17">
        <v>0.28681987134929099</v>
      </c>
      <c r="F82" s="17"/>
      <c r="G82" s="17">
        <v>0.32212081490427402</v>
      </c>
      <c r="H82" s="17">
        <v>0.30979506379859401</v>
      </c>
      <c r="I82" s="17">
        <v>0.31890682603836201</v>
      </c>
      <c r="J82" s="17"/>
      <c r="K82" s="17">
        <v>0.339054706701159</v>
      </c>
      <c r="L82" s="17">
        <v>0.31416208355116998</v>
      </c>
      <c r="M82" s="17"/>
      <c r="N82" s="17">
        <v>0.35753774364540503</v>
      </c>
      <c r="O82" s="17">
        <v>0.32152452031188</v>
      </c>
      <c r="P82" s="17">
        <v>0.30845192657341097</v>
      </c>
      <c r="Q82" s="17">
        <v>0.274015192466945</v>
      </c>
      <c r="R82" s="17">
        <v>0.30613622868046703</v>
      </c>
      <c r="S82" s="17"/>
      <c r="T82" s="17">
        <v>0.33465217909033501</v>
      </c>
      <c r="U82" s="17">
        <v>0.32459293685919899</v>
      </c>
      <c r="V82" s="17">
        <v>0.26570478314986301</v>
      </c>
      <c r="W82" s="17">
        <v>0.28565680940115101</v>
      </c>
      <c r="X82" s="17">
        <v>0.364041364466967</v>
      </c>
      <c r="Y82" s="17">
        <v>0.33156874327896901</v>
      </c>
      <c r="Z82" s="17">
        <v>0.35794303127781002</v>
      </c>
      <c r="AA82" s="17">
        <v>0.25804013146697002</v>
      </c>
      <c r="AB82" s="17">
        <v>0.32003144226501001</v>
      </c>
      <c r="AC82" s="17">
        <v>0.26189543464276599</v>
      </c>
      <c r="AD82" s="17">
        <v>0.26943880226406097</v>
      </c>
      <c r="AE82" s="17">
        <v>0.42346993948441802</v>
      </c>
      <c r="AF82" s="17"/>
      <c r="AG82" s="17">
        <v>0.30775833509258299</v>
      </c>
      <c r="AH82" s="17">
        <v>0.31979018733718001</v>
      </c>
    </row>
    <row r="83" spans="2:34" x14ac:dyDescent="0.25">
      <c r="B83" t="s">
        <v>78</v>
      </c>
      <c r="C83" s="17">
        <v>4.8799893340151897E-2</v>
      </c>
      <c r="D83" s="17">
        <v>5.9594305993058302E-2</v>
      </c>
      <c r="E83" s="17">
        <v>3.6404835115233097E-2</v>
      </c>
      <c r="F83" s="17"/>
      <c r="G83" s="17">
        <v>4.0020499276974798E-2</v>
      </c>
      <c r="H83" s="17">
        <v>4.7412625311782398E-2</v>
      </c>
      <c r="I83" s="17">
        <v>5.8691149457900597E-2</v>
      </c>
      <c r="J83" s="17"/>
      <c r="K83" s="17">
        <v>5.7855608995879403E-2</v>
      </c>
      <c r="L83" s="17">
        <v>4.7949295415491297E-2</v>
      </c>
      <c r="M83" s="17"/>
      <c r="N83" s="17">
        <v>5.46499835111455E-2</v>
      </c>
      <c r="O83" s="17">
        <v>4.7042991654321201E-2</v>
      </c>
      <c r="P83" s="17">
        <v>4.10184799446928E-2</v>
      </c>
      <c r="Q83" s="17">
        <v>8.4811475689985205E-2</v>
      </c>
      <c r="R83" s="17">
        <v>4.7384981535151201E-2</v>
      </c>
      <c r="S83" s="17"/>
      <c r="T83" s="17">
        <v>2.7856871371053402E-2</v>
      </c>
      <c r="U83" s="17">
        <v>4.9171284311164E-2</v>
      </c>
      <c r="V83" s="17">
        <v>2.1361979494366499E-2</v>
      </c>
      <c r="W83" s="17">
        <v>2.9544216779859401E-2</v>
      </c>
      <c r="X83" s="17">
        <v>7.2093578832136296E-2</v>
      </c>
      <c r="Y83" s="17">
        <v>8.6089088796886495E-2</v>
      </c>
      <c r="Z83" s="17">
        <v>1.6862262487262799E-2</v>
      </c>
      <c r="AA83" s="17">
        <v>8.50455618184736E-2</v>
      </c>
      <c r="AB83" s="17">
        <v>7.9965993841355998E-2</v>
      </c>
      <c r="AC83" s="17">
        <v>3.9984058602996697E-2</v>
      </c>
      <c r="AD83" s="17">
        <v>4.00218812783747E-2</v>
      </c>
      <c r="AE83" s="17">
        <v>6.1503532245636899E-2</v>
      </c>
      <c r="AF83" s="17"/>
      <c r="AG83" s="17">
        <v>4.8274037902721403E-2</v>
      </c>
      <c r="AH83" s="17">
        <v>4.69005721016914E-2</v>
      </c>
    </row>
    <row r="84" spans="2:34" x14ac:dyDescent="0.25">
      <c r="B84" t="s">
        <v>79</v>
      </c>
      <c r="C84" s="17">
        <v>6.1468275801202397E-3</v>
      </c>
      <c r="D84" s="17">
        <v>9.2431288085188506E-3</v>
      </c>
      <c r="E84" s="17">
        <v>3.1678184013469498E-3</v>
      </c>
      <c r="F84" s="17"/>
      <c r="G84" s="17">
        <v>7.59052824911378E-3</v>
      </c>
      <c r="H84" s="17">
        <v>4.2318452705390102E-3</v>
      </c>
      <c r="I84" s="17">
        <v>7.2032166966619496E-3</v>
      </c>
      <c r="J84" s="17"/>
      <c r="K84" s="17">
        <v>3.0347794577958902E-3</v>
      </c>
      <c r="L84" s="17">
        <v>5.0719381652627399E-3</v>
      </c>
      <c r="M84" s="17"/>
      <c r="N84" s="17">
        <v>8.7408981631936101E-3</v>
      </c>
      <c r="O84" s="17">
        <v>0</v>
      </c>
      <c r="P84" s="17">
        <v>4.1842324320725301E-3</v>
      </c>
      <c r="Q84" s="17">
        <v>1.8206826248751699E-2</v>
      </c>
      <c r="R84" s="17">
        <v>9.8476549733343601E-3</v>
      </c>
      <c r="S84" s="17"/>
      <c r="T84" s="17">
        <v>9.2932732696827305E-3</v>
      </c>
      <c r="U84" s="17">
        <v>1.16952785937886E-2</v>
      </c>
      <c r="V84" s="17">
        <v>0</v>
      </c>
      <c r="W84" s="17">
        <v>1.21073947196381E-2</v>
      </c>
      <c r="X84" s="17">
        <v>6.64750110547667E-3</v>
      </c>
      <c r="Y84" s="17">
        <v>0</v>
      </c>
      <c r="Z84" s="17">
        <v>0</v>
      </c>
      <c r="AA84" s="17">
        <v>1.43012406188618E-2</v>
      </c>
      <c r="AB84" s="17">
        <v>7.0222493916639603E-3</v>
      </c>
      <c r="AC84" s="17">
        <v>0</v>
      </c>
      <c r="AD84" s="17">
        <v>9.2220156412180909E-3</v>
      </c>
      <c r="AE84" s="17">
        <v>0</v>
      </c>
      <c r="AF84" s="17"/>
      <c r="AG84" s="17">
        <v>5.6838160686221301E-3</v>
      </c>
      <c r="AH84" s="17">
        <v>4.8181550866111403E-3</v>
      </c>
    </row>
    <row r="85" spans="2:34" x14ac:dyDescent="0.25">
      <c r="B85" t="s">
        <v>80</v>
      </c>
      <c r="C85" s="17">
        <v>7.2303425302832304E-3</v>
      </c>
      <c r="D85" s="17">
        <v>9.1643462360229602E-3</v>
      </c>
      <c r="E85" s="17">
        <v>5.4344490267863397E-3</v>
      </c>
      <c r="F85" s="17"/>
      <c r="G85" s="17">
        <v>1.2499417232646E-2</v>
      </c>
      <c r="H85" s="17">
        <v>2.7189929494069098E-3</v>
      </c>
      <c r="I85" s="17">
        <v>7.9839702866832101E-3</v>
      </c>
      <c r="J85" s="17"/>
      <c r="K85" s="17">
        <v>6.8817845332264198E-3</v>
      </c>
      <c r="L85" s="17">
        <v>5.4624657733703301E-3</v>
      </c>
      <c r="M85" s="17"/>
      <c r="N85" s="17">
        <v>1.7780431207175099E-2</v>
      </c>
      <c r="O85" s="17">
        <v>9.9060351702040302E-3</v>
      </c>
      <c r="P85" s="17">
        <v>2.9264880255206599E-3</v>
      </c>
      <c r="Q85" s="17">
        <v>8.1001411320515103E-3</v>
      </c>
      <c r="R85" s="17">
        <v>3.3476043724048302E-3</v>
      </c>
      <c r="S85" s="17"/>
      <c r="T85" s="17">
        <v>0</v>
      </c>
      <c r="U85" s="17">
        <v>9.2943502002329308E-3</v>
      </c>
      <c r="V85" s="17">
        <v>2.1096297551264999E-2</v>
      </c>
      <c r="W85" s="17">
        <v>1.73739406164359E-2</v>
      </c>
      <c r="X85" s="17">
        <v>0</v>
      </c>
      <c r="Y85" s="17">
        <v>8.6797147232016703E-3</v>
      </c>
      <c r="Z85" s="17">
        <v>9.5245269546824392E-3</v>
      </c>
      <c r="AA85" s="17">
        <v>0</v>
      </c>
      <c r="AB85" s="17">
        <v>7.0632711808597398E-3</v>
      </c>
      <c r="AC85" s="17">
        <v>0</v>
      </c>
      <c r="AD85" s="17">
        <v>0</v>
      </c>
      <c r="AE85" s="17">
        <v>1.38607454855643E-2</v>
      </c>
      <c r="AF85" s="17"/>
      <c r="AG85" s="17">
        <v>2.1581796925067499E-3</v>
      </c>
      <c r="AH85" s="17">
        <v>1.0656153587231701E-2</v>
      </c>
    </row>
    <row r="86" spans="2:34" x14ac:dyDescent="0.25">
      <c r="B86" t="s">
        <v>81</v>
      </c>
      <c r="C86" s="17">
        <v>0.93782293654944504</v>
      </c>
      <c r="D86" s="17">
        <v>0.92199821896239997</v>
      </c>
      <c r="E86" s="17">
        <v>0.95499289745663396</v>
      </c>
      <c r="F86" s="17"/>
      <c r="G86" s="17">
        <v>0.93988955524126505</v>
      </c>
      <c r="H86" s="17">
        <v>0.94563653646827195</v>
      </c>
      <c r="I86" s="17">
        <v>0.92612166355875403</v>
      </c>
      <c r="J86" s="17"/>
      <c r="K86" s="17">
        <v>0.93222782701309803</v>
      </c>
      <c r="L86" s="17">
        <v>0.94151630064587599</v>
      </c>
      <c r="M86" s="17"/>
      <c r="N86" s="17">
        <v>0.91882868711848598</v>
      </c>
      <c r="O86" s="17">
        <v>0.94305097317547504</v>
      </c>
      <c r="P86" s="17">
        <v>0.95187079959771403</v>
      </c>
      <c r="Q86" s="17">
        <v>0.888881556929212</v>
      </c>
      <c r="R86" s="17">
        <v>0.93941975911911002</v>
      </c>
      <c r="S86" s="17"/>
      <c r="T86" s="17">
        <v>0.96284985535926404</v>
      </c>
      <c r="U86" s="17">
        <v>0.92983908689481398</v>
      </c>
      <c r="V86" s="17">
        <v>0.95754172295436901</v>
      </c>
      <c r="W86" s="17">
        <v>0.94097444788406703</v>
      </c>
      <c r="X86" s="17">
        <v>0.92125892006238697</v>
      </c>
      <c r="Y86" s="17">
        <v>0.90523119647991201</v>
      </c>
      <c r="Z86" s="17">
        <v>0.97361321055805505</v>
      </c>
      <c r="AA86" s="17">
        <v>0.90065319756266504</v>
      </c>
      <c r="AB86" s="17">
        <v>0.90594848558611996</v>
      </c>
      <c r="AC86" s="17">
        <v>0.96001594139700297</v>
      </c>
      <c r="AD86" s="17">
        <v>0.95075610308040703</v>
      </c>
      <c r="AE86" s="17">
        <v>0.92463572226879898</v>
      </c>
      <c r="AF86" s="17"/>
      <c r="AG86" s="17">
        <v>0.94388396633615002</v>
      </c>
      <c r="AH86" s="17">
        <v>0.93762511922446601</v>
      </c>
    </row>
    <row r="87" spans="2:34" x14ac:dyDescent="0.25">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row>
    <row r="88" spans="2:34" x14ac:dyDescent="0.25">
      <c r="B88" s="6" t="s">
        <v>91</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row>
    <row r="89" spans="2:34" x14ac:dyDescent="0.25">
      <c r="B89" s="23" t="s">
        <v>62</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row>
    <row r="90" spans="2:34" x14ac:dyDescent="0.25">
      <c r="B90" t="s">
        <v>76</v>
      </c>
      <c r="C90" s="17">
        <v>0.49315107232806599</v>
      </c>
      <c r="D90" s="17">
        <v>0.44369446022049602</v>
      </c>
      <c r="E90" s="17">
        <v>0.54739811541894801</v>
      </c>
      <c r="F90" s="17"/>
      <c r="G90" s="17">
        <v>0.49975431807474702</v>
      </c>
      <c r="H90" s="17">
        <v>0.49744782786282099</v>
      </c>
      <c r="I90" s="17">
        <v>0.48163873825688402</v>
      </c>
      <c r="J90" s="17"/>
      <c r="K90" s="17">
        <v>0.47406448222763098</v>
      </c>
      <c r="L90" s="17">
        <v>0.49797720947408702</v>
      </c>
      <c r="M90" s="17"/>
      <c r="N90" s="17">
        <v>0.42729131563852701</v>
      </c>
      <c r="O90" s="17">
        <v>0.5043864685485</v>
      </c>
      <c r="P90" s="17">
        <v>0.48487588501357898</v>
      </c>
      <c r="Q90" s="17">
        <v>0.55925582592762801</v>
      </c>
      <c r="R90" s="17">
        <v>0.52785113940478001</v>
      </c>
      <c r="S90" s="17"/>
      <c r="T90" s="17">
        <v>0.48514496139418101</v>
      </c>
      <c r="U90" s="17">
        <v>0.51482594750838095</v>
      </c>
      <c r="V90" s="17">
        <v>0.47050456536112001</v>
      </c>
      <c r="W90" s="17">
        <v>0.47820941809363099</v>
      </c>
      <c r="X90" s="17">
        <v>0.45379832400508002</v>
      </c>
      <c r="Y90" s="17">
        <v>0.42182975518103299</v>
      </c>
      <c r="Z90" s="17">
        <v>0.56512793188432098</v>
      </c>
      <c r="AA90" s="17">
        <v>0.44619505721540298</v>
      </c>
      <c r="AB90" s="17">
        <v>0.48076626006961998</v>
      </c>
      <c r="AC90" s="17">
        <v>0.55820738343530996</v>
      </c>
      <c r="AD90" s="17">
        <v>0.53983172452431005</v>
      </c>
      <c r="AE90" s="17">
        <v>0.50822058291433703</v>
      </c>
      <c r="AF90" s="17"/>
      <c r="AG90" s="17">
        <v>0.49644894596995198</v>
      </c>
      <c r="AH90" s="17">
        <v>0.49763549331283702</v>
      </c>
    </row>
    <row r="91" spans="2:34" x14ac:dyDescent="0.25">
      <c r="B91" t="s">
        <v>77</v>
      </c>
      <c r="C91" s="17">
        <v>0.43613889170286502</v>
      </c>
      <c r="D91" s="17">
        <v>0.47602059938828101</v>
      </c>
      <c r="E91" s="17">
        <v>0.39224532623267799</v>
      </c>
      <c r="F91" s="17"/>
      <c r="G91" s="17">
        <v>0.43347938446925299</v>
      </c>
      <c r="H91" s="17">
        <v>0.44295113123426999</v>
      </c>
      <c r="I91" s="17">
        <v>0.43008097003199403</v>
      </c>
      <c r="J91" s="17"/>
      <c r="K91" s="17">
        <v>0.44890083750972298</v>
      </c>
      <c r="L91" s="17">
        <v>0.43432891649049998</v>
      </c>
      <c r="M91" s="17"/>
      <c r="N91" s="17">
        <v>0.48412340284946598</v>
      </c>
      <c r="O91" s="17">
        <v>0.42539781168887397</v>
      </c>
      <c r="P91" s="17">
        <v>0.46022078721142001</v>
      </c>
      <c r="Q91" s="17">
        <v>0.34081644981983999</v>
      </c>
      <c r="R91" s="17">
        <v>0.396696485223826</v>
      </c>
      <c r="S91" s="17"/>
      <c r="T91" s="17">
        <v>0.44093281318392602</v>
      </c>
      <c r="U91" s="17">
        <v>0.43381644844905998</v>
      </c>
      <c r="V91" s="17">
        <v>0.47113590056758298</v>
      </c>
      <c r="W91" s="17">
        <v>0.436842742286491</v>
      </c>
      <c r="X91" s="17">
        <v>0.43970769029186602</v>
      </c>
      <c r="Y91" s="17">
        <v>0.49463538043063199</v>
      </c>
      <c r="Z91" s="17">
        <v>0.39612804129312501</v>
      </c>
      <c r="AA91" s="17">
        <v>0.47852350546458999</v>
      </c>
      <c r="AB91" s="17">
        <v>0.43227621010228401</v>
      </c>
      <c r="AC91" s="17">
        <v>0.38057344708462099</v>
      </c>
      <c r="AD91" s="17">
        <v>0.399800413183448</v>
      </c>
      <c r="AE91" s="17">
        <v>0.418370555122417</v>
      </c>
      <c r="AF91" s="17"/>
      <c r="AG91" s="17">
        <v>0.436156057692629</v>
      </c>
      <c r="AH91" s="17">
        <v>0.43868548722817102</v>
      </c>
    </row>
    <row r="92" spans="2:34" x14ac:dyDescent="0.25">
      <c r="B92" t="s">
        <v>78</v>
      </c>
      <c r="C92" s="17">
        <v>5.1590132849177399E-2</v>
      </c>
      <c r="D92" s="17">
        <v>6.3835576886629899E-2</v>
      </c>
      <c r="E92" s="17">
        <v>3.8200246344406497E-2</v>
      </c>
      <c r="F92" s="17"/>
      <c r="G92" s="17">
        <v>4.8616301285371699E-2</v>
      </c>
      <c r="H92" s="17">
        <v>4.05993191302534E-2</v>
      </c>
      <c r="I92" s="17">
        <v>6.8111561445581004E-2</v>
      </c>
      <c r="J92" s="17"/>
      <c r="K92" s="17">
        <v>5.9716069251116E-2</v>
      </c>
      <c r="L92" s="17">
        <v>4.9777610712570197E-2</v>
      </c>
      <c r="M92" s="17"/>
      <c r="N92" s="17">
        <v>5.7682570982698703E-2</v>
      </c>
      <c r="O92" s="17">
        <v>5.3394047282511903E-2</v>
      </c>
      <c r="P92" s="17">
        <v>4.0108006290695802E-2</v>
      </c>
      <c r="Q92" s="17">
        <v>7.3362956913682997E-2</v>
      </c>
      <c r="R92" s="17">
        <v>5.8291859023562501E-2</v>
      </c>
      <c r="S92" s="17"/>
      <c r="T92" s="17">
        <v>5.6110793177002002E-2</v>
      </c>
      <c r="U92" s="17">
        <v>4.54960886309628E-2</v>
      </c>
      <c r="V92" s="17">
        <v>3.74034207719708E-2</v>
      </c>
      <c r="W92" s="17">
        <v>5.9006011625821302E-2</v>
      </c>
      <c r="X92" s="17">
        <v>7.7777934028604903E-2</v>
      </c>
      <c r="Y92" s="17">
        <v>5.0318890094001298E-2</v>
      </c>
      <c r="Z92" s="17">
        <v>1.8094246234164699E-2</v>
      </c>
      <c r="AA92" s="17">
        <v>4.0611425967826097E-2</v>
      </c>
      <c r="AB92" s="17">
        <v>8.43580180433392E-2</v>
      </c>
      <c r="AC92" s="17">
        <v>3.5792336516522999E-2</v>
      </c>
      <c r="AD92" s="17">
        <v>6.0367862292243002E-2</v>
      </c>
      <c r="AE92" s="17">
        <v>3.2450795695002303E-2</v>
      </c>
      <c r="AF92" s="17"/>
      <c r="AG92" s="17">
        <v>4.67702736825669E-2</v>
      </c>
      <c r="AH92" s="17">
        <v>4.8930693462833297E-2</v>
      </c>
    </row>
    <row r="93" spans="2:34" x14ac:dyDescent="0.25">
      <c r="B93" t="s">
        <v>79</v>
      </c>
      <c r="C93" s="17">
        <v>7.8405321793550194E-3</v>
      </c>
      <c r="D93" s="17">
        <v>5.7038409979903596E-3</v>
      </c>
      <c r="E93" s="17">
        <v>1.0127343104888701E-2</v>
      </c>
      <c r="F93" s="17"/>
      <c r="G93" s="17">
        <v>5.0497142569900996E-3</v>
      </c>
      <c r="H93" s="17">
        <v>9.7819044620597907E-3</v>
      </c>
      <c r="I93" s="17">
        <v>8.0023471764381193E-3</v>
      </c>
      <c r="J93" s="17"/>
      <c r="K93" s="17">
        <v>1.9669970625412398E-3</v>
      </c>
      <c r="L93" s="17">
        <v>9.1428039566578204E-3</v>
      </c>
      <c r="M93" s="17"/>
      <c r="N93" s="17">
        <v>8.7390062025110796E-3</v>
      </c>
      <c r="O93" s="17">
        <v>4.3139653682176E-3</v>
      </c>
      <c r="P93" s="17">
        <v>7.3463105285289099E-3</v>
      </c>
      <c r="Q93" s="17">
        <v>1.43877854560969E-2</v>
      </c>
      <c r="R93" s="17">
        <v>9.4032285239078004E-3</v>
      </c>
      <c r="S93" s="17"/>
      <c r="T93" s="17">
        <v>9.4722949523051402E-3</v>
      </c>
      <c r="U93" s="17">
        <v>3.36430862565241E-3</v>
      </c>
      <c r="V93" s="17">
        <v>5.8448558707201604E-3</v>
      </c>
      <c r="W93" s="17">
        <v>0</v>
      </c>
      <c r="X93" s="17">
        <v>2.8716051674449201E-2</v>
      </c>
      <c r="Y93" s="17">
        <v>1.5684010491975001E-2</v>
      </c>
      <c r="Z93" s="17">
        <v>6.9909469137454296E-3</v>
      </c>
      <c r="AA93" s="17">
        <v>0</v>
      </c>
      <c r="AB93" s="17">
        <v>2.5995117847567601E-3</v>
      </c>
      <c r="AC93" s="17">
        <v>7.6053547752207903E-3</v>
      </c>
      <c r="AD93" s="17">
        <v>0</v>
      </c>
      <c r="AE93" s="17">
        <v>1.7207569254655702E-2</v>
      </c>
      <c r="AF93" s="17"/>
      <c r="AG93" s="17">
        <v>7.7619310680437604E-3</v>
      </c>
      <c r="AH93" s="17">
        <v>5.9734718413538401E-3</v>
      </c>
    </row>
    <row r="94" spans="2:34" x14ac:dyDescent="0.25">
      <c r="B94" t="s">
        <v>80</v>
      </c>
      <c r="C94" s="17">
        <v>1.1279370940536699E-2</v>
      </c>
      <c r="D94" s="17">
        <v>1.0745522506602901E-2</v>
      </c>
      <c r="E94" s="17">
        <v>1.20289688990782E-2</v>
      </c>
      <c r="F94" s="17"/>
      <c r="G94" s="17">
        <v>1.3100281913638099E-2</v>
      </c>
      <c r="H94" s="17">
        <v>9.2198173105959395E-3</v>
      </c>
      <c r="I94" s="17">
        <v>1.21663830891029E-2</v>
      </c>
      <c r="J94" s="17"/>
      <c r="K94" s="17">
        <v>1.5351613948989E-2</v>
      </c>
      <c r="L94" s="17">
        <v>8.7734593661850692E-3</v>
      </c>
      <c r="M94" s="17"/>
      <c r="N94" s="17">
        <v>2.2163704326797099E-2</v>
      </c>
      <c r="O94" s="17">
        <v>1.2507707111896299E-2</v>
      </c>
      <c r="P94" s="17">
        <v>7.4490109557762601E-3</v>
      </c>
      <c r="Q94" s="17">
        <v>1.2176981882752499E-2</v>
      </c>
      <c r="R94" s="17">
        <v>7.7572878239242499E-3</v>
      </c>
      <c r="S94" s="17"/>
      <c r="T94" s="17">
        <v>8.3391372925860595E-3</v>
      </c>
      <c r="U94" s="17">
        <v>2.4972067859435898E-3</v>
      </c>
      <c r="V94" s="17">
        <v>1.5111257428606299E-2</v>
      </c>
      <c r="W94" s="17">
        <v>2.5941827994055901E-2</v>
      </c>
      <c r="X94" s="17">
        <v>0</v>
      </c>
      <c r="Y94" s="17">
        <v>1.7531963802358899E-2</v>
      </c>
      <c r="Z94" s="17">
        <v>1.3658833674644001E-2</v>
      </c>
      <c r="AA94" s="17">
        <v>3.4670011352181E-2</v>
      </c>
      <c r="AB94" s="17">
        <v>0</v>
      </c>
      <c r="AC94" s="17">
        <v>1.7821478188325201E-2</v>
      </c>
      <c r="AD94" s="17">
        <v>0</v>
      </c>
      <c r="AE94" s="17">
        <v>2.3750497013587502E-2</v>
      </c>
      <c r="AF94" s="17"/>
      <c r="AG94" s="17">
        <v>1.28627915868085E-2</v>
      </c>
      <c r="AH94" s="17">
        <v>8.7748541548047093E-3</v>
      </c>
    </row>
    <row r="95" spans="2:34" x14ac:dyDescent="0.25">
      <c r="B95" t="s">
        <v>81</v>
      </c>
      <c r="C95" s="17">
        <v>0.929289964030931</v>
      </c>
      <c r="D95" s="17">
        <v>0.91971505960877697</v>
      </c>
      <c r="E95" s="17">
        <v>0.93964344165162705</v>
      </c>
      <c r="F95" s="17"/>
      <c r="G95" s="17">
        <v>0.93323370254399995</v>
      </c>
      <c r="H95" s="17">
        <v>0.94039895909709104</v>
      </c>
      <c r="I95" s="17">
        <v>0.91171970828887805</v>
      </c>
      <c r="J95" s="17"/>
      <c r="K95" s="17">
        <v>0.92296531973735396</v>
      </c>
      <c r="L95" s="17">
        <v>0.93230612596458695</v>
      </c>
      <c r="M95" s="17"/>
      <c r="N95" s="17">
        <v>0.91141471848799305</v>
      </c>
      <c r="O95" s="17">
        <v>0.92978428023737403</v>
      </c>
      <c r="P95" s="17">
        <v>0.94509667222499905</v>
      </c>
      <c r="Q95" s="17">
        <v>0.90007227574746795</v>
      </c>
      <c r="R95" s="17">
        <v>0.92454762462860596</v>
      </c>
      <c r="S95" s="17"/>
      <c r="T95" s="17">
        <v>0.92607777457810703</v>
      </c>
      <c r="U95" s="17">
        <v>0.94864239595744104</v>
      </c>
      <c r="V95" s="17">
        <v>0.94164046592870299</v>
      </c>
      <c r="W95" s="17">
        <v>0.91505216038012305</v>
      </c>
      <c r="X95" s="17">
        <v>0.89350601429694598</v>
      </c>
      <c r="Y95" s="17">
        <v>0.91646513561166498</v>
      </c>
      <c r="Z95" s="17">
        <v>0.96125597317744604</v>
      </c>
      <c r="AA95" s="17">
        <v>0.92471856267999297</v>
      </c>
      <c r="AB95" s="17">
        <v>0.91304247017190399</v>
      </c>
      <c r="AC95" s="17">
        <v>0.938780830519931</v>
      </c>
      <c r="AD95" s="17">
        <v>0.939632137707757</v>
      </c>
      <c r="AE95" s="17">
        <v>0.92659113803675497</v>
      </c>
      <c r="AF95" s="17"/>
      <c r="AG95" s="17">
        <v>0.93260500366258103</v>
      </c>
      <c r="AH95" s="17">
        <v>0.93632098054100799</v>
      </c>
    </row>
    <row r="96" spans="2:34" x14ac:dyDescent="0.25">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row>
    <row r="97" spans="2:34" x14ac:dyDescent="0.25">
      <c r="B97" s="6" t="s">
        <v>92</v>
      </c>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row>
    <row r="98" spans="2:34" x14ac:dyDescent="0.25">
      <c r="B98" s="23" t="s">
        <v>62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row>
    <row r="99" spans="2:34" x14ac:dyDescent="0.25">
      <c r="B99" t="s">
        <v>76</v>
      </c>
      <c r="C99" s="17">
        <v>0.59734631517979098</v>
      </c>
      <c r="D99" s="17">
        <v>0.58356644109170397</v>
      </c>
      <c r="E99" s="17">
        <v>0.61332615815659697</v>
      </c>
      <c r="F99" s="17"/>
      <c r="G99" s="17">
        <v>0.57702084857404701</v>
      </c>
      <c r="H99" s="17">
        <v>0.61701943186201702</v>
      </c>
      <c r="I99" s="17">
        <v>0.59159669139048598</v>
      </c>
      <c r="J99" s="17"/>
      <c r="K99" s="17">
        <v>0.57598947633648401</v>
      </c>
      <c r="L99" s="17">
        <v>0.60218386414241298</v>
      </c>
      <c r="M99" s="17"/>
      <c r="N99" s="17">
        <v>0.47089255863478502</v>
      </c>
      <c r="O99" s="17">
        <v>0.58332880744408999</v>
      </c>
      <c r="P99" s="17">
        <v>0.61694005479492298</v>
      </c>
      <c r="Q99" s="17">
        <v>0.63224998943643096</v>
      </c>
      <c r="R99" s="17">
        <v>0.66842278316745296</v>
      </c>
      <c r="S99" s="17"/>
      <c r="T99" s="17">
        <v>0.67986215405411798</v>
      </c>
      <c r="U99" s="17">
        <v>0.55365740261643104</v>
      </c>
      <c r="V99" s="17">
        <v>0.59373013865503299</v>
      </c>
      <c r="W99" s="17">
        <v>0.60463124155479497</v>
      </c>
      <c r="X99" s="17">
        <v>0.59071895282244602</v>
      </c>
      <c r="Y99" s="17">
        <v>0.56959516272773003</v>
      </c>
      <c r="Z99" s="17">
        <v>0.55770745376811104</v>
      </c>
      <c r="AA99" s="17">
        <v>0.57652580204746495</v>
      </c>
      <c r="AB99" s="17">
        <v>0.58301478603256796</v>
      </c>
      <c r="AC99" s="17">
        <v>0.677687481485994</v>
      </c>
      <c r="AD99" s="17">
        <v>0.60819553727315601</v>
      </c>
      <c r="AE99" s="17">
        <v>0.46585005683324998</v>
      </c>
      <c r="AF99" s="17"/>
      <c r="AG99" s="17">
        <v>0.57405877412992001</v>
      </c>
      <c r="AH99" s="17">
        <v>0.62288205273463504</v>
      </c>
    </row>
    <row r="100" spans="2:34" x14ac:dyDescent="0.25">
      <c r="B100" t="s">
        <v>77</v>
      </c>
      <c r="C100" s="17">
        <v>0.34698065018461799</v>
      </c>
      <c r="D100" s="17">
        <v>0.35250997845886201</v>
      </c>
      <c r="E100" s="17">
        <v>0.34035561051351398</v>
      </c>
      <c r="F100" s="17"/>
      <c r="G100" s="17">
        <v>0.35310268056659699</v>
      </c>
      <c r="H100" s="17">
        <v>0.33585985203838098</v>
      </c>
      <c r="I100" s="17">
        <v>0.35521630558488798</v>
      </c>
      <c r="J100" s="17"/>
      <c r="K100" s="17">
        <v>0.36436934872662902</v>
      </c>
      <c r="L100" s="17">
        <v>0.34403346118563999</v>
      </c>
      <c r="M100" s="17"/>
      <c r="N100" s="17">
        <v>0.430149051739455</v>
      </c>
      <c r="O100" s="17">
        <v>0.362682452765482</v>
      </c>
      <c r="P100" s="17">
        <v>0.33699769127075402</v>
      </c>
      <c r="Q100" s="17">
        <v>0.31381250265648802</v>
      </c>
      <c r="R100" s="17">
        <v>0.29157110959844801</v>
      </c>
      <c r="S100" s="17"/>
      <c r="T100" s="17">
        <v>0.25592143794060901</v>
      </c>
      <c r="U100" s="17">
        <v>0.40597806196390901</v>
      </c>
      <c r="V100" s="17">
        <v>0.35520418427753397</v>
      </c>
      <c r="W100" s="17">
        <v>0.32804329648474401</v>
      </c>
      <c r="X100" s="17">
        <v>0.392730490192508</v>
      </c>
      <c r="Y100" s="17">
        <v>0.35030885100640602</v>
      </c>
      <c r="Z100" s="17">
        <v>0.35624777774183097</v>
      </c>
      <c r="AA100" s="17">
        <v>0.399908693139016</v>
      </c>
      <c r="AB100" s="17">
        <v>0.34747763834298601</v>
      </c>
      <c r="AC100" s="17">
        <v>0.2880023044494</v>
      </c>
      <c r="AD100" s="17">
        <v>0.35106526576383801</v>
      </c>
      <c r="AE100" s="17">
        <v>0.46084541496943798</v>
      </c>
      <c r="AF100" s="17"/>
      <c r="AG100" s="17">
        <v>0.369447334689886</v>
      </c>
      <c r="AH100" s="17">
        <v>0.32826931888921801</v>
      </c>
    </row>
    <row r="101" spans="2:34" x14ac:dyDescent="0.25">
      <c r="B101" t="s">
        <v>78</v>
      </c>
      <c r="C101" s="17">
        <v>4.0988770515779899E-2</v>
      </c>
      <c r="D101" s="17">
        <v>4.7817300660168802E-2</v>
      </c>
      <c r="E101" s="17">
        <v>3.2775282262374798E-2</v>
      </c>
      <c r="F101" s="17"/>
      <c r="G101" s="17">
        <v>4.8626208990491797E-2</v>
      </c>
      <c r="H101" s="17">
        <v>3.4516734443764303E-2</v>
      </c>
      <c r="I101" s="17">
        <v>4.19971500646543E-2</v>
      </c>
      <c r="J101" s="17"/>
      <c r="K101" s="17">
        <v>5.0568388594716698E-2</v>
      </c>
      <c r="L101" s="17">
        <v>3.9561960028179598E-2</v>
      </c>
      <c r="M101" s="17"/>
      <c r="N101" s="17">
        <v>7.0817426887438695E-2</v>
      </c>
      <c r="O101" s="17">
        <v>4.2817934072691598E-2</v>
      </c>
      <c r="P101" s="17">
        <v>3.41497513968936E-2</v>
      </c>
      <c r="Q101" s="17">
        <v>2.96359376728032E-2</v>
      </c>
      <c r="R101" s="17">
        <v>3.1091431297546698E-2</v>
      </c>
      <c r="S101" s="17"/>
      <c r="T101" s="17">
        <v>4.9931746348112302E-2</v>
      </c>
      <c r="U101" s="17">
        <v>2.24340357204941E-2</v>
      </c>
      <c r="V101" s="17">
        <v>3.90137321926168E-2</v>
      </c>
      <c r="W101" s="17">
        <v>5.6756635006533197E-2</v>
      </c>
      <c r="X101" s="17">
        <v>9.9030558795690903E-3</v>
      </c>
      <c r="Y101" s="17">
        <v>4.8640217441493203E-2</v>
      </c>
      <c r="Z101" s="17">
        <v>5.0002274007899299E-2</v>
      </c>
      <c r="AA101" s="17">
        <v>2.3565504813519701E-2</v>
      </c>
      <c r="AB101" s="17">
        <v>5.5109364578490701E-2</v>
      </c>
      <c r="AC101" s="17">
        <v>3.0209672303413499E-2</v>
      </c>
      <c r="AD101" s="17">
        <v>4.0739196963006097E-2</v>
      </c>
      <c r="AE101" s="17">
        <v>7.3304528197312299E-2</v>
      </c>
      <c r="AF101" s="17"/>
      <c r="AG101" s="17">
        <v>3.9382610431302097E-2</v>
      </c>
      <c r="AH101" s="17">
        <v>3.8334669259086102E-2</v>
      </c>
    </row>
    <row r="102" spans="2:34" x14ac:dyDescent="0.25">
      <c r="B102" t="s">
        <v>79</v>
      </c>
      <c r="C102" s="17">
        <v>7.7365637370731101E-3</v>
      </c>
      <c r="D102" s="17">
        <v>9.3141563842596906E-3</v>
      </c>
      <c r="E102" s="17">
        <v>6.3067919870000502E-3</v>
      </c>
      <c r="F102" s="17"/>
      <c r="G102" s="17">
        <v>6.6610668446899701E-3</v>
      </c>
      <c r="H102" s="17">
        <v>1.0054694466536901E-2</v>
      </c>
      <c r="I102" s="17">
        <v>5.8334803882500704E-3</v>
      </c>
      <c r="J102" s="17"/>
      <c r="K102" s="17">
        <v>5.5501980230145097E-3</v>
      </c>
      <c r="L102" s="17">
        <v>7.8923137449491108E-3</v>
      </c>
      <c r="M102" s="17"/>
      <c r="N102" s="17">
        <v>1.10740976149832E-2</v>
      </c>
      <c r="O102" s="17">
        <v>9.7848241132298206E-3</v>
      </c>
      <c r="P102" s="17">
        <v>3.9726477325601603E-3</v>
      </c>
      <c r="Q102" s="17">
        <v>2.4301570234277599E-2</v>
      </c>
      <c r="R102" s="17">
        <v>3.85323372078399E-3</v>
      </c>
      <c r="S102" s="17"/>
      <c r="T102" s="17">
        <v>8.58435980583124E-3</v>
      </c>
      <c r="U102" s="17">
        <v>1.02690057475508E-2</v>
      </c>
      <c r="V102" s="17">
        <v>0</v>
      </c>
      <c r="W102" s="17">
        <v>1.0568826953927499E-2</v>
      </c>
      <c r="X102" s="17">
        <v>6.64750110547667E-3</v>
      </c>
      <c r="Y102" s="17">
        <v>1.6681617813085699E-2</v>
      </c>
      <c r="Z102" s="17">
        <v>1.6627106668927E-2</v>
      </c>
      <c r="AA102" s="17">
        <v>0</v>
      </c>
      <c r="AB102" s="17">
        <v>7.3349398650957099E-3</v>
      </c>
      <c r="AC102" s="17">
        <v>0</v>
      </c>
      <c r="AD102" s="17">
        <v>0</v>
      </c>
      <c r="AE102" s="17">
        <v>0</v>
      </c>
      <c r="AF102" s="17"/>
      <c r="AG102" s="17">
        <v>8.9607965680830893E-3</v>
      </c>
      <c r="AH102" s="17">
        <v>3.5533411008662201E-3</v>
      </c>
    </row>
    <row r="103" spans="2:34" x14ac:dyDescent="0.25">
      <c r="B103" t="s">
        <v>80</v>
      </c>
      <c r="C103" s="17">
        <v>6.9477003827382302E-3</v>
      </c>
      <c r="D103" s="17">
        <v>6.7921234050052201E-3</v>
      </c>
      <c r="E103" s="17">
        <v>7.2361570805142897E-3</v>
      </c>
      <c r="F103" s="17"/>
      <c r="G103" s="17">
        <v>1.45891950241744E-2</v>
      </c>
      <c r="H103" s="17">
        <v>2.5492871893004099E-3</v>
      </c>
      <c r="I103" s="17">
        <v>5.3563725717214201E-3</v>
      </c>
      <c r="J103" s="17"/>
      <c r="K103" s="17">
        <v>3.5225883191562198E-3</v>
      </c>
      <c r="L103" s="17">
        <v>6.3284008988174403E-3</v>
      </c>
      <c r="M103" s="17"/>
      <c r="N103" s="17">
        <v>1.7066865123338E-2</v>
      </c>
      <c r="O103" s="17">
        <v>1.3859816045060599E-3</v>
      </c>
      <c r="P103" s="17">
        <v>7.9398548048693895E-3</v>
      </c>
      <c r="Q103" s="17">
        <v>0</v>
      </c>
      <c r="R103" s="17">
        <v>5.0614422157684302E-3</v>
      </c>
      <c r="S103" s="17"/>
      <c r="T103" s="17">
        <v>5.7003018513291396E-3</v>
      </c>
      <c r="U103" s="17">
        <v>7.6614939516145997E-3</v>
      </c>
      <c r="V103" s="17">
        <v>1.20519448748169E-2</v>
      </c>
      <c r="W103" s="17">
        <v>0</v>
      </c>
      <c r="X103" s="17">
        <v>0</v>
      </c>
      <c r="Y103" s="17">
        <v>1.4774151011284899E-2</v>
      </c>
      <c r="Z103" s="17">
        <v>1.9415387813230899E-2</v>
      </c>
      <c r="AA103" s="17">
        <v>0</v>
      </c>
      <c r="AB103" s="17">
        <v>7.0632711808597398E-3</v>
      </c>
      <c r="AC103" s="17">
        <v>4.1005417611929803E-3</v>
      </c>
      <c r="AD103" s="17">
        <v>0</v>
      </c>
      <c r="AE103" s="17">
        <v>0</v>
      </c>
      <c r="AF103" s="17"/>
      <c r="AG103" s="17">
        <v>8.1504841808097903E-3</v>
      </c>
      <c r="AH103" s="17">
        <v>6.9606180161951902E-3</v>
      </c>
    </row>
    <row r="104" spans="2:34" x14ac:dyDescent="0.25">
      <c r="B104" t="s">
        <v>81</v>
      </c>
      <c r="C104" s="17">
        <v>0.94432696536440897</v>
      </c>
      <c r="D104" s="17">
        <v>0.93607641955056597</v>
      </c>
      <c r="E104" s="17">
        <v>0.95368176867011101</v>
      </c>
      <c r="F104" s="17"/>
      <c r="G104" s="17">
        <v>0.930123529140644</v>
      </c>
      <c r="H104" s="17">
        <v>0.952879283900398</v>
      </c>
      <c r="I104" s="17">
        <v>0.94681299697537402</v>
      </c>
      <c r="J104" s="17"/>
      <c r="K104" s="17">
        <v>0.94035882506311297</v>
      </c>
      <c r="L104" s="17">
        <v>0.94621732532805403</v>
      </c>
      <c r="M104" s="17"/>
      <c r="N104" s="17">
        <v>0.90104161037424002</v>
      </c>
      <c r="O104" s="17">
        <v>0.94601126020957205</v>
      </c>
      <c r="P104" s="17">
        <v>0.95393774606567705</v>
      </c>
      <c r="Q104" s="17">
        <v>0.94606249209291904</v>
      </c>
      <c r="R104" s="17">
        <v>0.95999389276590097</v>
      </c>
      <c r="S104" s="17"/>
      <c r="T104" s="17">
        <v>0.93578359199472705</v>
      </c>
      <c r="U104" s="17">
        <v>0.95963546458033999</v>
      </c>
      <c r="V104" s="17">
        <v>0.94893432293256597</v>
      </c>
      <c r="W104" s="17">
        <v>0.93267453803953904</v>
      </c>
      <c r="X104" s="17">
        <v>0.98344944301495396</v>
      </c>
      <c r="Y104" s="17">
        <v>0.91990401373413599</v>
      </c>
      <c r="Z104" s="17">
        <v>0.91395523150994296</v>
      </c>
      <c r="AA104" s="17">
        <v>0.97643449518647996</v>
      </c>
      <c r="AB104" s="17">
        <v>0.93049242437555402</v>
      </c>
      <c r="AC104" s="17">
        <v>0.96568978593539301</v>
      </c>
      <c r="AD104" s="17">
        <v>0.95926080303699401</v>
      </c>
      <c r="AE104" s="17">
        <v>0.92669547180268796</v>
      </c>
      <c r="AF104" s="17"/>
      <c r="AG104" s="17">
        <v>0.94350610881980501</v>
      </c>
      <c r="AH104" s="17">
        <v>0.95115137162385199</v>
      </c>
    </row>
    <row r="105" spans="2:34" x14ac:dyDescent="0.25">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row>
    <row r="106" spans="2:34" x14ac:dyDescent="0.25">
      <c r="B106" s="6" t="s">
        <v>93</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row>
    <row r="107" spans="2:34" x14ac:dyDescent="0.25">
      <c r="B107" s="23" t="s">
        <v>62</v>
      </c>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row>
    <row r="108" spans="2:34" x14ac:dyDescent="0.25">
      <c r="B108" t="s">
        <v>76</v>
      </c>
      <c r="C108" s="17">
        <v>0.58312060854386805</v>
      </c>
      <c r="D108" s="17">
        <v>0.53612947613352702</v>
      </c>
      <c r="E108" s="17">
        <v>0.63713853613543403</v>
      </c>
      <c r="F108" s="17"/>
      <c r="G108" s="17">
        <v>0.56777733384780305</v>
      </c>
      <c r="H108" s="17">
        <v>0.57043992971919699</v>
      </c>
      <c r="I108" s="17">
        <v>0.61324665148012103</v>
      </c>
      <c r="J108" s="17"/>
      <c r="K108" s="17">
        <v>0.55897608166912904</v>
      </c>
      <c r="L108" s="17">
        <v>0.58985138993925601</v>
      </c>
      <c r="M108" s="17"/>
      <c r="N108" s="17">
        <v>0.53514209310005201</v>
      </c>
      <c r="O108" s="17">
        <v>0.59162797732569505</v>
      </c>
      <c r="P108" s="17">
        <v>0.57378775322615205</v>
      </c>
      <c r="Q108" s="17">
        <v>0.59950147872673598</v>
      </c>
      <c r="R108" s="17">
        <v>0.62576321597471696</v>
      </c>
      <c r="S108" s="17"/>
      <c r="T108" s="17">
        <v>0.62497317129180596</v>
      </c>
      <c r="U108" s="17">
        <v>0.57007379150467996</v>
      </c>
      <c r="V108" s="17">
        <v>0.55811349316200998</v>
      </c>
      <c r="W108" s="17">
        <v>0.579416902931568</v>
      </c>
      <c r="X108" s="17">
        <v>0.58107668221153597</v>
      </c>
      <c r="Y108" s="17">
        <v>0.57087852825512897</v>
      </c>
      <c r="Z108" s="17">
        <v>0.59146437568910204</v>
      </c>
      <c r="AA108" s="17">
        <v>0.43758139617252201</v>
      </c>
      <c r="AB108" s="17">
        <v>0.59261057866632605</v>
      </c>
      <c r="AC108" s="17">
        <v>0.65109168056461497</v>
      </c>
      <c r="AD108" s="17">
        <v>0.60620054585417704</v>
      </c>
      <c r="AE108" s="17">
        <v>0.48901035118834801</v>
      </c>
      <c r="AF108" s="17"/>
      <c r="AG108" s="17">
        <v>0.58665802855358296</v>
      </c>
      <c r="AH108" s="17">
        <v>0.59146819986705101</v>
      </c>
    </row>
    <row r="109" spans="2:34" x14ac:dyDescent="0.25">
      <c r="B109" t="s">
        <v>77</v>
      </c>
      <c r="C109" s="17">
        <v>0.34168269733373502</v>
      </c>
      <c r="D109" s="17">
        <v>0.36809202947823699</v>
      </c>
      <c r="E109" s="17">
        <v>0.30810825483027299</v>
      </c>
      <c r="F109" s="17"/>
      <c r="G109" s="17">
        <v>0.36263297682867002</v>
      </c>
      <c r="H109" s="17">
        <v>0.36052254723746602</v>
      </c>
      <c r="I109" s="17">
        <v>0.29863812532388301</v>
      </c>
      <c r="J109" s="17"/>
      <c r="K109" s="17">
        <v>0.35653844949150398</v>
      </c>
      <c r="L109" s="17">
        <v>0.34010695047017597</v>
      </c>
      <c r="M109" s="17"/>
      <c r="N109" s="17">
        <v>0.35951995909346701</v>
      </c>
      <c r="O109" s="17">
        <v>0.35831678241562898</v>
      </c>
      <c r="P109" s="17">
        <v>0.34732536330800601</v>
      </c>
      <c r="Q109" s="17">
        <v>0.32527668971576601</v>
      </c>
      <c r="R109" s="17">
        <v>0.304410973095251</v>
      </c>
      <c r="S109" s="17"/>
      <c r="T109" s="17">
        <v>0.32059142808684699</v>
      </c>
      <c r="U109" s="17">
        <v>0.35778250280762403</v>
      </c>
      <c r="V109" s="17">
        <v>0.35792604937990702</v>
      </c>
      <c r="W109" s="17">
        <v>0.318362706218348</v>
      </c>
      <c r="X109" s="17">
        <v>0.33436305196259197</v>
      </c>
      <c r="Y109" s="17">
        <v>0.34021512262702902</v>
      </c>
      <c r="Z109" s="17">
        <v>0.331805769292223</v>
      </c>
      <c r="AA109" s="17">
        <v>0.48477141081066699</v>
      </c>
      <c r="AB109" s="17">
        <v>0.32790808478452599</v>
      </c>
      <c r="AC109" s="17">
        <v>0.29686040246064999</v>
      </c>
      <c r="AD109" s="17">
        <v>0.31434018706094802</v>
      </c>
      <c r="AE109" s="17">
        <v>0.46365686197031902</v>
      </c>
      <c r="AF109" s="17"/>
      <c r="AG109" s="17">
        <v>0.331741653429376</v>
      </c>
      <c r="AH109" s="17">
        <v>0.34583924070033201</v>
      </c>
    </row>
    <row r="110" spans="2:34" x14ac:dyDescent="0.25">
      <c r="B110" t="s">
        <v>78</v>
      </c>
      <c r="C110" s="17">
        <v>5.8533490822480203E-2</v>
      </c>
      <c r="D110" s="17">
        <v>7.3014776087940103E-2</v>
      </c>
      <c r="E110" s="17">
        <v>4.3872366395498102E-2</v>
      </c>
      <c r="F110" s="17"/>
      <c r="G110" s="17">
        <v>5.6748156147877003E-2</v>
      </c>
      <c r="H110" s="17">
        <v>6.16634068983977E-2</v>
      </c>
      <c r="I110" s="17">
        <v>5.6273462401768198E-2</v>
      </c>
      <c r="J110" s="17"/>
      <c r="K110" s="17">
        <v>6.9264478406678098E-2</v>
      </c>
      <c r="L110" s="17">
        <v>5.4472929513061097E-2</v>
      </c>
      <c r="M110" s="17"/>
      <c r="N110" s="17">
        <v>7.3751492378828304E-2</v>
      </c>
      <c r="O110" s="17">
        <v>4.6070990958228503E-2</v>
      </c>
      <c r="P110" s="17">
        <v>5.5796441152636801E-2</v>
      </c>
      <c r="Q110" s="17">
        <v>7.5221831557498106E-2</v>
      </c>
      <c r="R110" s="17">
        <v>5.8191823788183002E-2</v>
      </c>
      <c r="S110" s="17"/>
      <c r="T110" s="17">
        <v>3.42841344013382E-2</v>
      </c>
      <c r="U110" s="17">
        <v>6.1644230974812302E-2</v>
      </c>
      <c r="V110" s="17">
        <v>7.1731268645433596E-2</v>
      </c>
      <c r="W110" s="17">
        <v>7.4036890783542197E-2</v>
      </c>
      <c r="X110" s="17">
        <v>4.9699991498785102E-2</v>
      </c>
      <c r="Y110" s="17">
        <v>5.8179404881802399E-2</v>
      </c>
      <c r="Z110" s="17">
        <v>7.1817038621554197E-2</v>
      </c>
      <c r="AA110" s="17">
        <v>5.4903089233779998E-2</v>
      </c>
      <c r="AB110" s="17">
        <v>6.3652859595039898E-2</v>
      </c>
      <c r="AC110" s="17">
        <v>5.2047916974734897E-2</v>
      </c>
      <c r="AD110" s="17">
        <v>6.8146203212944498E-2</v>
      </c>
      <c r="AE110" s="17">
        <v>4.7332786841333303E-2</v>
      </c>
      <c r="AF110" s="17"/>
      <c r="AG110" s="17">
        <v>6.4125738752489503E-2</v>
      </c>
      <c r="AH110" s="17">
        <v>4.6568311775843099E-2</v>
      </c>
    </row>
    <row r="111" spans="2:34" x14ac:dyDescent="0.25">
      <c r="B111" t="s">
        <v>79</v>
      </c>
      <c r="C111" s="17">
        <v>1.11089126759862E-2</v>
      </c>
      <c r="D111" s="17">
        <v>1.5378404202112599E-2</v>
      </c>
      <c r="E111" s="17">
        <v>7.0515092248580099E-3</v>
      </c>
      <c r="F111" s="17"/>
      <c r="G111" s="17">
        <v>5.5506721153480701E-3</v>
      </c>
      <c r="H111" s="17">
        <v>7.3741161449395196E-3</v>
      </c>
      <c r="I111" s="17">
        <v>2.0947107067248401E-2</v>
      </c>
      <c r="J111" s="17"/>
      <c r="K111" s="17">
        <v>9.7412287353663505E-3</v>
      </c>
      <c r="L111" s="17">
        <v>1.13659876982785E-2</v>
      </c>
      <c r="M111" s="17"/>
      <c r="N111" s="17">
        <v>7.9340453139184301E-3</v>
      </c>
      <c r="O111" s="17">
        <v>1.35028053992885E-3</v>
      </c>
      <c r="P111" s="17">
        <v>2.16817160796056E-2</v>
      </c>
      <c r="Q111" s="17">
        <v>0</v>
      </c>
      <c r="R111" s="17">
        <v>8.2863827694439895E-3</v>
      </c>
      <c r="S111" s="17"/>
      <c r="T111" s="17">
        <v>1.5066693945959799E-2</v>
      </c>
      <c r="U111" s="17">
        <v>1.0499474712883899E-2</v>
      </c>
      <c r="V111" s="17">
        <v>0</v>
      </c>
      <c r="W111" s="17">
        <v>1.7862220843296001E-2</v>
      </c>
      <c r="X111" s="17">
        <v>2.4593083589906299E-2</v>
      </c>
      <c r="Y111" s="17">
        <v>2.1130645794243001E-2</v>
      </c>
      <c r="Z111" s="17">
        <v>4.9128163971207698E-3</v>
      </c>
      <c r="AA111" s="17">
        <v>2.2744103783031398E-2</v>
      </c>
      <c r="AB111" s="17">
        <v>8.7652057732485206E-3</v>
      </c>
      <c r="AC111" s="17">
        <v>0</v>
      </c>
      <c r="AD111" s="17">
        <v>0</v>
      </c>
      <c r="AE111" s="17">
        <v>0</v>
      </c>
      <c r="AF111" s="17"/>
      <c r="AG111" s="17">
        <v>1.4811734591680101E-2</v>
      </c>
      <c r="AH111" s="17">
        <v>9.25968007345381E-3</v>
      </c>
    </row>
    <row r="112" spans="2:34" x14ac:dyDescent="0.25">
      <c r="B112" t="s">
        <v>80</v>
      </c>
      <c r="C112" s="17">
        <v>5.55429062393086E-3</v>
      </c>
      <c r="D112" s="17">
        <v>7.3853140981839597E-3</v>
      </c>
      <c r="E112" s="17">
        <v>3.8293334139367198E-3</v>
      </c>
      <c r="F112" s="17"/>
      <c r="G112" s="17">
        <v>7.2908610603016899E-3</v>
      </c>
      <c r="H112" s="17">
        <v>0</v>
      </c>
      <c r="I112" s="17">
        <v>1.0894653726979E-2</v>
      </c>
      <c r="J112" s="17"/>
      <c r="K112" s="17">
        <v>5.4797616973221103E-3</v>
      </c>
      <c r="L112" s="17">
        <v>4.2027423792294202E-3</v>
      </c>
      <c r="M112" s="17"/>
      <c r="N112" s="17">
        <v>2.36524101137346E-2</v>
      </c>
      <c r="O112" s="17">
        <v>2.6339687605194399E-3</v>
      </c>
      <c r="P112" s="17">
        <v>1.4087262335997499E-3</v>
      </c>
      <c r="Q112" s="17">
        <v>0</v>
      </c>
      <c r="R112" s="17">
        <v>3.3476043724048302E-3</v>
      </c>
      <c r="S112" s="17"/>
      <c r="T112" s="17">
        <v>5.0845722740493499E-3</v>
      </c>
      <c r="U112" s="17">
        <v>0</v>
      </c>
      <c r="V112" s="17">
        <v>1.2229188812649E-2</v>
      </c>
      <c r="W112" s="17">
        <v>1.03212792232456E-2</v>
      </c>
      <c r="X112" s="17">
        <v>1.02671907371803E-2</v>
      </c>
      <c r="Y112" s="17">
        <v>9.59629844179637E-3</v>
      </c>
      <c r="Z112" s="17">
        <v>0</v>
      </c>
      <c r="AA112" s="17">
        <v>0</v>
      </c>
      <c r="AB112" s="17">
        <v>7.0632711808597398E-3</v>
      </c>
      <c r="AC112" s="17">
        <v>0</v>
      </c>
      <c r="AD112" s="17">
        <v>1.13130638719313E-2</v>
      </c>
      <c r="AE112" s="17">
        <v>0</v>
      </c>
      <c r="AF112" s="17"/>
      <c r="AG112" s="17">
        <v>2.6628446728715698E-3</v>
      </c>
      <c r="AH112" s="17">
        <v>6.8645675833206403E-3</v>
      </c>
    </row>
    <row r="113" spans="2:34" x14ac:dyDescent="0.25">
      <c r="B113" t="s">
        <v>81</v>
      </c>
      <c r="C113" s="17">
        <v>0.92480330587760295</v>
      </c>
      <c r="D113" s="17">
        <v>0.90422150561176295</v>
      </c>
      <c r="E113" s="17">
        <v>0.94524679096570696</v>
      </c>
      <c r="F113" s="17"/>
      <c r="G113" s="17">
        <v>0.93041031067647295</v>
      </c>
      <c r="H113" s="17">
        <v>0.93096247695666301</v>
      </c>
      <c r="I113" s="17">
        <v>0.91188477680400504</v>
      </c>
      <c r="J113" s="17"/>
      <c r="K113" s="17">
        <v>0.91551453116063297</v>
      </c>
      <c r="L113" s="17">
        <v>0.92995834040943104</v>
      </c>
      <c r="M113" s="17"/>
      <c r="N113" s="17">
        <v>0.89466205219351902</v>
      </c>
      <c r="O113" s="17">
        <v>0.94994475974132297</v>
      </c>
      <c r="P113" s="17">
        <v>0.92111311653415795</v>
      </c>
      <c r="Q113" s="17">
        <v>0.92477816844250205</v>
      </c>
      <c r="R113" s="17">
        <v>0.93017418906996796</v>
      </c>
      <c r="S113" s="17"/>
      <c r="T113" s="17">
        <v>0.945564599378653</v>
      </c>
      <c r="U113" s="17">
        <v>0.92785629431230399</v>
      </c>
      <c r="V113" s="17">
        <v>0.916039542541917</v>
      </c>
      <c r="W113" s="17">
        <v>0.89777960914991595</v>
      </c>
      <c r="X113" s="17">
        <v>0.91543973417412805</v>
      </c>
      <c r="Y113" s="17">
        <v>0.91109365088215799</v>
      </c>
      <c r="Z113" s="17">
        <v>0.92327014498132498</v>
      </c>
      <c r="AA113" s="17">
        <v>0.922352806983189</v>
      </c>
      <c r="AB113" s="17">
        <v>0.92051866345085198</v>
      </c>
      <c r="AC113" s="17">
        <v>0.94795208302526501</v>
      </c>
      <c r="AD113" s="17">
        <v>0.92054073291512395</v>
      </c>
      <c r="AE113" s="17">
        <v>0.95266721315866698</v>
      </c>
      <c r="AF113" s="17"/>
      <c r="AG113" s="17">
        <v>0.91839968198295896</v>
      </c>
      <c r="AH113" s="17">
        <v>0.93730744056738202</v>
      </c>
    </row>
    <row r="114" spans="2:34" x14ac:dyDescent="0.25">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row>
    <row r="115" spans="2:34" x14ac:dyDescent="0.25">
      <c r="B115" s="6" t="s">
        <v>94</v>
      </c>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row>
    <row r="116" spans="2:34" x14ac:dyDescent="0.25">
      <c r="B116" s="23" t="s">
        <v>62</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row>
    <row r="117" spans="2:34" x14ac:dyDescent="0.25">
      <c r="B117" t="s">
        <v>76</v>
      </c>
      <c r="C117" s="17">
        <v>0.46902068418362602</v>
      </c>
      <c r="D117" s="17">
        <v>0.44562631813776299</v>
      </c>
      <c r="E117" s="17">
        <v>0.49268327788155297</v>
      </c>
      <c r="F117" s="17"/>
      <c r="G117" s="17">
        <v>0.44495302117136099</v>
      </c>
      <c r="H117" s="17">
        <v>0.46720737186811501</v>
      </c>
      <c r="I117" s="17">
        <v>0.49364548439335898</v>
      </c>
      <c r="J117" s="17"/>
      <c r="K117" s="17">
        <v>0.47073794788648299</v>
      </c>
      <c r="L117" s="17">
        <v>0.46594163936719202</v>
      </c>
      <c r="M117" s="17"/>
      <c r="N117" s="17">
        <v>0.43243958242988301</v>
      </c>
      <c r="O117" s="17">
        <v>0.47182754207767102</v>
      </c>
      <c r="P117" s="17">
        <v>0.43419562213866802</v>
      </c>
      <c r="Q117" s="17">
        <v>0.49628989805005003</v>
      </c>
      <c r="R117" s="17">
        <v>0.55219488569651698</v>
      </c>
      <c r="S117" s="17"/>
      <c r="T117" s="17">
        <v>0.55307392767764996</v>
      </c>
      <c r="U117" s="17">
        <v>0.38899001878355499</v>
      </c>
      <c r="V117" s="17">
        <v>0.47027320465733902</v>
      </c>
      <c r="W117" s="17">
        <v>0.49013663011326902</v>
      </c>
      <c r="X117" s="17">
        <v>0.42471738412089299</v>
      </c>
      <c r="Y117" s="17">
        <v>0.435741603935278</v>
      </c>
      <c r="Z117" s="17">
        <v>0.53182551134209999</v>
      </c>
      <c r="AA117" s="17">
        <v>0.53912307516797997</v>
      </c>
      <c r="AB117" s="17">
        <v>0.44905493147514602</v>
      </c>
      <c r="AC117" s="17">
        <v>0.46600520430840198</v>
      </c>
      <c r="AD117" s="17">
        <v>0.45438286757224899</v>
      </c>
      <c r="AE117" s="17">
        <v>0.41684676321423503</v>
      </c>
      <c r="AF117" s="17"/>
      <c r="AG117" s="17">
        <v>0.48862182349379901</v>
      </c>
      <c r="AH117" s="17">
        <v>0.46052783317221802</v>
      </c>
    </row>
    <row r="118" spans="2:34" x14ac:dyDescent="0.25">
      <c r="B118" t="s">
        <v>77</v>
      </c>
      <c r="C118" s="17">
        <v>0.38779297171676402</v>
      </c>
      <c r="D118" s="17">
        <v>0.40135529595924502</v>
      </c>
      <c r="E118" s="17">
        <v>0.37678859503164802</v>
      </c>
      <c r="F118" s="17"/>
      <c r="G118" s="17">
        <v>0.38193637398337599</v>
      </c>
      <c r="H118" s="17">
        <v>0.40192482584408801</v>
      </c>
      <c r="I118" s="17">
        <v>0.37554127537315302</v>
      </c>
      <c r="J118" s="17"/>
      <c r="K118" s="17">
        <v>0.37276734790058902</v>
      </c>
      <c r="L118" s="17">
        <v>0.39170822064389699</v>
      </c>
      <c r="M118" s="17"/>
      <c r="N118" s="17">
        <v>0.39737020344132401</v>
      </c>
      <c r="O118" s="17">
        <v>0.36171631972153701</v>
      </c>
      <c r="P118" s="17">
        <v>0.41349062651801899</v>
      </c>
      <c r="Q118" s="17">
        <v>0.39006714383881702</v>
      </c>
      <c r="R118" s="17">
        <v>0.35840670087654802</v>
      </c>
      <c r="S118" s="17"/>
      <c r="T118" s="17">
        <v>0.35642937669934099</v>
      </c>
      <c r="U118" s="17">
        <v>0.43290335235349198</v>
      </c>
      <c r="V118" s="17">
        <v>0.39069550227671901</v>
      </c>
      <c r="W118" s="17">
        <v>0.30596206532778297</v>
      </c>
      <c r="X118" s="17">
        <v>0.461203728526276</v>
      </c>
      <c r="Y118" s="17">
        <v>0.42826412669776598</v>
      </c>
      <c r="Z118" s="17">
        <v>0.36060298596066698</v>
      </c>
      <c r="AA118" s="17">
        <v>0.380545062502889</v>
      </c>
      <c r="AB118" s="17">
        <v>0.36910166212330803</v>
      </c>
      <c r="AC118" s="17">
        <v>0.36684225026073802</v>
      </c>
      <c r="AD118" s="17">
        <v>0.406250245454228</v>
      </c>
      <c r="AE118" s="17">
        <v>0.43177633674795701</v>
      </c>
      <c r="AF118" s="17"/>
      <c r="AG118" s="17">
        <v>0.38279764513748998</v>
      </c>
      <c r="AH118" s="17">
        <v>0.40069240099607401</v>
      </c>
    </row>
    <row r="119" spans="2:34" x14ac:dyDescent="0.25">
      <c r="B119" t="s">
        <v>78</v>
      </c>
      <c r="C119" s="17">
        <v>0.118121423700651</v>
      </c>
      <c r="D119" s="17">
        <v>0.12126019563295699</v>
      </c>
      <c r="E119" s="17">
        <v>0.11167769868841999</v>
      </c>
      <c r="F119" s="17"/>
      <c r="G119" s="17">
        <v>0.13962458596961</v>
      </c>
      <c r="H119" s="17">
        <v>0.116474647003252</v>
      </c>
      <c r="I119" s="17">
        <v>0.100210243445627</v>
      </c>
      <c r="J119" s="17"/>
      <c r="K119" s="17">
        <v>0.13154674832795199</v>
      </c>
      <c r="L119" s="17">
        <v>0.116793797922808</v>
      </c>
      <c r="M119" s="17"/>
      <c r="N119" s="17">
        <v>0.12935929748765401</v>
      </c>
      <c r="O119" s="17">
        <v>0.14289738393667401</v>
      </c>
      <c r="P119" s="17">
        <v>0.129171340096466</v>
      </c>
      <c r="Q119" s="17">
        <v>9.2437922172000905E-2</v>
      </c>
      <c r="R119" s="17">
        <v>7.0889170633188295E-2</v>
      </c>
      <c r="S119" s="17"/>
      <c r="T119" s="17">
        <v>8.0441993011618695E-2</v>
      </c>
      <c r="U119" s="17">
        <v>0.15482497999213701</v>
      </c>
      <c r="V119" s="17">
        <v>0.112125727158182</v>
      </c>
      <c r="W119" s="17">
        <v>0.182015481268859</v>
      </c>
      <c r="X119" s="17">
        <v>7.8435088364374697E-2</v>
      </c>
      <c r="Y119" s="17">
        <v>8.7293013827917099E-2</v>
      </c>
      <c r="Z119" s="17">
        <v>8.2750950634311093E-2</v>
      </c>
      <c r="AA119" s="17">
        <v>6.8919331541686696E-2</v>
      </c>
      <c r="AB119" s="17">
        <v>0.15101516982864699</v>
      </c>
      <c r="AC119" s="17">
        <v>0.14568466133758101</v>
      </c>
      <c r="AD119" s="17">
        <v>0.121473842005035</v>
      </c>
      <c r="AE119" s="17">
        <v>0.12726004157193399</v>
      </c>
      <c r="AF119" s="17"/>
      <c r="AG119" s="17">
        <v>9.67024031723141E-2</v>
      </c>
      <c r="AH119" s="17">
        <v>0.12031777328741</v>
      </c>
    </row>
    <row r="120" spans="2:34" x14ac:dyDescent="0.25">
      <c r="B120" t="s">
        <v>79</v>
      </c>
      <c r="C120" s="17">
        <v>1.8434507195814999E-2</v>
      </c>
      <c r="D120" s="17">
        <v>2.37808541364978E-2</v>
      </c>
      <c r="E120" s="17">
        <v>1.3440251786958299E-2</v>
      </c>
      <c r="F120" s="17"/>
      <c r="G120" s="17">
        <v>2.0030518731773899E-2</v>
      </c>
      <c r="H120" s="17">
        <v>1.4393155284545E-2</v>
      </c>
      <c r="I120" s="17">
        <v>2.2011398356601899E-2</v>
      </c>
      <c r="J120" s="17"/>
      <c r="K120" s="17">
        <v>1.47104541105266E-2</v>
      </c>
      <c r="L120" s="17">
        <v>1.97010500730368E-2</v>
      </c>
      <c r="M120" s="17"/>
      <c r="N120" s="17">
        <v>2.63117979448791E-2</v>
      </c>
      <c r="O120" s="17">
        <v>1.5073145320760701E-2</v>
      </c>
      <c r="P120" s="17">
        <v>2.1025735252277401E-2</v>
      </c>
      <c r="Q120" s="17">
        <v>5.7137989635557603E-3</v>
      </c>
      <c r="R120" s="17">
        <v>1.51616384213415E-2</v>
      </c>
      <c r="S120" s="17"/>
      <c r="T120" s="17">
        <v>5.8202517375539799E-3</v>
      </c>
      <c r="U120" s="17">
        <v>2.3281648870815901E-2</v>
      </c>
      <c r="V120" s="17">
        <v>1.8847485403489302E-2</v>
      </c>
      <c r="W120" s="17">
        <v>7.3656518609549202E-3</v>
      </c>
      <c r="X120" s="17">
        <v>3.2214972277559699E-2</v>
      </c>
      <c r="Y120" s="17">
        <v>3.2710646989357002E-2</v>
      </c>
      <c r="Z120" s="17">
        <v>2.48205520629214E-2</v>
      </c>
      <c r="AA120" s="17">
        <v>1.1412530787443999E-2</v>
      </c>
      <c r="AB120" s="17">
        <v>2.1178640231263202E-2</v>
      </c>
      <c r="AC120" s="17">
        <v>1.1588743372643101E-2</v>
      </c>
      <c r="AD120" s="17">
        <v>6.5799810965562599E-3</v>
      </c>
      <c r="AE120" s="17">
        <v>2.4116858465874601E-2</v>
      </c>
      <c r="AF120" s="17"/>
      <c r="AG120" s="17">
        <v>2.6135561119982401E-2</v>
      </c>
      <c r="AH120" s="17">
        <v>1.08575820799688E-2</v>
      </c>
    </row>
    <row r="121" spans="2:34" x14ac:dyDescent="0.25">
      <c r="B121" t="s">
        <v>80</v>
      </c>
      <c r="C121" s="17">
        <v>6.6304132031439903E-3</v>
      </c>
      <c r="D121" s="17">
        <v>7.9773361335377206E-3</v>
      </c>
      <c r="E121" s="17">
        <v>5.4101766114207301E-3</v>
      </c>
      <c r="F121" s="17"/>
      <c r="G121" s="17">
        <v>1.3455500143878901E-2</v>
      </c>
      <c r="H121" s="17">
        <v>0</v>
      </c>
      <c r="I121" s="17">
        <v>8.59159843125816E-3</v>
      </c>
      <c r="J121" s="17"/>
      <c r="K121" s="17">
        <v>1.02375017744488E-2</v>
      </c>
      <c r="L121" s="17">
        <v>5.85529199306599E-3</v>
      </c>
      <c r="M121" s="17"/>
      <c r="N121" s="17">
        <v>1.45191186962597E-2</v>
      </c>
      <c r="O121" s="17">
        <v>8.4856089433568808E-3</v>
      </c>
      <c r="P121" s="17">
        <v>2.1166759945703199E-3</v>
      </c>
      <c r="Q121" s="17">
        <v>1.54912369755767E-2</v>
      </c>
      <c r="R121" s="17">
        <v>3.3476043724048302E-3</v>
      </c>
      <c r="S121" s="17"/>
      <c r="T121" s="17">
        <v>4.2344508738369801E-3</v>
      </c>
      <c r="U121" s="17">
        <v>0</v>
      </c>
      <c r="V121" s="17">
        <v>8.0580805042696508E-3</v>
      </c>
      <c r="W121" s="17">
        <v>1.45201714291349E-2</v>
      </c>
      <c r="X121" s="17">
        <v>3.4288267108960099E-3</v>
      </c>
      <c r="Y121" s="17">
        <v>1.5990608549681901E-2</v>
      </c>
      <c r="Z121" s="17">
        <v>0</v>
      </c>
      <c r="AA121" s="17">
        <v>0</v>
      </c>
      <c r="AB121" s="17">
        <v>9.6495963416357005E-3</v>
      </c>
      <c r="AC121" s="17">
        <v>9.8791407206357002E-3</v>
      </c>
      <c r="AD121" s="17">
        <v>1.13130638719313E-2</v>
      </c>
      <c r="AE121" s="17">
        <v>0</v>
      </c>
      <c r="AF121" s="17"/>
      <c r="AG121" s="17">
        <v>5.7425670764139E-3</v>
      </c>
      <c r="AH121" s="17">
        <v>7.6044104643290004E-3</v>
      </c>
    </row>
    <row r="122" spans="2:34" x14ac:dyDescent="0.25">
      <c r="B122" t="s">
        <v>81</v>
      </c>
      <c r="C122" s="17">
        <v>0.85681365590039005</v>
      </c>
      <c r="D122" s="17">
        <v>0.84698161409700801</v>
      </c>
      <c r="E122" s="17">
        <v>0.86947187291320105</v>
      </c>
      <c r="F122" s="17"/>
      <c r="G122" s="17">
        <v>0.82688939515473703</v>
      </c>
      <c r="H122" s="17">
        <v>0.86913219771220296</v>
      </c>
      <c r="I122" s="17">
        <v>0.86918675976651305</v>
      </c>
      <c r="J122" s="17"/>
      <c r="K122" s="17">
        <v>0.84350529578707201</v>
      </c>
      <c r="L122" s="17">
        <v>0.85764986001109</v>
      </c>
      <c r="M122" s="17"/>
      <c r="N122" s="17">
        <v>0.82980978587120702</v>
      </c>
      <c r="O122" s="17">
        <v>0.83354386179920803</v>
      </c>
      <c r="P122" s="17">
        <v>0.84768624865668596</v>
      </c>
      <c r="Q122" s="17">
        <v>0.88635704188886699</v>
      </c>
      <c r="R122" s="17">
        <v>0.910601586573065</v>
      </c>
      <c r="S122" s="17"/>
      <c r="T122" s="17">
        <v>0.90950330437699001</v>
      </c>
      <c r="U122" s="17">
        <v>0.82189337113704697</v>
      </c>
      <c r="V122" s="17">
        <v>0.86096870693405902</v>
      </c>
      <c r="W122" s="17">
        <v>0.79609869544105105</v>
      </c>
      <c r="X122" s="17">
        <v>0.88592111264716999</v>
      </c>
      <c r="Y122" s="17">
        <v>0.86400573063304398</v>
      </c>
      <c r="Z122" s="17">
        <v>0.89242849730276796</v>
      </c>
      <c r="AA122" s="17">
        <v>0.91966813767086897</v>
      </c>
      <c r="AB122" s="17">
        <v>0.81815659359845405</v>
      </c>
      <c r="AC122" s="17">
        <v>0.83284745456914</v>
      </c>
      <c r="AD122" s="17">
        <v>0.86063311302647805</v>
      </c>
      <c r="AE122" s="17">
        <v>0.84862309996219198</v>
      </c>
      <c r="AF122" s="17"/>
      <c r="AG122" s="17">
        <v>0.87141946863129005</v>
      </c>
      <c r="AH122" s="17">
        <v>0.86122023416829196</v>
      </c>
    </row>
    <row r="123" spans="2:34" x14ac:dyDescent="0.25">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row>
    <row r="124" spans="2:34" x14ac:dyDescent="0.25">
      <c r="B124" s="6" t="s">
        <v>101</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row>
    <row r="125" spans="2:34" x14ac:dyDescent="0.25">
      <c r="B125" s="23" t="s">
        <v>62</v>
      </c>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row>
    <row r="126" spans="2:34" x14ac:dyDescent="0.25">
      <c r="B126" t="s">
        <v>95</v>
      </c>
      <c r="C126" s="17">
        <v>0.38590399611527498</v>
      </c>
      <c r="D126" s="17">
        <v>0.36716103929654798</v>
      </c>
      <c r="E126" s="17">
        <v>0.40267746424158402</v>
      </c>
      <c r="F126" s="17"/>
      <c r="G126" s="17">
        <v>0.57636117683627397</v>
      </c>
      <c r="H126" s="17">
        <v>0.33235308708981898</v>
      </c>
      <c r="I126" s="17">
        <v>0.27604151797070198</v>
      </c>
      <c r="J126" s="17"/>
      <c r="K126" s="17">
        <v>0.44545288653425102</v>
      </c>
      <c r="L126" s="17">
        <v>0.37404484776479802</v>
      </c>
      <c r="M126" s="17"/>
      <c r="N126" s="17">
        <v>0.57056570973077003</v>
      </c>
      <c r="O126" s="17">
        <v>0.75139860436021899</v>
      </c>
      <c r="P126" s="17">
        <v>0.25649054365107199</v>
      </c>
      <c r="Q126" s="17">
        <v>0.235277794996304</v>
      </c>
      <c r="R126" s="17">
        <v>0.140539125204314</v>
      </c>
      <c r="S126" s="17"/>
      <c r="T126" s="17">
        <v>0.28379042496504497</v>
      </c>
      <c r="U126" s="17">
        <v>0.41218884891740099</v>
      </c>
      <c r="V126" s="17">
        <v>0.36979439608067</v>
      </c>
      <c r="W126" s="17">
        <v>0.43383670868267998</v>
      </c>
      <c r="X126" s="17">
        <v>0.474995593082425</v>
      </c>
      <c r="Y126" s="17">
        <v>0.35803072656972101</v>
      </c>
      <c r="Z126" s="17">
        <v>0.41956487945596999</v>
      </c>
      <c r="AA126" s="17">
        <v>0.39845698942962199</v>
      </c>
      <c r="AB126" s="17">
        <v>0.42874878767496999</v>
      </c>
      <c r="AC126" s="17">
        <v>0.30441593814928603</v>
      </c>
      <c r="AD126" s="17">
        <v>0.42205058376497201</v>
      </c>
      <c r="AE126" s="17">
        <v>0.391061851033704</v>
      </c>
      <c r="AF126" s="17"/>
      <c r="AG126" s="17">
        <v>0.38062824448951099</v>
      </c>
      <c r="AH126" s="17">
        <v>0.39034437525824001</v>
      </c>
    </row>
    <row r="127" spans="2:34" x14ac:dyDescent="0.25">
      <c r="B127" t="s">
        <v>96</v>
      </c>
      <c r="C127" s="17">
        <v>0.314111858871157</v>
      </c>
      <c r="D127" s="17">
        <v>0.29804102141618699</v>
      </c>
      <c r="E127" s="17">
        <v>0.32811721315396503</v>
      </c>
      <c r="F127" s="17"/>
      <c r="G127" s="17">
        <v>0.21763841172336701</v>
      </c>
      <c r="H127" s="17">
        <v>0.43218566535509501</v>
      </c>
      <c r="I127" s="17">
        <v>0.25590420949384202</v>
      </c>
      <c r="J127" s="17"/>
      <c r="K127" s="17">
        <v>0.31128529880405598</v>
      </c>
      <c r="L127" s="17">
        <v>0.31699553383984702</v>
      </c>
      <c r="M127" s="17"/>
      <c r="N127" s="17">
        <v>7.0516388130754296E-2</v>
      </c>
      <c r="O127" s="17">
        <v>0.16791471076629499</v>
      </c>
      <c r="P127" s="17">
        <v>0.63772359573162196</v>
      </c>
      <c r="Q127" s="17">
        <v>0.24814379926998001</v>
      </c>
      <c r="R127" s="17">
        <v>8.8622640445527104E-2</v>
      </c>
      <c r="S127" s="17"/>
      <c r="T127" s="17">
        <v>0.246905391238674</v>
      </c>
      <c r="U127" s="17">
        <v>0.29102085150947998</v>
      </c>
      <c r="V127" s="17">
        <v>0.33332544167142297</v>
      </c>
      <c r="W127" s="17">
        <v>0.32795931072249801</v>
      </c>
      <c r="X127" s="17">
        <v>0.268201236327471</v>
      </c>
      <c r="Y127" s="17">
        <v>0.381213655117844</v>
      </c>
      <c r="Z127" s="17">
        <v>0.34304196824000499</v>
      </c>
      <c r="AA127" s="17">
        <v>0.37683261259579098</v>
      </c>
      <c r="AB127" s="17">
        <v>0.33320506099402603</v>
      </c>
      <c r="AC127" s="17">
        <v>0.32883179658926998</v>
      </c>
      <c r="AD127" s="17">
        <v>0.30707516726623302</v>
      </c>
      <c r="AE127" s="17">
        <v>0.262785444851036</v>
      </c>
      <c r="AF127" s="17"/>
      <c r="AG127" s="17">
        <v>0.29282072368926898</v>
      </c>
      <c r="AH127" s="17">
        <v>0.322857249618555</v>
      </c>
    </row>
    <row r="128" spans="2:34" x14ac:dyDescent="0.25">
      <c r="B128" t="s">
        <v>97</v>
      </c>
      <c r="C128" s="17">
        <v>6.8165616266236503E-2</v>
      </c>
      <c r="D128" s="17">
        <v>8.5656986127125995E-2</v>
      </c>
      <c r="E128" s="17">
        <v>5.1976372206231601E-2</v>
      </c>
      <c r="F128" s="17"/>
      <c r="G128" s="17">
        <v>4.06008194922809E-2</v>
      </c>
      <c r="H128" s="17">
        <v>7.4100238962013301E-2</v>
      </c>
      <c r="I128" s="17">
        <v>8.6339122219244196E-2</v>
      </c>
      <c r="J128" s="17"/>
      <c r="K128" s="17">
        <v>6.2633362360634506E-2</v>
      </c>
      <c r="L128" s="17">
        <v>7.0769988437059506E-2</v>
      </c>
      <c r="M128" s="17"/>
      <c r="N128" s="17">
        <v>3.2425835727753698E-2</v>
      </c>
      <c r="O128" s="17">
        <v>4.16074548702123E-2</v>
      </c>
      <c r="P128" s="17">
        <v>5.7427973337613E-2</v>
      </c>
      <c r="Q128" s="17">
        <v>0.365224001935956</v>
      </c>
      <c r="R128" s="17">
        <v>3.9006082550601499E-2</v>
      </c>
      <c r="S128" s="17"/>
      <c r="T128" s="17">
        <v>5.5501849861410497E-2</v>
      </c>
      <c r="U128" s="17">
        <v>5.4099382003742001E-2</v>
      </c>
      <c r="V128" s="17">
        <v>5.7383651323484997E-2</v>
      </c>
      <c r="W128" s="17">
        <v>4.1086878755388599E-2</v>
      </c>
      <c r="X128" s="17">
        <v>8.5914161565554703E-2</v>
      </c>
      <c r="Y128" s="17">
        <v>9.2569542979070094E-2</v>
      </c>
      <c r="Z128" s="17">
        <v>4.1617149285817397E-2</v>
      </c>
      <c r="AA128" s="17">
        <v>3.3948370904138603E-2</v>
      </c>
      <c r="AB128" s="17">
        <v>7.1426912695737296E-2</v>
      </c>
      <c r="AC128" s="17">
        <v>0.15075526013041901</v>
      </c>
      <c r="AD128" s="17">
        <v>7.1551863390462697E-2</v>
      </c>
      <c r="AE128" s="17">
        <v>5.4907513511130698E-2</v>
      </c>
      <c r="AF128" s="17"/>
      <c r="AG128" s="17">
        <v>6.9640846716032295E-2</v>
      </c>
      <c r="AH128" s="17">
        <v>6.9509315404308894E-2</v>
      </c>
    </row>
    <row r="129" spans="2:34" x14ac:dyDescent="0.25">
      <c r="B129" t="s">
        <v>98</v>
      </c>
      <c r="C129" s="17">
        <v>0.104365510512256</v>
      </c>
      <c r="D129" s="17">
        <v>0.117957503981017</v>
      </c>
      <c r="E129" s="17">
        <v>9.1069283883210506E-2</v>
      </c>
      <c r="F129" s="17"/>
      <c r="G129" s="17">
        <v>1.25010115780382E-2</v>
      </c>
      <c r="H129" s="17">
        <v>0.104967500046248</v>
      </c>
      <c r="I129" s="17">
        <v>0.18893828417831701</v>
      </c>
      <c r="J129" s="17"/>
      <c r="K129" s="17">
        <v>4.6347901625900897E-2</v>
      </c>
      <c r="L129" s="17">
        <v>0.11740869624865299</v>
      </c>
      <c r="M129" s="17"/>
      <c r="N129" s="17">
        <v>6.0159350214305596E-3</v>
      </c>
      <c r="O129" s="17">
        <v>9.1042175251346592E-3</v>
      </c>
      <c r="P129" s="17">
        <v>1.88299143204664E-2</v>
      </c>
      <c r="Q129" s="17">
        <v>9.7074937226320504E-2</v>
      </c>
      <c r="R129" s="17">
        <v>0.45131808793979999</v>
      </c>
      <c r="S129" s="17"/>
      <c r="T129" s="17">
        <v>0.22574876159440499</v>
      </c>
      <c r="U129" s="17">
        <v>8.6941571942256601E-2</v>
      </c>
      <c r="V129" s="17">
        <v>9.1469033474463404E-2</v>
      </c>
      <c r="W129" s="17">
        <v>8.6260581977232603E-2</v>
      </c>
      <c r="X129" s="17">
        <v>5.5407235976893697E-2</v>
      </c>
      <c r="Y129" s="17">
        <v>7.6941671598692904E-2</v>
      </c>
      <c r="Z129" s="17">
        <v>7.6813605172488197E-2</v>
      </c>
      <c r="AA129" s="17">
        <v>7.1458654258324997E-2</v>
      </c>
      <c r="AB129" s="17">
        <v>5.6686815745542199E-2</v>
      </c>
      <c r="AC129" s="17">
        <v>0.11256459699766</v>
      </c>
      <c r="AD129" s="17">
        <v>8.8558235126921694E-2</v>
      </c>
      <c r="AE129" s="17">
        <v>0.237275732813131</v>
      </c>
      <c r="AF129" s="17"/>
      <c r="AG129" s="17">
        <v>9.6320725161037096E-2</v>
      </c>
      <c r="AH129" s="17">
        <v>0.11488260387212899</v>
      </c>
    </row>
    <row r="130" spans="2:34" x14ac:dyDescent="0.25">
      <c r="B130" t="s">
        <v>99</v>
      </c>
      <c r="C130" s="17">
        <v>4.3218344621096E-2</v>
      </c>
      <c r="D130" s="17">
        <v>4.4974824218266499E-2</v>
      </c>
      <c r="E130" s="17">
        <v>4.2288218868634403E-2</v>
      </c>
      <c r="F130" s="17"/>
      <c r="G130" s="17">
        <v>4.4496019515962203E-3</v>
      </c>
      <c r="H130" s="17">
        <v>1.61339516829535E-2</v>
      </c>
      <c r="I130" s="17">
        <v>0.11313444881493501</v>
      </c>
      <c r="J130" s="17"/>
      <c r="K130" s="17">
        <v>2.4130237362052699E-2</v>
      </c>
      <c r="L130" s="17">
        <v>4.7036957850273897E-2</v>
      </c>
      <c r="M130" s="17"/>
      <c r="N130" s="17">
        <v>0</v>
      </c>
      <c r="O130" s="17">
        <v>2.6870165875827498E-3</v>
      </c>
      <c r="P130" s="17">
        <v>3.1463387384049299E-3</v>
      </c>
      <c r="Q130" s="17">
        <v>1.99136107761636E-2</v>
      </c>
      <c r="R130" s="17">
        <v>0.20620895914440099</v>
      </c>
      <c r="S130" s="17"/>
      <c r="T130" s="17">
        <v>9.7939712260357401E-2</v>
      </c>
      <c r="U130" s="17">
        <v>1.5504215032221101E-2</v>
      </c>
      <c r="V130" s="17">
        <v>3.21320432201277E-2</v>
      </c>
      <c r="W130" s="17">
        <v>1.4716247719493101E-2</v>
      </c>
      <c r="X130" s="17">
        <v>5.0021401166740399E-2</v>
      </c>
      <c r="Y130" s="17">
        <v>3.4879665753888997E-2</v>
      </c>
      <c r="Z130" s="17">
        <v>2.67735541853629E-2</v>
      </c>
      <c r="AA130" s="17">
        <v>6.4078616203417399E-2</v>
      </c>
      <c r="AB130" s="17">
        <v>4.8290121277607602E-2</v>
      </c>
      <c r="AC130" s="17">
        <v>5.87306926938704E-2</v>
      </c>
      <c r="AD130" s="17">
        <v>3.9317025573236297E-2</v>
      </c>
      <c r="AE130" s="17">
        <v>0</v>
      </c>
      <c r="AF130" s="17"/>
      <c r="AG130" s="17">
        <v>5.8196578545164697E-2</v>
      </c>
      <c r="AH130" s="17">
        <v>3.3568938730363103E-2</v>
      </c>
    </row>
    <row r="131" spans="2:34" x14ac:dyDescent="0.25">
      <c r="B131" t="s">
        <v>100</v>
      </c>
      <c r="C131" s="17">
        <v>1.4590604420096701E-2</v>
      </c>
      <c r="D131" s="17">
        <v>1.45329871260122E-2</v>
      </c>
      <c r="E131" s="17">
        <v>1.49272549182592E-2</v>
      </c>
      <c r="F131" s="17"/>
      <c r="G131" s="17">
        <v>1.01153126215174E-2</v>
      </c>
      <c r="H131" s="17">
        <v>5.9432877924409603E-3</v>
      </c>
      <c r="I131" s="17">
        <v>2.95728409068239E-2</v>
      </c>
      <c r="J131" s="17"/>
      <c r="K131" s="17">
        <v>4.5194077302847403E-3</v>
      </c>
      <c r="L131" s="17">
        <v>1.6513806874029199E-2</v>
      </c>
      <c r="M131" s="17"/>
      <c r="N131" s="17">
        <v>2.9794041394192402E-3</v>
      </c>
      <c r="O131" s="17">
        <v>0</v>
      </c>
      <c r="P131" s="17">
        <v>8.8589548240211298E-4</v>
      </c>
      <c r="Q131" s="17">
        <v>1.3520072830976899E-2</v>
      </c>
      <c r="R131" s="17">
        <v>6.5965880297160898E-2</v>
      </c>
      <c r="S131" s="17"/>
      <c r="T131" s="17">
        <v>5.7184986519563802E-2</v>
      </c>
      <c r="U131" s="17">
        <v>9.5693382122314808E-3</v>
      </c>
      <c r="V131" s="17">
        <v>1.2389316425908899E-2</v>
      </c>
      <c r="W131" s="17">
        <v>1.4716247719493101E-2</v>
      </c>
      <c r="X131" s="17">
        <v>5.5743961781390102E-3</v>
      </c>
      <c r="Y131" s="17">
        <v>7.6520963924658703E-3</v>
      </c>
      <c r="Z131" s="17">
        <v>4.7233433580608298E-3</v>
      </c>
      <c r="AA131" s="17">
        <v>0</v>
      </c>
      <c r="AB131" s="17">
        <v>3.3539287157838501E-3</v>
      </c>
      <c r="AC131" s="17">
        <v>8.0531314309589905E-3</v>
      </c>
      <c r="AD131" s="17">
        <v>0</v>
      </c>
      <c r="AE131" s="17">
        <v>2.6247966819869999E-2</v>
      </c>
      <c r="AF131" s="17"/>
      <c r="AG131" s="17">
        <v>2.38032918885046E-2</v>
      </c>
      <c r="AH131" s="17">
        <v>9.90779185784719E-3</v>
      </c>
    </row>
    <row r="132" spans="2:34" x14ac:dyDescent="0.25">
      <c r="B132" t="s">
        <v>59</v>
      </c>
      <c r="C132" s="17">
        <v>6.9644069193883107E-2</v>
      </c>
      <c r="D132" s="17">
        <v>7.1675637834842695E-2</v>
      </c>
      <c r="E132" s="17">
        <v>6.8944192728115097E-2</v>
      </c>
      <c r="F132" s="17"/>
      <c r="G132" s="17">
        <v>0.13833366579692599</v>
      </c>
      <c r="H132" s="17">
        <v>3.4316269071431198E-2</v>
      </c>
      <c r="I132" s="17">
        <v>5.0069576416136401E-2</v>
      </c>
      <c r="J132" s="17"/>
      <c r="K132" s="17">
        <v>0.10563090558282</v>
      </c>
      <c r="L132" s="17">
        <v>5.7230168985338802E-2</v>
      </c>
      <c r="M132" s="17"/>
      <c r="N132" s="17">
        <v>0.31749672724987199</v>
      </c>
      <c r="O132" s="17">
        <v>2.72879958905567E-2</v>
      </c>
      <c r="P132" s="17">
        <v>2.54957387384196E-2</v>
      </c>
      <c r="Q132" s="17">
        <v>2.08457829642993E-2</v>
      </c>
      <c r="R132" s="17">
        <v>8.3392244181959892E-3</v>
      </c>
      <c r="S132" s="17"/>
      <c r="T132" s="17">
        <v>3.2928873560544698E-2</v>
      </c>
      <c r="U132" s="17">
        <v>0.13067579238266699</v>
      </c>
      <c r="V132" s="17">
        <v>0.10350611780392199</v>
      </c>
      <c r="W132" s="17">
        <v>8.1424024423214295E-2</v>
      </c>
      <c r="X132" s="17">
        <v>5.9885975702775901E-2</v>
      </c>
      <c r="Y132" s="17">
        <v>4.8712641588317E-2</v>
      </c>
      <c r="Z132" s="17">
        <v>8.7465500302295607E-2</v>
      </c>
      <c r="AA132" s="17">
        <v>5.5224756608706398E-2</v>
      </c>
      <c r="AB132" s="17">
        <v>5.82883728963332E-2</v>
      </c>
      <c r="AC132" s="17">
        <v>3.6648584008537002E-2</v>
      </c>
      <c r="AD132" s="17">
        <v>7.1447124878174798E-2</v>
      </c>
      <c r="AE132" s="17">
        <v>2.7721490971128599E-2</v>
      </c>
      <c r="AF132" s="17"/>
      <c r="AG132" s="17">
        <v>7.8589589510480895E-2</v>
      </c>
      <c r="AH132" s="17">
        <v>5.8929725258557303E-2</v>
      </c>
    </row>
    <row r="133" spans="2:34" x14ac:dyDescent="0.25">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row>
    <row r="134" spans="2:34" x14ac:dyDescent="0.25">
      <c r="B134" s="6" t="s">
        <v>107</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row>
    <row r="135" spans="2:34" x14ac:dyDescent="0.25">
      <c r="B135" s="23" t="s">
        <v>62</v>
      </c>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row>
    <row r="136" spans="2:34" x14ac:dyDescent="0.25">
      <c r="B136" t="s">
        <v>102</v>
      </c>
      <c r="C136" s="17">
        <v>0.34541967994820799</v>
      </c>
      <c r="D136" s="17">
        <v>0.371294141254218</v>
      </c>
      <c r="E136" s="17">
        <v>0.321979226480551</v>
      </c>
      <c r="F136" s="17"/>
      <c r="G136" s="17">
        <v>0.314057102456195</v>
      </c>
      <c r="H136" s="17">
        <v>0.29885526362533998</v>
      </c>
      <c r="I136" s="17">
        <v>0.43284349686601697</v>
      </c>
      <c r="J136" s="17"/>
      <c r="K136" s="17">
        <v>0.23543599967069201</v>
      </c>
      <c r="L136" s="17">
        <v>0.36695867547517802</v>
      </c>
      <c r="M136" s="17"/>
      <c r="N136" s="17">
        <v>0.286536834855176</v>
      </c>
      <c r="O136" s="17">
        <v>0.31347111459183802</v>
      </c>
      <c r="P136" s="17">
        <v>0.30335364055948</v>
      </c>
      <c r="Q136" s="17">
        <v>0.37069679788566301</v>
      </c>
      <c r="R136" s="17">
        <v>0.49853669185150901</v>
      </c>
      <c r="S136" s="17"/>
      <c r="T136" s="17">
        <v>0.44550606755876898</v>
      </c>
      <c r="U136" s="17">
        <v>0.28289928003811998</v>
      </c>
      <c r="V136" s="17">
        <v>0.282892640774975</v>
      </c>
      <c r="W136" s="17">
        <v>0.31786171388242201</v>
      </c>
      <c r="X136" s="17">
        <v>0.28585828770864002</v>
      </c>
      <c r="Y136" s="17">
        <v>0.318079333237485</v>
      </c>
      <c r="Z136" s="17">
        <v>0.34848650097379102</v>
      </c>
      <c r="AA136" s="17">
        <v>0.31776647691475701</v>
      </c>
      <c r="AB136" s="17">
        <v>0.31341702384504</v>
      </c>
      <c r="AC136" s="17">
        <v>0.41574944881530101</v>
      </c>
      <c r="AD136" s="17">
        <v>0.38634839597248899</v>
      </c>
      <c r="AE136" s="17">
        <v>0.54741961803142902</v>
      </c>
      <c r="AF136" s="17"/>
      <c r="AG136" s="17">
        <v>0.37898915765253599</v>
      </c>
      <c r="AH136" s="17">
        <v>0.32615049296283199</v>
      </c>
    </row>
    <row r="137" spans="2:34" x14ac:dyDescent="0.25">
      <c r="B137" t="s">
        <v>103</v>
      </c>
      <c r="C137" s="17">
        <v>0.51494226019010503</v>
      </c>
      <c r="D137" s="17">
        <v>0.49929390898434201</v>
      </c>
      <c r="E137" s="17">
        <v>0.530629624693149</v>
      </c>
      <c r="F137" s="17"/>
      <c r="G137" s="17">
        <v>0.53405774295203501</v>
      </c>
      <c r="H137" s="17">
        <v>0.57644035620832301</v>
      </c>
      <c r="I137" s="17">
        <v>0.420198630479374</v>
      </c>
      <c r="J137" s="17"/>
      <c r="K137" s="17">
        <v>0.52367325010213905</v>
      </c>
      <c r="L137" s="17">
        <v>0.51571317468941802</v>
      </c>
      <c r="M137" s="17"/>
      <c r="N137" s="17">
        <v>0.46940989170549602</v>
      </c>
      <c r="O137" s="17">
        <v>0.553559830851035</v>
      </c>
      <c r="P137" s="17">
        <v>0.58028432846770694</v>
      </c>
      <c r="Q137" s="17">
        <v>0.488790835780814</v>
      </c>
      <c r="R137" s="17">
        <v>0.398501858337795</v>
      </c>
      <c r="S137" s="17"/>
      <c r="T137" s="17">
        <v>0.49083209478711398</v>
      </c>
      <c r="U137" s="17">
        <v>0.51951816111466598</v>
      </c>
      <c r="V137" s="17">
        <v>0.537177538126831</v>
      </c>
      <c r="W137" s="17">
        <v>0.50702315258057196</v>
      </c>
      <c r="X137" s="17">
        <v>0.57967489564944696</v>
      </c>
      <c r="Y137" s="17">
        <v>0.52583041277046505</v>
      </c>
      <c r="Z137" s="17">
        <v>0.56299588053273397</v>
      </c>
      <c r="AA137" s="17">
        <v>0.52653522832128596</v>
      </c>
      <c r="AB137" s="17">
        <v>0.54678101913548804</v>
      </c>
      <c r="AC137" s="17">
        <v>0.42242506754463099</v>
      </c>
      <c r="AD137" s="17">
        <v>0.49913907004327301</v>
      </c>
      <c r="AE137" s="17">
        <v>0.36677855858455299</v>
      </c>
      <c r="AF137" s="17"/>
      <c r="AG137" s="17">
        <v>0.48651299016125599</v>
      </c>
      <c r="AH137" s="17">
        <v>0.53845923504498705</v>
      </c>
    </row>
    <row r="138" spans="2:34" x14ac:dyDescent="0.25">
      <c r="B138" t="s">
        <v>104</v>
      </c>
      <c r="C138" s="17">
        <v>0.103381597077536</v>
      </c>
      <c r="D138" s="17">
        <v>9.4322662002051694E-2</v>
      </c>
      <c r="E138" s="17">
        <v>0.10927405062551999</v>
      </c>
      <c r="F138" s="17"/>
      <c r="G138" s="17">
        <v>9.6842668780548299E-2</v>
      </c>
      <c r="H138" s="17">
        <v>9.6780854455897306E-2</v>
      </c>
      <c r="I138" s="17">
        <v>0.117718520896139</v>
      </c>
      <c r="J138" s="17"/>
      <c r="K138" s="17">
        <v>0.18074310230858301</v>
      </c>
      <c r="L138" s="17">
        <v>8.8698077511360995E-2</v>
      </c>
      <c r="M138" s="17"/>
      <c r="N138" s="17">
        <v>0.17138149063021099</v>
      </c>
      <c r="O138" s="17">
        <v>9.2951875326011194E-2</v>
      </c>
      <c r="P138" s="17">
        <v>8.9100710319831397E-2</v>
      </c>
      <c r="Q138" s="17">
        <v>0.111774320543919</v>
      </c>
      <c r="R138" s="17">
        <v>8.1492829679585294E-2</v>
      </c>
      <c r="S138" s="17"/>
      <c r="T138" s="17">
        <v>4.2697792775824903E-2</v>
      </c>
      <c r="U138" s="17">
        <v>0.15960469860707599</v>
      </c>
      <c r="V138" s="17">
        <v>0.103184069153245</v>
      </c>
      <c r="W138" s="17">
        <v>0.14397894472361999</v>
      </c>
      <c r="X138" s="17">
        <v>7.2104505309064704E-2</v>
      </c>
      <c r="Y138" s="17">
        <v>0.11128335775691101</v>
      </c>
      <c r="Z138" s="17">
        <v>7.0678910037897599E-2</v>
      </c>
      <c r="AA138" s="17">
        <v>0.134982666370142</v>
      </c>
      <c r="AB138" s="17">
        <v>0.116323266062123</v>
      </c>
      <c r="AC138" s="17">
        <v>0.106489077651561</v>
      </c>
      <c r="AD138" s="17">
        <v>9.0374626162378305E-2</v>
      </c>
      <c r="AE138" s="17">
        <v>8.58018233840184E-2</v>
      </c>
      <c r="AF138" s="17"/>
      <c r="AG138" s="17">
        <v>9.7685603244077504E-2</v>
      </c>
      <c r="AH138" s="17">
        <v>0.101157241431927</v>
      </c>
    </row>
    <row r="139" spans="2:34" x14ac:dyDescent="0.25">
      <c r="B139" t="s">
        <v>105</v>
      </c>
      <c r="C139" s="17">
        <v>1.8100199018635899E-2</v>
      </c>
      <c r="D139" s="17">
        <v>1.35309224857964E-2</v>
      </c>
      <c r="E139" s="17">
        <v>2.3016002925610301E-2</v>
      </c>
      <c r="F139" s="17"/>
      <c r="G139" s="17">
        <v>1.9263662362715199E-2</v>
      </c>
      <c r="H139" s="17">
        <v>1.7559538224073402E-2</v>
      </c>
      <c r="I139" s="17">
        <v>1.76963864994862E-2</v>
      </c>
      <c r="J139" s="17"/>
      <c r="K139" s="17">
        <v>4.2870886708245001E-2</v>
      </c>
      <c r="L139" s="17">
        <v>1.17884310107146E-2</v>
      </c>
      <c r="M139" s="17"/>
      <c r="N139" s="17">
        <v>4.7346760620690501E-2</v>
      </c>
      <c r="O139" s="17">
        <v>1.69821739548951E-2</v>
      </c>
      <c r="P139" s="17">
        <v>8.2938542064671106E-3</v>
      </c>
      <c r="Q139" s="17">
        <v>1.8783230899792301E-2</v>
      </c>
      <c r="R139" s="17">
        <v>1.30496650811296E-2</v>
      </c>
      <c r="S139" s="17"/>
      <c r="T139" s="17">
        <v>1.18131749461644E-2</v>
      </c>
      <c r="U139" s="17">
        <v>1.4119405193896799E-2</v>
      </c>
      <c r="V139" s="17">
        <v>3.8206194135558598E-2</v>
      </c>
      <c r="W139" s="17">
        <v>1.9051397736942401E-2</v>
      </c>
      <c r="X139" s="17">
        <v>5.4127894287436501E-2</v>
      </c>
      <c r="Y139" s="17">
        <v>1.4226549754401401E-2</v>
      </c>
      <c r="Z139" s="17">
        <v>0</v>
      </c>
      <c r="AA139" s="17">
        <v>0</v>
      </c>
      <c r="AB139" s="17">
        <v>8.8200032430717293E-3</v>
      </c>
      <c r="AC139" s="17">
        <v>2.93118505776057E-2</v>
      </c>
      <c r="AD139" s="17">
        <v>2.4137907821859698E-2</v>
      </c>
      <c r="AE139" s="17">
        <v>0</v>
      </c>
      <c r="AF139" s="17"/>
      <c r="AG139" s="17">
        <v>2.0556419651543301E-2</v>
      </c>
      <c r="AH139" s="17">
        <v>1.4180319662109199E-2</v>
      </c>
    </row>
    <row r="140" spans="2:34" x14ac:dyDescent="0.25">
      <c r="B140" t="s">
        <v>80</v>
      </c>
      <c r="C140" s="17">
        <v>1.81562637655148E-2</v>
      </c>
      <c r="D140" s="17">
        <v>2.15583652735916E-2</v>
      </c>
      <c r="E140" s="17">
        <v>1.51010952751701E-2</v>
      </c>
      <c r="F140" s="17"/>
      <c r="G140" s="17">
        <v>3.5778823448506601E-2</v>
      </c>
      <c r="H140" s="17">
        <v>1.0363987486365901E-2</v>
      </c>
      <c r="I140" s="17">
        <v>1.1542965258983601E-2</v>
      </c>
      <c r="J140" s="17"/>
      <c r="K140" s="17">
        <v>1.7276761210341499E-2</v>
      </c>
      <c r="L140" s="17">
        <v>1.6841641313328898E-2</v>
      </c>
      <c r="M140" s="17"/>
      <c r="N140" s="17">
        <v>2.5325022188426399E-2</v>
      </c>
      <c r="O140" s="17">
        <v>2.3035005276220401E-2</v>
      </c>
      <c r="P140" s="17">
        <v>1.8967466446514199E-2</v>
      </c>
      <c r="Q140" s="17">
        <v>9.9548148898116907E-3</v>
      </c>
      <c r="R140" s="17">
        <v>8.4189550499819202E-3</v>
      </c>
      <c r="S140" s="17"/>
      <c r="T140" s="17">
        <v>9.1508699321273899E-3</v>
      </c>
      <c r="U140" s="17">
        <v>2.38584550462408E-2</v>
      </c>
      <c r="V140" s="17">
        <v>3.8539557809389703E-2</v>
      </c>
      <c r="W140" s="17">
        <v>1.20847910764441E-2</v>
      </c>
      <c r="X140" s="17">
        <v>8.2344170454121002E-3</v>
      </c>
      <c r="Y140" s="17">
        <v>3.0580346480737701E-2</v>
      </c>
      <c r="Z140" s="17">
        <v>1.7838708455578101E-2</v>
      </c>
      <c r="AA140" s="17">
        <v>2.0715628393815501E-2</v>
      </c>
      <c r="AB140" s="17">
        <v>1.4658687714277601E-2</v>
      </c>
      <c r="AC140" s="17">
        <v>2.60245554109013E-2</v>
      </c>
      <c r="AD140" s="17">
        <v>0</v>
      </c>
      <c r="AE140" s="17">
        <v>0</v>
      </c>
      <c r="AF140" s="17"/>
      <c r="AG140" s="17">
        <v>1.62558292905879E-2</v>
      </c>
      <c r="AH140" s="17">
        <v>2.0052710898145001E-2</v>
      </c>
    </row>
    <row r="141" spans="2:34" x14ac:dyDescent="0.25">
      <c r="B141" t="s">
        <v>106</v>
      </c>
      <c r="C141" s="17">
        <v>0.86036194013831402</v>
      </c>
      <c r="D141" s="17">
        <v>0.87058805023856001</v>
      </c>
      <c r="E141" s="17">
        <v>0.8526088511737</v>
      </c>
      <c r="F141" s="17"/>
      <c r="G141" s="17">
        <v>0.84811484540823001</v>
      </c>
      <c r="H141" s="17">
        <v>0.875295619833663</v>
      </c>
      <c r="I141" s="17">
        <v>0.85304212734539098</v>
      </c>
      <c r="J141" s="17"/>
      <c r="K141" s="17">
        <v>0.75910924977283001</v>
      </c>
      <c r="L141" s="17">
        <v>0.88267185016459504</v>
      </c>
      <c r="M141" s="17"/>
      <c r="N141" s="17">
        <v>0.75594672656067197</v>
      </c>
      <c r="O141" s="17">
        <v>0.86703094544287296</v>
      </c>
      <c r="P141" s="17">
        <v>0.88363796902718705</v>
      </c>
      <c r="Q141" s="17">
        <v>0.85948763366647696</v>
      </c>
      <c r="R141" s="17">
        <v>0.89703855018930301</v>
      </c>
      <c r="S141" s="17"/>
      <c r="T141" s="17">
        <v>0.93633816234588396</v>
      </c>
      <c r="U141" s="17">
        <v>0.80241744115278602</v>
      </c>
      <c r="V141" s="17">
        <v>0.820070178901806</v>
      </c>
      <c r="W141" s="17">
        <v>0.82488486646299397</v>
      </c>
      <c r="X141" s="17">
        <v>0.86553318335808704</v>
      </c>
      <c r="Y141" s="17">
        <v>0.84390974600794999</v>
      </c>
      <c r="Z141" s="17">
        <v>0.91148238150652405</v>
      </c>
      <c r="AA141" s="17">
        <v>0.84430170523604198</v>
      </c>
      <c r="AB141" s="17">
        <v>0.86019804298052804</v>
      </c>
      <c r="AC141" s="17">
        <v>0.83817451635993201</v>
      </c>
      <c r="AD141" s="17">
        <v>0.885487466015762</v>
      </c>
      <c r="AE141" s="17">
        <v>0.91419817661598202</v>
      </c>
      <c r="AF141" s="17"/>
      <c r="AG141" s="17">
        <v>0.86550214781379098</v>
      </c>
      <c r="AH141" s="17">
        <v>0.86460972800781899</v>
      </c>
    </row>
    <row r="142" spans="2:34" x14ac:dyDescent="0.25">
      <c r="B142" t="s">
        <v>82</v>
      </c>
      <c r="C142" s="17">
        <v>-0.84220567637279897</v>
      </c>
      <c r="D142" s="17">
        <v>-0.849029684964969</v>
      </c>
      <c r="E142" s="17">
        <v>-0.83750775589852999</v>
      </c>
      <c r="F142" s="17"/>
      <c r="G142" s="17">
        <v>-0.81233602195972299</v>
      </c>
      <c r="H142" s="17">
        <v>-0.86493163234729697</v>
      </c>
      <c r="I142" s="17">
        <v>-0.84149916208640796</v>
      </c>
      <c r="J142" s="17"/>
      <c r="K142" s="17">
        <v>-0.74183248856248896</v>
      </c>
      <c r="L142" s="17">
        <v>-0.86583020885126605</v>
      </c>
      <c r="M142" s="17"/>
      <c r="N142" s="17">
        <v>-0.73062170437224505</v>
      </c>
      <c r="O142" s="17">
        <v>-0.84399594016665302</v>
      </c>
      <c r="P142" s="17">
        <v>-0.86467050258067302</v>
      </c>
      <c r="Q142" s="17">
        <v>-0.84953281877666498</v>
      </c>
      <c r="R142" s="17">
        <v>-0.88861959513932098</v>
      </c>
      <c r="S142" s="17"/>
      <c r="T142" s="17">
        <v>-0.92718729241375597</v>
      </c>
      <c r="U142" s="17">
        <v>-0.77855898610654595</v>
      </c>
      <c r="V142" s="17">
        <v>-0.781530621092417</v>
      </c>
      <c r="W142" s="17">
        <v>-0.81280007538654997</v>
      </c>
      <c r="X142" s="17">
        <v>-0.85729876631267499</v>
      </c>
      <c r="Y142" s="17">
        <v>-0.81332939952721195</v>
      </c>
      <c r="Z142" s="17">
        <v>-0.89364367305094605</v>
      </c>
      <c r="AA142" s="17">
        <v>-0.82358607684222696</v>
      </c>
      <c r="AB142" s="17">
        <v>-0.84553935526625001</v>
      </c>
      <c r="AC142" s="17">
        <v>-0.81214996094903102</v>
      </c>
      <c r="AD142" s="17">
        <v>-0.885487466015762</v>
      </c>
      <c r="AE142" s="17">
        <v>-0.91419817661598202</v>
      </c>
      <c r="AF142" s="17"/>
      <c r="AG142" s="17">
        <v>-0.84924631852320398</v>
      </c>
      <c r="AH142" s="17">
        <v>-0.84455701710967401</v>
      </c>
    </row>
    <row r="143" spans="2:34" x14ac:dyDescent="0.25">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row>
    <row r="144" spans="2:34" x14ac:dyDescent="0.25">
      <c r="B144" s="6" t="s">
        <v>110</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row>
    <row r="145" spans="2:34" x14ac:dyDescent="0.25">
      <c r="B145" s="23" t="s">
        <v>62</v>
      </c>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row>
    <row r="146" spans="2:34" x14ac:dyDescent="0.25">
      <c r="B146" t="s">
        <v>108</v>
      </c>
      <c r="C146" s="17">
        <v>0.45927578130738</v>
      </c>
      <c r="D146" s="17">
        <v>0.423981356241796</v>
      </c>
      <c r="E146" s="17">
        <v>0.48845029613673702</v>
      </c>
      <c r="F146" s="17"/>
      <c r="G146" s="17">
        <v>0.41051470293796999</v>
      </c>
      <c r="H146" s="17">
        <v>0.50079915758191995</v>
      </c>
      <c r="I146" s="17">
        <v>0.45258393528020902</v>
      </c>
      <c r="J146" s="17"/>
      <c r="K146" s="17">
        <v>0.49292329044392602</v>
      </c>
      <c r="L146" s="17">
        <v>0.45328114642289602</v>
      </c>
      <c r="M146" s="17"/>
      <c r="N146" s="17">
        <v>0.43841543178801501</v>
      </c>
      <c r="O146" s="17">
        <v>0.43471617511431299</v>
      </c>
      <c r="P146" s="17">
        <v>0.51478523343179095</v>
      </c>
      <c r="Q146" s="17">
        <v>0.52878942043108201</v>
      </c>
      <c r="R146" s="17">
        <v>0.37333043264057603</v>
      </c>
      <c r="S146" s="17"/>
      <c r="T146" s="17">
        <v>0.35606713632482001</v>
      </c>
      <c r="U146" s="17">
        <v>0.453713511291294</v>
      </c>
      <c r="V146" s="17">
        <v>0.46376764755588601</v>
      </c>
      <c r="W146" s="17">
        <v>0.45956802526527801</v>
      </c>
      <c r="X146" s="17">
        <v>0.51385209876038196</v>
      </c>
      <c r="Y146" s="17">
        <v>0.49792625218847603</v>
      </c>
      <c r="Z146" s="17">
        <v>0.49484753855403402</v>
      </c>
      <c r="AA146" s="17">
        <v>0.50260976217685505</v>
      </c>
      <c r="AB146" s="17">
        <v>0.46994929493043902</v>
      </c>
      <c r="AC146" s="17">
        <v>0.49726410069187899</v>
      </c>
      <c r="AD146" s="17">
        <v>0.42100191123076203</v>
      </c>
      <c r="AE146" s="17">
        <v>0.43464439090130202</v>
      </c>
      <c r="AF146" s="17"/>
      <c r="AG146" s="17">
        <v>0.46321554192527498</v>
      </c>
      <c r="AH146" s="17">
        <v>0.46106730128221701</v>
      </c>
    </row>
    <row r="147" spans="2:34" x14ac:dyDescent="0.25">
      <c r="B147" t="s">
        <v>109</v>
      </c>
      <c r="C147" s="17">
        <v>0.458683973081283</v>
      </c>
      <c r="D147" s="17">
        <v>0.49967729078461198</v>
      </c>
      <c r="E147" s="17">
        <v>0.42311724037419202</v>
      </c>
      <c r="F147" s="17"/>
      <c r="G147" s="17">
        <v>0.48086081482055798</v>
      </c>
      <c r="H147" s="17">
        <v>0.42589395188809998</v>
      </c>
      <c r="I147" s="17">
        <v>0.47913485805580402</v>
      </c>
      <c r="J147" s="17"/>
      <c r="K147" s="17">
        <v>0.38802951080769998</v>
      </c>
      <c r="L147" s="17">
        <v>0.47745437266951501</v>
      </c>
      <c r="M147" s="17"/>
      <c r="N147" s="17">
        <v>0.41174770986631198</v>
      </c>
      <c r="O147" s="17">
        <v>0.476596435342868</v>
      </c>
      <c r="P147" s="17">
        <v>0.42436423690128999</v>
      </c>
      <c r="Q147" s="17">
        <v>0.38814660801566497</v>
      </c>
      <c r="R147" s="17">
        <v>0.568864840841251</v>
      </c>
      <c r="S147" s="17"/>
      <c r="T147" s="17">
        <v>0.59787702310903801</v>
      </c>
      <c r="U147" s="17">
        <v>0.46381957273838897</v>
      </c>
      <c r="V147" s="17">
        <v>0.42942559621454601</v>
      </c>
      <c r="W147" s="17">
        <v>0.45383223709624299</v>
      </c>
      <c r="X147" s="17">
        <v>0.40714776480929099</v>
      </c>
      <c r="Y147" s="17">
        <v>0.38075788968225599</v>
      </c>
      <c r="Z147" s="17">
        <v>0.41714269267542498</v>
      </c>
      <c r="AA147" s="17">
        <v>0.42094755211377599</v>
      </c>
      <c r="AB147" s="17">
        <v>0.46460746640045297</v>
      </c>
      <c r="AC147" s="17">
        <v>0.43284972311178499</v>
      </c>
      <c r="AD147" s="17">
        <v>0.466058125803607</v>
      </c>
      <c r="AE147" s="17">
        <v>0.481705102158833</v>
      </c>
      <c r="AF147" s="17"/>
      <c r="AG147" s="17">
        <v>0.45771880284692501</v>
      </c>
      <c r="AH147" s="17">
        <v>0.46988282095706702</v>
      </c>
    </row>
    <row r="148" spans="2:34" x14ac:dyDescent="0.25">
      <c r="B148" t="s">
        <v>80</v>
      </c>
      <c r="C148" s="17">
        <v>8.2040245611337603E-2</v>
      </c>
      <c r="D148" s="17">
        <v>7.6341352973592305E-2</v>
      </c>
      <c r="E148" s="17">
        <v>8.84324634890713E-2</v>
      </c>
      <c r="F148" s="17"/>
      <c r="G148" s="17">
        <v>0.108624482241472</v>
      </c>
      <c r="H148" s="17">
        <v>7.3306890529979907E-2</v>
      </c>
      <c r="I148" s="17">
        <v>6.8281206663987001E-2</v>
      </c>
      <c r="J148" s="17"/>
      <c r="K148" s="17">
        <v>0.11904719874837399</v>
      </c>
      <c r="L148" s="17">
        <v>6.9264480907588605E-2</v>
      </c>
      <c r="M148" s="17"/>
      <c r="N148" s="17">
        <v>0.14983685834567301</v>
      </c>
      <c r="O148" s="17">
        <v>8.8687389542819503E-2</v>
      </c>
      <c r="P148" s="17">
        <v>6.0850529666918701E-2</v>
      </c>
      <c r="Q148" s="17">
        <v>8.3063971553253305E-2</v>
      </c>
      <c r="R148" s="17">
        <v>5.7804726518173297E-2</v>
      </c>
      <c r="S148" s="17"/>
      <c r="T148" s="17">
        <v>4.60558405661416E-2</v>
      </c>
      <c r="U148" s="17">
        <v>8.2466915970316801E-2</v>
      </c>
      <c r="V148" s="17">
        <v>0.10680675622956801</v>
      </c>
      <c r="W148" s="17">
        <v>8.6599737638479599E-2</v>
      </c>
      <c r="X148" s="17">
        <v>7.9000136430327203E-2</v>
      </c>
      <c r="Y148" s="17">
        <v>0.121315858129268</v>
      </c>
      <c r="Z148" s="17">
        <v>8.8009768770541605E-2</v>
      </c>
      <c r="AA148" s="17">
        <v>7.6442685709368602E-2</v>
      </c>
      <c r="AB148" s="17">
        <v>6.5443238669108297E-2</v>
      </c>
      <c r="AC148" s="17">
        <v>6.98861761963359E-2</v>
      </c>
      <c r="AD148" s="17">
        <v>0.112939962965631</v>
      </c>
      <c r="AE148" s="17">
        <v>8.3650506939865504E-2</v>
      </c>
      <c r="AF148" s="17"/>
      <c r="AG148" s="17">
        <v>7.9065655227800097E-2</v>
      </c>
      <c r="AH148" s="17">
        <v>6.9049877760716097E-2</v>
      </c>
    </row>
    <row r="149" spans="2:34" x14ac:dyDescent="0.25">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row>
    <row r="150" spans="2:34" x14ac:dyDescent="0.25">
      <c r="B150" s="6" t="s">
        <v>121</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row>
    <row r="151" spans="2:34" x14ac:dyDescent="0.25">
      <c r="B151" s="23" t="s">
        <v>62</v>
      </c>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row>
    <row r="152" spans="2:34" x14ac:dyDescent="0.25">
      <c r="B152" t="s">
        <v>117</v>
      </c>
      <c r="C152" s="17">
        <v>0.33844486638339</v>
      </c>
      <c r="D152" s="17">
        <v>0.38357827671582401</v>
      </c>
      <c r="E152" s="17">
        <v>0.29309139835741899</v>
      </c>
      <c r="F152" s="17"/>
      <c r="G152" s="17">
        <v>0.34193607446756602</v>
      </c>
      <c r="H152" s="17">
        <v>0.319758011343385</v>
      </c>
      <c r="I152" s="17">
        <v>0.35859594765757202</v>
      </c>
      <c r="J152" s="17"/>
      <c r="K152" s="17">
        <v>0.21877757672548501</v>
      </c>
      <c r="L152" s="17">
        <v>0.36763876817987901</v>
      </c>
      <c r="M152" s="17"/>
      <c r="N152" s="17">
        <v>0.21741369917414299</v>
      </c>
      <c r="O152" s="17">
        <v>0.33646394533198998</v>
      </c>
      <c r="P152" s="17">
        <v>0.31897196425367502</v>
      </c>
      <c r="Q152" s="17">
        <v>0.33611864535781799</v>
      </c>
      <c r="R152" s="17">
        <v>0.47909616307623198</v>
      </c>
      <c r="S152" s="17"/>
      <c r="T152" s="17">
        <v>0.48013720558768402</v>
      </c>
      <c r="U152" s="17">
        <v>0.23713491324990699</v>
      </c>
      <c r="V152" s="17">
        <v>0.28063502849539501</v>
      </c>
      <c r="W152" s="17">
        <v>0.355489940379697</v>
      </c>
      <c r="X152" s="17">
        <v>0.30988341312418499</v>
      </c>
      <c r="Y152" s="17">
        <v>0.32058127078301801</v>
      </c>
      <c r="Z152" s="17">
        <v>0.324695359475001</v>
      </c>
      <c r="AA152" s="17">
        <v>0.307026035034971</v>
      </c>
      <c r="AB152" s="17">
        <v>0.36309663753180199</v>
      </c>
      <c r="AC152" s="17">
        <v>0.38296505901980599</v>
      </c>
      <c r="AD152" s="17">
        <v>0.27417310847028098</v>
      </c>
      <c r="AE152" s="17">
        <v>0.35363057798352499</v>
      </c>
      <c r="AF152" s="17"/>
      <c r="AG152" s="17">
        <v>0.33513722188682199</v>
      </c>
      <c r="AH152" s="17">
        <v>0.35591143702732098</v>
      </c>
    </row>
    <row r="153" spans="2:34" x14ac:dyDescent="0.25">
      <c r="B153" t="s">
        <v>118</v>
      </c>
      <c r="C153" s="17">
        <v>0.37428580756937102</v>
      </c>
      <c r="D153" s="17">
        <v>0.35591193142953398</v>
      </c>
      <c r="E153" s="17">
        <v>0.39165626393700598</v>
      </c>
      <c r="F153" s="17"/>
      <c r="G153" s="17">
        <v>0.37630277625076802</v>
      </c>
      <c r="H153" s="17">
        <v>0.37877736931677503</v>
      </c>
      <c r="I153" s="17">
        <v>0.36678946469830098</v>
      </c>
      <c r="J153" s="17"/>
      <c r="K153" s="17">
        <v>0.39056789979379503</v>
      </c>
      <c r="L153" s="17">
        <v>0.37110449879891899</v>
      </c>
      <c r="M153" s="17"/>
      <c r="N153" s="17">
        <v>0.374906060552265</v>
      </c>
      <c r="O153" s="17">
        <v>0.40555057728179</v>
      </c>
      <c r="P153" s="17">
        <v>0.376493857553657</v>
      </c>
      <c r="Q153" s="17">
        <v>0.41335770152524598</v>
      </c>
      <c r="R153" s="17">
        <v>0.32221565299160498</v>
      </c>
      <c r="S153" s="17"/>
      <c r="T153" s="17">
        <v>0.34110181318249899</v>
      </c>
      <c r="U153" s="17">
        <v>0.41837576632742701</v>
      </c>
      <c r="V153" s="17">
        <v>0.42898106235845501</v>
      </c>
      <c r="W153" s="17">
        <v>0.33520654256628102</v>
      </c>
      <c r="X153" s="17">
        <v>0.37525506843297202</v>
      </c>
      <c r="Y153" s="17">
        <v>0.34835615175218498</v>
      </c>
      <c r="Z153" s="17">
        <v>0.43753874978290103</v>
      </c>
      <c r="AA153" s="17">
        <v>0.43313932855125897</v>
      </c>
      <c r="AB153" s="17">
        <v>0.36732486404923897</v>
      </c>
      <c r="AC153" s="17">
        <v>0.27636781159778401</v>
      </c>
      <c r="AD153" s="17">
        <v>0.39644582176026499</v>
      </c>
      <c r="AE153" s="17">
        <v>0.36159345816129301</v>
      </c>
      <c r="AF153" s="17"/>
      <c r="AG153" s="17">
        <v>0.34895249828320102</v>
      </c>
      <c r="AH153" s="17">
        <v>0.38334140182771498</v>
      </c>
    </row>
    <row r="154" spans="2:34" x14ac:dyDescent="0.25">
      <c r="B154" t="s">
        <v>119</v>
      </c>
      <c r="C154" s="17">
        <v>0.247927287009061</v>
      </c>
      <c r="D154" s="17">
        <v>0.21941608237804999</v>
      </c>
      <c r="E154" s="17">
        <v>0.27690974470726099</v>
      </c>
      <c r="F154" s="17"/>
      <c r="G154" s="17">
        <v>0.238802816707997</v>
      </c>
      <c r="H154" s="17">
        <v>0.26525520426613097</v>
      </c>
      <c r="I154" s="17">
        <v>0.23470977761329301</v>
      </c>
      <c r="J154" s="17"/>
      <c r="K154" s="17">
        <v>0.33952829948003499</v>
      </c>
      <c r="L154" s="17">
        <v>0.22874249888677201</v>
      </c>
      <c r="M154" s="17"/>
      <c r="N154" s="17">
        <v>0.32199965801025399</v>
      </c>
      <c r="O154" s="17">
        <v>0.23116649401164699</v>
      </c>
      <c r="P154" s="17">
        <v>0.27164041122343402</v>
      </c>
      <c r="Q154" s="17">
        <v>0.243281242752176</v>
      </c>
      <c r="R154" s="17">
        <v>0.16099190924330101</v>
      </c>
      <c r="S154" s="17"/>
      <c r="T154" s="17">
        <v>0.15123127880255399</v>
      </c>
      <c r="U154" s="17">
        <v>0.29549424111897199</v>
      </c>
      <c r="V154" s="17">
        <v>0.251947451824936</v>
      </c>
      <c r="W154" s="17">
        <v>0.257899147518726</v>
      </c>
      <c r="X154" s="17">
        <v>0.274294820368221</v>
      </c>
      <c r="Y154" s="17">
        <v>0.28203689912063601</v>
      </c>
      <c r="Z154" s="17">
        <v>0.20295112230166601</v>
      </c>
      <c r="AA154" s="17">
        <v>0.22682715276017101</v>
      </c>
      <c r="AB154" s="17">
        <v>0.245041411263241</v>
      </c>
      <c r="AC154" s="17">
        <v>0.301667923309131</v>
      </c>
      <c r="AD154" s="17">
        <v>0.29744928837178403</v>
      </c>
      <c r="AE154" s="17">
        <v>0.20827748846491401</v>
      </c>
      <c r="AF154" s="17"/>
      <c r="AG154" s="17">
        <v>0.26662179169654798</v>
      </c>
      <c r="AH154" s="17">
        <v>0.23226824878396199</v>
      </c>
    </row>
    <row r="155" spans="2:34" x14ac:dyDescent="0.25">
      <c r="B155" t="s">
        <v>60</v>
      </c>
      <c r="C155" s="17">
        <v>3.9342039038177498E-2</v>
      </c>
      <c r="D155" s="17">
        <v>4.1093709476592001E-2</v>
      </c>
      <c r="E155" s="17">
        <v>3.83425929983136E-2</v>
      </c>
      <c r="F155" s="17"/>
      <c r="G155" s="17">
        <v>4.29583325736691E-2</v>
      </c>
      <c r="H155" s="17">
        <v>3.6209415073708701E-2</v>
      </c>
      <c r="I155" s="17">
        <v>3.9904810030834598E-2</v>
      </c>
      <c r="J155" s="17"/>
      <c r="K155" s="17">
        <v>5.1126224000684901E-2</v>
      </c>
      <c r="L155" s="17">
        <v>3.2514234134429602E-2</v>
      </c>
      <c r="M155" s="17"/>
      <c r="N155" s="17">
        <v>8.5680582263337204E-2</v>
      </c>
      <c r="O155" s="17">
        <v>2.68189833745726E-2</v>
      </c>
      <c r="P155" s="17">
        <v>3.2893766969233601E-2</v>
      </c>
      <c r="Q155" s="17">
        <v>7.2424103647603004E-3</v>
      </c>
      <c r="R155" s="17">
        <v>3.7696274688862698E-2</v>
      </c>
      <c r="S155" s="17"/>
      <c r="T155" s="17">
        <v>2.7529702427262302E-2</v>
      </c>
      <c r="U155" s="17">
        <v>4.8995079303694303E-2</v>
      </c>
      <c r="V155" s="17">
        <v>3.8436457321213799E-2</v>
      </c>
      <c r="W155" s="17">
        <v>5.1404369535295799E-2</v>
      </c>
      <c r="X155" s="17">
        <v>4.0566698074622203E-2</v>
      </c>
      <c r="Y155" s="17">
        <v>4.9025678344160703E-2</v>
      </c>
      <c r="Z155" s="17">
        <v>3.4814768440431798E-2</v>
      </c>
      <c r="AA155" s="17">
        <v>3.3007483653598298E-2</v>
      </c>
      <c r="AB155" s="17">
        <v>2.4537087155717299E-2</v>
      </c>
      <c r="AC155" s="17">
        <v>3.8999206073279502E-2</v>
      </c>
      <c r="AD155" s="17">
        <v>3.1931781397669702E-2</v>
      </c>
      <c r="AE155" s="17">
        <v>7.6498475390267398E-2</v>
      </c>
      <c r="AF155" s="17"/>
      <c r="AG155" s="17">
        <v>4.92884881334298E-2</v>
      </c>
      <c r="AH155" s="17">
        <v>2.84789123610018E-2</v>
      </c>
    </row>
    <row r="156" spans="2:34" x14ac:dyDescent="0.25">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row>
    <row r="157" spans="2:34" x14ac:dyDescent="0.25">
      <c r="B157" s="6" t="s">
        <v>122</v>
      </c>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row>
    <row r="158" spans="2:34" x14ac:dyDescent="0.25">
      <c r="B158" s="23" t="s">
        <v>62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row>
    <row r="159" spans="2:34" x14ac:dyDescent="0.25">
      <c r="B159" t="s">
        <v>117</v>
      </c>
      <c r="C159" s="17">
        <v>0.152552081415748</v>
      </c>
      <c r="D159" s="17">
        <v>0.21625073143405399</v>
      </c>
      <c r="E159" s="17">
        <v>9.1024618517473593E-2</v>
      </c>
      <c r="F159" s="17"/>
      <c r="G159" s="17">
        <v>0.11615287094118799</v>
      </c>
      <c r="H159" s="17">
        <v>0.13508571029807501</v>
      </c>
      <c r="I159" s="17">
        <v>0.208226626934959</v>
      </c>
      <c r="J159" s="17"/>
      <c r="K159" s="17">
        <v>8.9179214334193999E-2</v>
      </c>
      <c r="L159" s="17">
        <v>0.16612157053138499</v>
      </c>
      <c r="M159" s="17"/>
      <c r="N159" s="17">
        <v>0.10424771676148099</v>
      </c>
      <c r="O159" s="17">
        <v>0.107002971411225</v>
      </c>
      <c r="P159" s="17">
        <v>0.118344489700447</v>
      </c>
      <c r="Q159" s="17">
        <v>0.18903126245101401</v>
      </c>
      <c r="R159" s="17">
        <v>0.292478974072368</v>
      </c>
      <c r="S159" s="17"/>
      <c r="T159" s="17">
        <v>0.25976967433119302</v>
      </c>
      <c r="U159" s="17">
        <v>0.10650802059895299</v>
      </c>
      <c r="V159" s="17">
        <v>8.8196605018812393E-2</v>
      </c>
      <c r="W159" s="17">
        <v>0.113202484339388</v>
      </c>
      <c r="X159" s="17">
        <v>0.13255342538158699</v>
      </c>
      <c r="Y159" s="17">
        <v>0.13257496338708</v>
      </c>
      <c r="Z159" s="17">
        <v>0.113029211996877</v>
      </c>
      <c r="AA159" s="17">
        <v>0.22068077000865599</v>
      </c>
      <c r="AB159" s="17">
        <v>0.17425513436948101</v>
      </c>
      <c r="AC159" s="17">
        <v>0.167847625626908</v>
      </c>
      <c r="AD159" s="17">
        <v>0.111498713607925</v>
      </c>
      <c r="AE159" s="17">
        <v>0.23567210938760599</v>
      </c>
      <c r="AF159" s="17"/>
      <c r="AG159" s="17">
        <v>0.156717961883139</v>
      </c>
      <c r="AH159" s="17">
        <v>0.152399568311987</v>
      </c>
    </row>
    <row r="160" spans="2:34" x14ac:dyDescent="0.25">
      <c r="B160" t="s">
        <v>118</v>
      </c>
      <c r="C160" s="17">
        <v>0.28652190478352801</v>
      </c>
      <c r="D160" s="17">
        <v>0.31147796460232902</v>
      </c>
      <c r="E160" s="17">
        <v>0.262079885783702</v>
      </c>
      <c r="F160" s="17"/>
      <c r="G160" s="17">
        <v>0.28120597104738798</v>
      </c>
      <c r="H160" s="17">
        <v>0.261552662485387</v>
      </c>
      <c r="I160" s="17">
        <v>0.32271814732622101</v>
      </c>
      <c r="J160" s="17"/>
      <c r="K160" s="17">
        <v>0.234490416376057</v>
      </c>
      <c r="L160" s="17">
        <v>0.29938790161540002</v>
      </c>
      <c r="M160" s="17"/>
      <c r="N160" s="17">
        <v>0.219780451341482</v>
      </c>
      <c r="O160" s="17">
        <v>0.30592770961601901</v>
      </c>
      <c r="P160" s="17">
        <v>0.26205995213164701</v>
      </c>
      <c r="Q160" s="17">
        <v>0.39289917290321003</v>
      </c>
      <c r="R160" s="17">
        <v>0.32912725671911403</v>
      </c>
      <c r="S160" s="17"/>
      <c r="T160" s="17">
        <v>0.306479437513407</v>
      </c>
      <c r="U160" s="17">
        <v>0.26561648385495801</v>
      </c>
      <c r="V160" s="17">
        <v>0.28123988968187602</v>
      </c>
      <c r="W160" s="17">
        <v>0.32882487370305502</v>
      </c>
      <c r="X160" s="17">
        <v>0.28579381790952002</v>
      </c>
      <c r="Y160" s="17">
        <v>0.272051025123343</v>
      </c>
      <c r="Z160" s="17">
        <v>0.27508265470816501</v>
      </c>
      <c r="AA160" s="17">
        <v>0.251351296759803</v>
      </c>
      <c r="AB160" s="17">
        <v>0.30630163764118001</v>
      </c>
      <c r="AC160" s="17">
        <v>0.30615094276296401</v>
      </c>
      <c r="AD160" s="17">
        <v>0.261731419592722</v>
      </c>
      <c r="AE160" s="17">
        <v>0.22259074202843601</v>
      </c>
      <c r="AF160" s="17"/>
      <c r="AG160" s="17">
        <v>0.298159697846762</v>
      </c>
      <c r="AH160" s="17">
        <v>0.28373961987745</v>
      </c>
    </row>
    <row r="161" spans="2:34" x14ac:dyDescent="0.25">
      <c r="B161" t="s">
        <v>119</v>
      </c>
      <c r="C161" s="17">
        <v>0.51678896486699599</v>
      </c>
      <c r="D161" s="17">
        <v>0.42735598186498402</v>
      </c>
      <c r="E161" s="17">
        <v>0.60269271513780398</v>
      </c>
      <c r="F161" s="17"/>
      <c r="G161" s="17">
        <v>0.55609056968995896</v>
      </c>
      <c r="H161" s="17">
        <v>0.55945706588462996</v>
      </c>
      <c r="I161" s="17">
        <v>0.42686889377545301</v>
      </c>
      <c r="J161" s="17"/>
      <c r="K161" s="17">
        <v>0.603851594269461</v>
      </c>
      <c r="L161" s="17">
        <v>0.50024883001398002</v>
      </c>
      <c r="M161" s="17"/>
      <c r="N161" s="17">
        <v>0.60841769442955695</v>
      </c>
      <c r="O161" s="17">
        <v>0.54236728674413903</v>
      </c>
      <c r="P161" s="17">
        <v>0.57600247566960305</v>
      </c>
      <c r="Q161" s="17">
        <v>0.41082715428101602</v>
      </c>
      <c r="R161" s="17">
        <v>0.34004859435485602</v>
      </c>
      <c r="S161" s="17"/>
      <c r="T161" s="17">
        <v>0.397070711801284</v>
      </c>
      <c r="U161" s="17">
        <v>0.57341238380195003</v>
      </c>
      <c r="V161" s="17">
        <v>0.58094331070530403</v>
      </c>
      <c r="W161" s="17">
        <v>0.53663086325711395</v>
      </c>
      <c r="X161" s="17">
        <v>0.55547357856510304</v>
      </c>
      <c r="Y161" s="17">
        <v>0.53857323151400505</v>
      </c>
      <c r="Z161" s="17">
        <v>0.54408072482244996</v>
      </c>
      <c r="AA161" s="17">
        <v>0.45363728838725698</v>
      </c>
      <c r="AB161" s="17">
        <v>0.48784884994775402</v>
      </c>
      <c r="AC161" s="17">
        <v>0.49314426879950701</v>
      </c>
      <c r="AD161" s="17">
        <v>0.601526503945923</v>
      </c>
      <c r="AE161" s="17">
        <v>0.45534892166566798</v>
      </c>
      <c r="AF161" s="17"/>
      <c r="AG161" s="17">
        <v>0.49854506366996698</v>
      </c>
      <c r="AH161" s="17">
        <v>0.52709757819160796</v>
      </c>
    </row>
    <row r="162" spans="2:34" x14ac:dyDescent="0.25">
      <c r="B162" t="s">
        <v>60</v>
      </c>
      <c r="C162" s="17">
        <v>4.41370489337276E-2</v>
      </c>
      <c r="D162" s="17">
        <v>4.4915322098633401E-2</v>
      </c>
      <c r="E162" s="17">
        <v>4.4202780561020498E-2</v>
      </c>
      <c r="F162" s="17"/>
      <c r="G162" s="17">
        <v>4.6550588321464997E-2</v>
      </c>
      <c r="H162" s="17">
        <v>4.3904561331907503E-2</v>
      </c>
      <c r="I162" s="17">
        <v>4.2186331963366602E-2</v>
      </c>
      <c r="J162" s="17"/>
      <c r="K162" s="17">
        <v>7.2478775020288294E-2</v>
      </c>
      <c r="L162" s="17">
        <v>3.4241697839235502E-2</v>
      </c>
      <c r="M162" s="17"/>
      <c r="N162" s="17">
        <v>6.7554137467481304E-2</v>
      </c>
      <c r="O162" s="17">
        <v>4.4702032228617801E-2</v>
      </c>
      <c r="P162" s="17">
        <v>4.3593082498303098E-2</v>
      </c>
      <c r="Q162" s="17">
        <v>7.2424103647603004E-3</v>
      </c>
      <c r="R162" s="17">
        <v>3.8345174853662699E-2</v>
      </c>
      <c r="S162" s="17"/>
      <c r="T162" s="17">
        <v>3.6680176354116002E-2</v>
      </c>
      <c r="U162" s="17">
        <v>5.4463111744138697E-2</v>
      </c>
      <c r="V162" s="17">
        <v>4.9620194594007898E-2</v>
      </c>
      <c r="W162" s="17">
        <v>2.1341778700443501E-2</v>
      </c>
      <c r="X162" s="17">
        <v>2.6179178143790199E-2</v>
      </c>
      <c r="Y162" s="17">
        <v>5.6800779975572598E-2</v>
      </c>
      <c r="Z162" s="17">
        <v>6.7807408472508199E-2</v>
      </c>
      <c r="AA162" s="17">
        <v>7.4330644844284602E-2</v>
      </c>
      <c r="AB162" s="17">
        <v>3.1594378041585498E-2</v>
      </c>
      <c r="AC162" s="17">
        <v>3.28571628106211E-2</v>
      </c>
      <c r="AD162" s="17">
        <v>2.5243362853429901E-2</v>
      </c>
      <c r="AE162" s="17">
        <v>8.6388226918290706E-2</v>
      </c>
      <c r="AF162" s="17"/>
      <c r="AG162" s="17">
        <v>4.6577276600131598E-2</v>
      </c>
      <c r="AH162" s="17">
        <v>3.6763233618954602E-2</v>
      </c>
    </row>
    <row r="163" spans="2:34" x14ac:dyDescent="0.25">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row>
    <row r="164" spans="2:34" x14ac:dyDescent="0.25">
      <c r="B164" s="6" t="s">
        <v>123</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row>
    <row r="165" spans="2:34" x14ac:dyDescent="0.25">
      <c r="B165" s="23" t="s">
        <v>62</v>
      </c>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row>
    <row r="166" spans="2:34" x14ac:dyDescent="0.25">
      <c r="B166" t="s">
        <v>117</v>
      </c>
      <c r="C166" s="17">
        <v>0.27665896967217501</v>
      </c>
      <c r="D166" s="17">
        <v>0.35800080977029303</v>
      </c>
      <c r="E166" s="17">
        <v>0.19627079961073701</v>
      </c>
      <c r="F166" s="17"/>
      <c r="G166" s="17">
        <v>0.250314472341164</v>
      </c>
      <c r="H166" s="17">
        <v>0.24359877778170699</v>
      </c>
      <c r="I166" s="17">
        <v>0.34251609673994698</v>
      </c>
      <c r="J166" s="17"/>
      <c r="K166" s="17">
        <v>0.22641714835653201</v>
      </c>
      <c r="L166" s="17">
        <v>0.28949923860562998</v>
      </c>
      <c r="M166" s="17"/>
      <c r="N166" s="17">
        <v>0.194773625630004</v>
      </c>
      <c r="O166" s="17">
        <v>0.20753759187318299</v>
      </c>
      <c r="P166" s="17">
        <v>0.255463720919337</v>
      </c>
      <c r="Q166" s="17">
        <v>0.36821423272779302</v>
      </c>
      <c r="R166" s="17">
        <v>0.42533104077061501</v>
      </c>
      <c r="S166" s="17"/>
      <c r="T166" s="17">
        <v>0.36734906200526202</v>
      </c>
      <c r="U166" s="17">
        <v>0.26151946378440599</v>
      </c>
      <c r="V166" s="17">
        <v>0.212508745429412</v>
      </c>
      <c r="W166" s="17">
        <v>0.30562539590640803</v>
      </c>
      <c r="X166" s="17">
        <v>0.273083164771531</v>
      </c>
      <c r="Y166" s="17">
        <v>0.28427928244494399</v>
      </c>
      <c r="Z166" s="17">
        <v>0.20126192927622799</v>
      </c>
      <c r="AA166" s="17">
        <v>0.23395840049945801</v>
      </c>
      <c r="AB166" s="17">
        <v>0.27012012384807399</v>
      </c>
      <c r="AC166" s="17">
        <v>0.31951582289599101</v>
      </c>
      <c r="AD166" s="17">
        <v>0.248107045882203</v>
      </c>
      <c r="AE166" s="17">
        <v>0.24094844575663499</v>
      </c>
      <c r="AF166" s="17"/>
      <c r="AG166" s="17">
        <v>0.26844420915485401</v>
      </c>
      <c r="AH166" s="17">
        <v>0.285335643940691</v>
      </c>
    </row>
    <row r="167" spans="2:34" x14ac:dyDescent="0.25">
      <c r="B167" t="s">
        <v>118</v>
      </c>
      <c r="C167" s="17">
        <v>0.39196722038401799</v>
      </c>
      <c r="D167" s="17">
        <v>0.38896882364871899</v>
      </c>
      <c r="E167" s="17">
        <v>0.389058344801675</v>
      </c>
      <c r="F167" s="17"/>
      <c r="G167" s="17">
        <v>0.38633982674672901</v>
      </c>
      <c r="H167" s="17">
        <v>0.40011988226675999</v>
      </c>
      <c r="I167" s="17">
        <v>0.38698790095121499</v>
      </c>
      <c r="J167" s="17"/>
      <c r="K167" s="17">
        <v>0.37315501749545699</v>
      </c>
      <c r="L167" s="17">
        <v>0.395571855187625</v>
      </c>
      <c r="M167" s="17"/>
      <c r="N167" s="17">
        <v>0.37620274045705498</v>
      </c>
      <c r="O167" s="17">
        <v>0.419865658952215</v>
      </c>
      <c r="P167" s="17">
        <v>0.40997223734414101</v>
      </c>
      <c r="Q167" s="17">
        <v>0.331589504578435</v>
      </c>
      <c r="R167" s="17">
        <v>0.36344156227159602</v>
      </c>
      <c r="S167" s="17"/>
      <c r="T167" s="17">
        <v>0.40972072733950599</v>
      </c>
      <c r="U167" s="17">
        <v>0.364132453177617</v>
      </c>
      <c r="V167" s="17">
        <v>0.428350071561586</v>
      </c>
      <c r="W167" s="17">
        <v>0.32584304836036199</v>
      </c>
      <c r="X167" s="17">
        <v>0.380320601256942</v>
      </c>
      <c r="Y167" s="17">
        <v>0.39930399509919801</v>
      </c>
      <c r="Z167" s="17">
        <v>0.40982360616132102</v>
      </c>
      <c r="AA167" s="17">
        <v>0.45847813940029303</v>
      </c>
      <c r="AB167" s="17">
        <v>0.42651320842332502</v>
      </c>
      <c r="AC167" s="17">
        <v>0.35933797012235102</v>
      </c>
      <c r="AD167" s="17">
        <v>0.41632182951059798</v>
      </c>
      <c r="AE167" s="17">
        <v>0.30345198497257603</v>
      </c>
      <c r="AF167" s="17"/>
      <c r="AG167" s="17">
        <v>0.37174146328871799</v>
      </c>
      <c r="AH167" s="17">
        <v>0.401071774924257</v>
      </c>
    </row>
    <row r="168" spans="2:34" x14ac:dyDescent="0.25">
      <c r="B168" t="s">
        <v>119</v>
      </c>
      <c r="C168" s="17">
        <v>0.28958540348560602</v>
      </c>
      <c r="D168" s="17">
        <v>0.214664568942047</v>
      </c>
      <c r="E168" s="17">
        <v>0.36866039932289402</v>
      </c>
      <c r="F168" s="17"/>
      <c r="G168" s="17">
        <v>0.31490918411823499</v>
      </c>
      <c r="H168" s="17">
        <v>0.31652221357897198</v>
      </c>
      <c r="I168" s="17">
        <v>0.23234212472296101</v>
      </c>
      <c r="J168" s="17"/>
      <c r="K168" s="17">
        <v>0.33086471382909999</v>
      </c>
      <c r="L168" s="17">
        <v>0.28230444756359102</v>
      </c>
      <c r="M168" s="17"/>
      <c r="N168" s="17">
        <v>0.36290338763452001</v>
      </c>
      <c r="O168" s="17">
        <v>0.33515168121616001</v>
      </c>
      <c r="P168" s="17">
        <v>0.28916492647709302</v>
      </c>
      <c r="Q168" s="17">
        <v>0.25705468064617298</v>
      </c>
      <c r="R168" s="17">
        <v>0.192418616290118</v>
      </c>
      <c r="S168" s="17"/>
      <c r="T168" s="17">
        <v>0.20381449747859601</v>
      </c>
      <c r="U168" s="17">
        <v>0.33357822369793499</v>
      </c>
      <c r="V168" s="17">
        <v>0.30635899667550698</v>
      </c>
      <c r="W168" s="17">
        <v>0.299567510020184</v>
      </c>
      <c r="X168" s="17">
        <v>0.34063028296428799</v>
      </c>
      <c r="Y168" s="17">
        <v>0.28412757719508103</v>
      </c>
      <c r="Z168" s="17">
        <v>0.326047610634562</v>
      </c>
      <c r="AA168" s="17">
        <v>0.22824740860491299</v>
      </c>
      <c r="AB168" s="17">
        <v>0.27475481323620898</v>
      </c>
      <c r="AC168" s="17">
        <v>0.28494104159124001</v>
      </c>
      <c r="AD168" s="17">
        <v>0.27220508255010001</v>
      </c>
      <c r="AE168" s="17">
        <v>0.37649659907334598</v>
      </c>
      <c r="AF168" s="17"/>
      <c r="AG168" s="17">
        <v>0.31360289911459999</v>
      </c>
      <c r="AH168" s="17">
        <v>0.27518799852253201</v>
      </c>
    </row>
    <row r="169" spans="2:34" x14ac:dyDescent="0.25">
      <c r="B169" t="s">
        <v>60</v>
      </c>
      <c r="C169" s="17">
        <v>4.1788406458201199E-2</v>
      </c>
      <c r="D169" s="17">
        <v>3.8365797638940199E-2</v>
      </c>
      <c r="E169" s="17">
        <v>4.6010456264694397E-2</v>
      </c>
      <c r="F169" s="17"/>
      <c r="G169" s="17">
        <v>4.8436516793873001E-2</v>
      </c>
      <c r="H169" s="17">
        <v>3.9759126372561099E-2</v>
      </c>
      <c r="I169" s="17">
        <v>3.8153877585875802E-2</v>
      </c>
      <c r="J169" s="17"/>
      <c r="K169" s="17">
        <v>6.9563120318910904E-2</v>
      </c>
      <c r="L169" s="17">
        <v>3.26244586431544E-2</v>
      </c>
      <c r="M169" s="17"/>
      <c r="N169" s="17">
        <v>6.61202462784206E-2</v>
      </c>
      <c r="O169" s="17">
        <v>3.7445067958441602E-2</v>
      </c>
      <c r="P169" s="17">
        <v>4.5399115259428899E-2</v>
      </c>
      <c r="Q169" s="17">
        <v>4.31415820475997E-2</v>
      </c>
      <c r="R169" s="17">
        <v>1.88087806676706E-2</v>
      </c>
      <c r="S169" s="17"/>
      <c r="T169" s="17">
        <v>1.9115713176635699E-2</v>
      </c>
      <c r="U169" s="17">
        <v>4.07698593400415E-2</v>
      </c>
      <c r="V169" s="17">
        <v>5.2782186333494602E-2</v>
      </c>
      <c r="W169" s="17">
        <v>6.8964045713045596E-2</v>
      </c>
      <c r="X169" s="17">
        <v>5.9659510072392697E-3</v>
      </c>
      <c r="Y169" s="17">
        <v>3.2289145260776898E-2</v>
      </c>
      <c r="Z169" s="17">
        <v>6.2866853927888905E-2</v>
      </c>
      <c r="AA169" s="17">
        <v>7.9316051495336007E-2</v>
      </c>
      <c r="AB169" s="17">
        <v>2.8611854492391099E-2</v>
      </c>
      <c r="AC169" s="17">
        <v>3.6205165390417703E-2</v>
      </c>
      <c r="AD169" s="17">
        <v>6.3366042057099004E-2</v>
      </c>
      <c r="AE169" s="17">
        <v>7.9102970197443806E-2</v>
      </c>
      <c r="AF169" s="17"/>
      <c r="AG169" s="17">
        <v>4.6211428441827601E-2</v>
      </c>
      <c r="AH169" s="17">
        <v>3.8404582612519701E-2</v>
      </c>
    </row>
    <row r="170" spans="2:34" x14ac:dyDescent="0.25">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row>
    <row r="171" spans="2:34" x14ac:dyDescent="0.25">
      <c r="B171" s="6" t="s">
        <v>124</v>
      </c>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row>
    <row r="172" spans="2:34" x14ac:dyDescent="0.25">
      <c r="B172" s="23" t="s">
        <v>62</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row>
    <row r="173" spans="2:34" x14ac:dyDescent="0.25">
      <c r="B173" t="s">
        <v>117</v>
      </c>
      <c r="C173" s="17">
        <v>0.56248432930861303</v>
      </c>
      <c r="D173" s="17">
        <v>0.61588578573605401</v>
      </c>
      <c r="E173" s="17">
        <v>0.51073334718622099</v>
      </c>
      <c r="F173" s="17"/>
      <c r="G173" s="17">
        <v>0.56532297317206204</v>
      </c>
      <c r="H173" s="17">
        <v>0.53625111991974805</v>
      </c>
      <c r="I173" s="17">
        <v>0.59268870795593498</v>
      </c>
      <c r="J173" s="17"/>
      <c r="K173" s="17">
        <v>0.48408571847349902</v>
      </c>
      <c r="L173" s="17">
        <v>0.58150566973749596</v>
      </c>
      <c r="M173" s="17"/>
      <c r="N173" s="17">
        <v>0.38799747903920301</v>
      </c>
      <c r="O173" s="17">
        <v>0.55352249159271605</v>
      </c>
      <c r="P173" s="17">
        <v>0.56996877137819801</v>
      </c>
      <c r="Q173" s="17">
        <v>0.61025612290801901</v>
      </c>
      <c r="R173" s="17">
        <v>0.68641209206380005</v>
      </c>
      <c r="S173" s="17"/>
      <c r="T173" s="17">
        <v>0.63307172336105499</v>
      </c>
      <c r="U173" s="17">
        <v>0.53687407465001802</v>
      </c>
      <c r="V173" s="17">
        <v>0.45129939309518402</v>
      </c>
      <c r="W173" s="17">
        <v>0.59411873247202496</v>
      </c>
      <c r="X173" s="17">
        <v>0.53840008558540398</v>
      </c>
      <c r="Y173" s="17">
        <v>0.544451947595607</v>
      </c>
      <c r="Z173" s="17">
        <v>0.53981791708830296</v>
      </c>
      <c r="AA173" s="17">
        <v>0.559243441984414</v>
      </c>
      <c r="AB173" s="17">
        <v>0.618815254531355</v>
      </c>
      <c r="AC173" s="17">
        <v>0.59417085458990704</v>
      </c>
      <c r="AD173" s="17">
        <v>0.530350818719308</v>
      </c>
      <c r="AE173" s="17">
        <v>0.508271291388114</v>
      </c>
      <c r="AF173" s="17"/>
      <c r="AG173" s="17">
        <v>0.54161154304903403</v>
      </c>
      <c r="AH173" s="17">
        <v>0.58710323367294903</v>
      </c>
    </row>
    <row r="174" spans="2:34" x14ac:dyDescent="0.25">
      <c r="B174" t="s">
        <v>118</v>
      </c>
      <c r="C174" s="17">
        <v>0.30894006086584103</v>
      </c>
      <c r="D174" s="17">
        <v>0.26898031085770502</v>
      </c>
      <c r="E174" s="17">
        <v>0.34478935322835802</v>
      </c>
      <c r="F174" s="17"/>
      <c r="G174" s="17">
        <v>0.31820860737256801</v>
      </c>
      <c r="H174" s="17">
        <v>0.32674265281430098</v>
      </c>
      <c r="I174" s="17">
        <v>0.27804434829119901</v>
      </c>
      <c r="J174" s="17"/>
      <c r="K174" s="17">
        <v>0.34907812272282301</v>
      </c>
      <c r="L174" s="17">
        <v>0.29997908261497702</v>
      </c>
      <c r="M174" s="17"/>
      <c r="N174" s="17">
        <v>0.41434825708745798</v>
      </c>
      <c r="O174" s="17">
        <v>0.30772548630803798</v>
      </c>
      <c r="P174" s="17">
        <v>0.31176237861559702</v>
      </c>
      <c r="Q174" s="17">
        <v>0.29294646703667498</v>
      </c>
      <c r="R174" s="17">
        <v>0.222667899827832</v>
      </c>
      <c r="S174" s="17"/>
      <c r="T174" s="17">
        <v>0.25244263859592903</v>
      </c>
      <c r="U174" s="17">
        <v>0.32653761545578203</v>
      </c>
      <c r="V174" s="17">
        <v>0.42363588140746899</v>
      </c>
      <c r="W174" s="17">
        <v>0.27513340113125001</v>
      </c>
      <c r="X174" s="17">
        <v>0.33784001103475098</v>
      </c>
      <c r="Y174" s="17">
        <v>0.30038775374491</v>
      </c>
      <c r="Z174" s="17">
        <v>0.30887148525090002</v>
      </c>
      <c r="AA174" s="17">
        <v>0.286596222122254</v>
      </c>
      <c r="AB174" s="17">
        <v>0.30307267132519</v>
      </c>
      <c r="AC174" s="17">
        <v>0.29251772867655601</v>
      </c>
      <c r="AD174" s="17">
        <v>0.29277083136064602</v>
      </c>
      <c r="AE174" s="17">
        <v>0.35244448124924199</v>
      </c>
      <c r="AF174" s="17"/>
      <c r="AG174" s="17">
        <v>0.316940289574412</v>
      </c>
      <c r="AH174" s="17">
        <v>0.30564094064726</v>
      </c>
    </row>
    <row r="175" spans="2:34" x14ac:dyDescent="0.25">
      <c r="B175" t="s">
        <v>119</v>
      </c>
      <c r="C175" s="17">
        <v>0.109118024024304</v>
      </c>
      <c r="D175" s="17">
        <v>0.100294253889383</v>
      </c>
      <c r="E175" s="17">
        <v>0.120029287609126</v>
      </c>
      <c r="F175" s="17"/>
      <c r="G175" s="17">
        <v>9.4517443275224794E-2</v>
      </c>
      <c r="H175" s="17">
        <v>0.120597505111804</v>
      </c>
      <c r="I175" s="17">
        <v>0.108308460507475</v>
      </c>
      <c r="J175" s="17"/>
      <c r="K175" s="17">
        <v>0.14432460721912699</v>
      </c>
      <c r="L175" s="17">
        <v>0.10082156668709499</v>
      </c>
      <c r="M175" s="17"/>
      <c r="N175" s="17">
        <v>0.16575694518863801</v>
      </c>
      <c r="O175" s="17">
        <v>0.11920142668089</v>
      </c>
      <c r="P175" s="17">
        <v>0.103122133882076</v>
      </c>
      <c r="Q175" s="17">
        <v>7.0477457885690806E-2</v>
      </c>
      <c r="R175" s="17">
        <v>7.6329977559359594E-2</v>
      </c>
      <c r="S175" s="17"/>
      <c r="T175" s="17">
        <v>0.101697907554398</v>
      </c>
      <c r="U175" s="17">
        <v>0.126140376223075</v>
      </c>
      <c r="V175" s="17">
        <v>0.10014012359940801</v>
      </c>
      <c r="W175" s="17">
        <v>9.5983270936406406E-2</v>
      </c>
      <c r="X175" s="17">
        <v>0.106422895789603</v>
      </c>
      <c r="Y175" s="17">
        <v>0.12757041712436701</v>
      </c>
      <c r="Z175" s="17">
        <v>0.13218166941342499</v>
      </c>
      <c r="AA175" s="17">
        <v>0.13451796503302199</v>
      </c>
      <c r="AB175" s="17">
        <v>7.0989569143171602E-2</v>
      </c>
      <c r="AC175" s="17">
        <v>7.6918234293607696E-2</v>
      </c>
      <c r="AD175" s="17">
        <v>0.16059137757532599</v>
      </c>
      <c r="AE175" s="17">
        <v>0.122547353326209</v>
      </c>
      <c r="AF175" s="17"/>
      <c r="AG175" s="17">
        <v>0.11774627037919801</v>
      </c>
      <c r="AH175" s="17">
        <v>9.3186610057790706E-2</v>
      </c>
    </row>
    <row r="176" spans="2:34" x14ac:dyDescent="0.25">
      <c r="B176" t="s">
        <v>60</v>
      </c>
      <c r="C176" s="17">
        <v>1.9457585801242201E-2</v>
      </c>
      <c r="D176" s="17">
        <v>1.4839649516857499E-2</v>
      </c>
      <c r="E176" s="17">
        <v>2.4448011976294998E-2</v>
      </c>
      <c r="F176" s="17"/>
      <c r="G176" s="17">
        <v>2.19509761801449E-2</v>
      </c>
      <c r="H176" s="17">
        <v>1.64087221541462E-2</v>
      </c>
      <c r="I176" s="17">
        <v>2.09584832453911E-2</v>
      </c>
      <c r="J176" s="17"/>
      <c r="K176" s="17">
        <v>2.2511551584550302E-2</v>
      </c>
      <c r="L176" s="17">
        <v>1.7693680960431599E-2</v>
      </c>
      <c r="M176" s="17"/>
      <c r="N176" s="17">
        <v>3.1897318684701297E-2</v>
      </c>
      <c r="O176" s="17">
        <v>1.9550595418356201E-2</v>
      </c>
      <c r="P176" s="17">
        <v>1.5146716124128899E-2</v>
      </c>
      <c r="Q176" s="17">
        <v>2.6319952169615201E-2</v>
      </c>
      <c r="R176" s="17">
        <v>1.45900305490076E-2</v>
      </c>
      <c r="S176" s="17"/>
      <c r="T176" s="17">
        <v>1.2787730488618801E-2</v>
      </c>
      <c r="U176" s="17">
        <v>1.04479336711249E-2</v>
      </c>
      <c r="V176" s="17">
        <v>2.4924601897938801E-2</v>
      </c>
      <c r="W176" s="17">
        <v>3.4764595460318098E-2</v>
      </c>
      <c r="X176" s="17">
        <v>1.73370075902422E-2</v>
      </c>
      <c r="Y176" s="17">
        <v>2.7589881535115799E-2</v>
      </c>
      <c r="Z176" s="17">
        <v>1.9128928247371401E-2</v>
      </c>
      <c r="AA176" s="17">
        <v>1.96423708603101E-2</v>
      </c>
      <c r="AB176" s="17">
        <v>7.1225050002836198E-3</v>
      </c>
      <c r="AC176" s="17">
        <v>3.6393182439929901E-2</v>
      </c>
      <c r="AD176" s="17">
        <v>1.6286972344719701E-2</v>
      </c>
      <c r="AE176" s="17">
        <v>1.6736874036435399E-2</v>
      </c>
      <c r="AF176" s="17"/>
      <c r="AG176" s="17">
        <v>2.3701896997356E-2</v>
      </c>
      <c r="AH176" s="17">
        <v>1.4069215622000201E-2</v>
      </c>
    </row>
    <row r="177" spans="2:34" x14ac:dyDescent="0.25">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row>
    <row r="178" spans="2:34" x14ac:dyDescent="0.25">
      <c r="B178" s="6" t="s">
        <v>125</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row>
    <row r="179" spans="2:34" x14ac:dyDescent="0.25">
      <c r="B179" s="23" t="s">
        <v>62</v>
      </c>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row>
    <row r="180" spans="2:34" x14ac:dyDescent="0.25">
      <c r="B180" t="s">
        <v>117</v>
      </c>
      <c r="C180" s="17">
        <v>0.44850741453698401</v>
      </c>
      <c r="D180" s="17">
        <v>0.49029399101423299</v>
      </c>
      <c r="E180" s="17">
        <v>0.39771784064279397</v>
      </c>
      <c r="F180" s="17"/>
      <c r="G180" s="17">
        <v>0.37619496206082198</v>
      </c>
      <c r="H180" s="17">
        <v>0.46537808744257497</v>
      </c>
      <c r="I180" s="17">
        <v>0.49455314327538402</v>
      </c>
      <c r="J180" s="17"/>
      <c r="K180" s="17">
        <v>0.37282007988680999</v>
      </c>
      <c r="L180" s="17">
        <v>0.46692432774331499</v>
      </c>
      <c r="M180" s="17"/>
      <c r="N180" s="17">
        <v>0.30467059223625498</v>
      </c>
      <c r="O180" s="17">
        <v>0.36281203949818303</v>
      </c>
      <c r="P180" s="17">
        <v>0.45074470310296599</v>
      </c>
      <c r="Q180" s="17">
        <v>0.53110318382478505</v>
      </c>
      <c r="R180" s="17">
        <v>0.62574962400545997</v>
      </c>
      <c r="S180" s="17"/>
      <c r="T180" s="17">
        <v>0.54926236118652105</v>
      </c>
      <c r="U180" s="17">
        <v>0.40385063345962902</v>
      </c>
      <c r="V180" s="17">
        <v>0.45372635598273803</v>
      </c>
      <c r="W180" s="17">
        <v>0.37213162156156099</v>
      </c>
      <c r="X180" s="17">
        <v>0.44078972954244899</v>
      </c>
      <c r="Y180" s="17">
        <v>0.40969946566851201</v>
      </c>
      <c r="Z180" s="17">
        <v>0.443035064597044</v>
      </c>
      <c r="AA180" s="17">
        <v>0.45899105404327101</v>
      </c>
      <c r="AB180" s="17">
        <v>0.41954037860344401</v>
      </c>
      <c r="AC180" s="17">
        <v>0.452959775269488</v>
      </c>
      <c r="AD180" s="17">
        <v>0.53978348854440195</v>
      </c>
      <c r="AE180" s="17">
        <v>0.48228290917182898</v>
      </c>
      <c r="AF180" s="17"/>
      <c r="AG180" s="17">
        <v>0.44098275353250699</v>
      </c>
      <c r="AH180" s="17">
        <v>0.45157806191521999</v>
      </c>
    </row>
    <row r="181" spans="2:34" x14ac:dyDescent="0.25">
      <c r="B181" t="s">
        <v>118</v>
      </c>
      <c r="C181" s="17">
        <v>0.36148815534496298</v>
      </c>
      <c r="D181" s="17">
        <v>0.34883896564628297</v>
      </c>
      <c r="E181" s="17">
        <v>0.37950429178113299</v>
      </c>
      <c r="F181" s="17"/>
      <c r="G181" s="17">
        <v>0.40331847248621999</v>
      </c>
      <c r="H181" s="17">
        <v>0.35675382797241301</v>
      </c>
      <c r="I181" s="17">
        <v>0.32856178948867698</v>
      </c>
      <c r="J181" s="17"/>
      <c r="K181" s="17">
        <v>0.37029791870767398</v>
      </c>
      <c r="L181" s="17">
        <v>0.361926258421231</v>
      </c>
      <c r="M181" s="17"/>
      <c r="N181" s="17">
        <v>0.37714766583392401</v>
      </c>
      <c r="O181" s="17">
        <v>0.41272418174065001</v>
      </c>
      <c r="P181" s="17">
        <v>0.37794656927384401</v>
      </c>
      <c r="Q181" s="17">
        <v>0.31692460846818199</v>
      </c>
      <c r="R181" s="17">
        <v>0.27906970177946</v>
      </c>
      <c r="S181" s="17"/>
      <c r="T181" s="17">
        <v>0.31016669736755498</v>
      </c>
      <c r="U181" s="17">
        <v>0.39110896075942703</v>
      </c>
      <c r="V181" s="17">
        <v>0.35186096366707498</v>
      </c>
      <c r="W181" s="17">
        <v>0.45633779734663499</v>
      </c>
      <c r="X181" s="17">
        <v>0.33193892507643202</v>
      </c>
      <c r="Y181" s="17">
        <v>0.38261595390074798</v>
      </c>
      <c r="Z181" s="17">
        <v>0.39330261694630297</v>
      </c>
      <c r="AA181" s="17">
        <v>0.30527353391520601</v>
      </c>
      <c r="AB181" s="17">
        <v>0.403320969437165</v>
      </c>
      <c r="AC181" s="17">
        <v>0.35662938777004799</v>
      </c>
      <c r="AD181" s="17">
        <v>0.20721581583174201</v>
      </c>
      <c r="AE181" s="17">
        <v>0.31983851655574902</v>
      </c>
      <c r="AF181" s="17"/>
      <c r="AG181" s="17">
        <v>0.34892801725242401</v>
      </c>
      <c r="AH181" s="17">
        <v>0.385992248842153</v>
      </c>
    </row>
    <row r="182" spans="2:34" x14ac:dyDescent="0.25">
      <c r="B182" t="s">
        <v>119</v>
      </c>
      <c r="C182" s="17">
        <v>0.15991114656833999</v>
      </c>
      <c r="D182" s="17">
        <v>0.13169292160707999</v>
      </c>
      <c r="E182" s="17">
        <v>0.191189846209292</v>
      </c>
      <c r="F182" s="17"/>
      <c r="G182" s="17">
        <v>0.186670239179555</v>
      </c>
      <c r="H182" s="17">
        <v>0.146531349557253</v>
      </c>
      <c r="I182" s="17">
        <v>0.15180651289511601</v>
      </c>
      <c r="J182" s="17"/>
      <c r="K182" s="17">
        <v>0.208021525571121</v>
      </c>
      <c r="L182" s="17">
        <v>0.148298569081833</v>
      </c>
      <c r="M182" s="17"/>
      <c r="N182" s="17">
        <v>0.26826128579624903</v>
      </c>
      <c r="O182" s="17">
        <v>0.19347744161705399</v>
      </c>
      <c r="P182" s="17">
        <v>0.13929481030289401</v>
      </c>
      <c r="Q182" s="17">
        <v>0.13858253016884001</v>
      </c>
      <c r="R182" s="17">
        <v>8.0167054213587399E-2</v>
      </c>
      <c r="S182" s="17"/>
      <c r="T182" s="17">
        <v>0.12864872773892699</v>
      </c>
      <c r="U182" s="17">
        <v>0.17666377679470299</v>
      </c>
      <c r="V182" s="17">
        <v>0.149075032940029</v>
      </c>
      <c r="W182" s="17">
        <v>0.13651795081875201</v>
      </c>
      <c r="X182" s="17">
        <v>0.21465789326840301</v>
      </c>
      <c r="Y182" s="17">
        <v>0.145731779225444</v>
      </c>
      <c r="Z182" s="17">
        <v>0.138831291931726</v>
      </c>
      <c r="AA182" s="17">
        <v>0.175733958609538</v>
      </c>
      <c r="AB182" s="17">
        <v>0.17453914017463501</v>
      </c>
      <c r="AC182" s="17">
        <v>0.14431855746216499</v>
      </c>
      <c r="AD182" s="17">
        <v>0.230289255271796</v>
      </c>
      <c r="AE182" s="17">
        <v>0.142892462540853</v>
      </c>
      <c r="AF182" s="17"/>
      <c r="AG182" s="17">
        <v>0.178123157885379</v>
      </c>
      <c r="AH182" s="17">
        <v>0.137306365935015</v>
      </c>
    </row>
    <row r="183" spans="2:34" x14ac:dyDescent="0.25">
      <c r="B183" t="s">
        <v>60</v>
      </c>
      <c r="C183" s="17">
        <v>3.0093283549714099E-2</v>
      </c>
      <c r="D183" s="17">
        <v>2.9174121732403999E-2</v>
      </c>
      <c r="E183" s="17">
        <v>3.1588021366781099E-2</v>
      </c>
      <c r="F183" s="17"/>
      <c r="G183" s="17">
        <v>3.3816326273403197E-2</v>
      </c>
      <c r="H183" s="17">
        <v>3.1336735027759299E-2</v>
      </c>
      <c r="I183" s="17">
        <v>2.5078554340823501E-2</v>
      </c>
      <c r="J183" s="17"/>
      <c r="K183" s="17">
        <v>4.8860475834394297E-2</v>
      </c>
      <c r="L183" s="17">
        <v>2.2850844753622101E-2</v>
      </c>
      <c r="M183" s="17"/>
      <c r="N183" s="17">
        <v>4.9920456133571801E-2</v>
      </c>
      <c r="O183" s="17">
        <v>3.09863371441133E-2</v>
      </c>
      <c r="P183" s="17">
        <v>3.2013917320295501E-2</v>
      </c>
      <c r="Q183" s="17">
        <v>1.3389677538193701E-2</v>
      </c>
      <c r="R183" s="17">
        <v>1.50136200014926E-2</v>
      </c>
      <c r="S183" s="17"/>
      <c r="T183" s="17">
        <v>1.19222137069967E-2</v>
      </c>
      <c r="U183" s="17">
        <v>2.8376628986241499E-2</v>
      </c>
      <c r="V183" s="17">
        <v>4.5337647410157403E-2</v>
      </c>
      <c r="W183" s="17">
        <v>3.5012630273052202E-2</v>
      </c>
      <c r="X183" s="17">
        <v>1.26134521127159E-2</v>
      </c>
      <c r="Y183" s="17">
        <v>6.1952801205295199E-2</v>
      </c>
      <c r="Z183" s="17">
        <v>2.4831026524927899E-2</v>
      </c>
      <c r="AA183" s="17">
        <v>6.0001453431984E-2</v>
      </c>
      <c r="AB183" s="17">
        <v>2.5995117847567601E-3</v>
      </c>
      <c r="AC183" s="17">
        <v>4.6092279498298999E-2</v>
      </c>
      <c r="AD183" s="17">
        <v>2.2711440352059901E-2</v>
      </c>
      <c r="AE183" s="17">
        <v>5.4986111731569101E-2</v>
      </c>
      <c r="AF183" s="17"/>
      <c r="AG183" s="17">
        <v>3.1966071329690898E-2</v>
      </c>
      <c r="AH183" s="17">
        <v>2.5123323307611699E-2</v>
      </c>
    </row>
    <row r="184" spans="2:34" x14ac:dyDescent="0.25">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row>
    <row r="185" spans="2:34" x14ac:dyDescent="0.25">
      <c r="B185" s="6" t="s">
        <v>126</v>
      </c>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row>
    <row r="186" spans="2:34" x14ac:dyDescent="0.25">
      <c r="B186" s="23" t="s">
        <v>62</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row>
    <row r="187" spans="2:34" x14ac:dyDescent="0.25">
      <c r="B187" t="s">
        <v>117</v>
      </c>
      <c r="C187" s="17">
        <v>0.114148513637021</v>
      </c>
      <c r="D187" s="17">
        <v>0.140897199539533</v>
      </c>
      <c r="E187" s="17">
        <v>8.9580549059776193E-2</v>
      </c>
      <c r="F187" s="17"/>
      <c r="G187" s="17">
        <v>0.10261882057974001</v>
      </c>
      <c r="H187" s="17">
        <v>8.7469580525568497E-2</v>
      </c>
      <c r="I187" s="17">
        <v>0.15825661339053201</v>
      </c>
      <c r="J187" s="17"/>
      <c r="K187" s="17">
        <v>5.9788989825117302E-2</v>
      </c>
      <c r="L187" s="17">
        <v>0.12599963429332101</v>
      </c>
      <c r="M187" s="17"/>
      <c r="N187" s="17">
        <v>8.9289046046158699E-2</v>
      </c>
      <c r="O187" s="17">
        <v>0.108560469820411</v>
      </c>
      <c r="P187" s="17">
        <v>6.8610465660890296E-2</v>
      </c>
      <c r="Q187" s="17">
        <v>0.13902450602340299</v>
      </c>
      <c r="R187" s="17">
        <v>0.2174704019683</v>
      </c>
      <c r="S187" s="17"/>
      <c r="T187" s="17">
        <v>0.195818821211102</v>
      </c>
      <c r="U187" s="17">
        <v>5.7671431280304199E-2</v>
      </c>
      <c r="V187" s="17">
        <v>4.13146816572331E-2</v>
      </c>
      <c r="W187" s="17">
        <v>0.122001925357258</v>
      </c>
      <c r="X187" s="17">
        <v>5.4373753128728497E-2</v>
      </c>
      <c r="Y187" s="17">
        <v>0.128037522043496</v>
      </c>
      <c r="Z187" s="17">
        <v>7.1670919171094097E-2</v>
      </c>
      <c r="AA187" s="17">
        <v>0.12874023871736201</v>
      </c>
      <c r="AB187" s="17">
        <v>0.169558083933149</v>
      </c>
      <c r="AC187" s="17">
        <v>0.101324056619769</v>
      </c>
      <c r="AD187" s="17">
        <v>0.110980717118807</v>
      </c>
      <c r="AE187" s="17">
        <v>0.21567810403128401</v>
      </c>
      <c r="AF187" s="17"/>
      <c r="AG187" s="17">
        <v>0.14150064430516901</v>
      </c>
      <c r="AH187" s="17">
        <v>9.7297935201319699E-2</v>
      </c>
    </row>
    <row r="188" spans="2:34" x14ac:dyDescent="0.25">
      <c r="B188" t="s">
        <v>118</v>
      </c>
      <c r="C188" s="17">
        <v>0.25859041433582802</v>
      </c>
      <c r="D188" s="17">
        <v>0.29544609098772301</v>
      </c>
      <c r="E188" s="17">
        <v>0.22239744951512699</v>
      </c>
      <c r="F188" s="17"/>
      <c r="G188" s="17">
        <v>0.255659578204668</v>
      </c>
      <c r="H188" s="17">
        <v>0.24322158206797201</v>
      </c>
      <c r="I188" s="17">
        <v>0.28055268855929799</v>
      </c>
      <c r="J188" s="17"/>
      <c r="K188" s="17">
        <v>0.206616693698704</v>
      </c>
      <c r="L188" s="17">
        <v>0.26979637687806901</v>
      </c>
      <c r="M188" s="17"/>
      <c r="N188" s="17">
        <v>0.21879141075292299</v>
      </c>
      <c r="O188" s="17">
        <v>0.257808241064789</v>
      </c>
      <c r="P188" s="17">
        <v>0.23877166654625001</v>
      </c>
      <c r="Q188" s="17">
        <v>0.32334612435612198</v>
      </c>
      <c r="R188" s="17">
        <v>0.30649958083074003</v>
      </c>
      <c r="S188" s="17"/>
      <c r="T188" s="17">
        <v>0.258219949665418</v>
      </c>
      <c r="U188" s="17">
        <v>0.246241386394314</v>
      </c>
      <c r="V188" s="17">
        <v>0.28393770292835402</v>
      </c>
      <c r="W188" s="17">
        <v>0.30506178048312199</v>
      </c>
      <c r="X188" s="17">
        <v>0.28791820459151701</v>
      </c>
      <c r="Y188" s="17">
        <v>0.22245444874595699</v>
      </c>
      <c r="Z188" s="17">
        <v>0.25684808251937302</v>
      </c>
      <c r="AA188" s="17">
        <v>0.32225966806121797</v>
      </c>
      <c r="AB188" s="17">
        <v>0.232179046764627</v>
      </c>
      <c r="AC188" s="17">
        <v>0.241725277062599</v>
      </c>
      <c r="AD188" s="17">
        <v>0.25719475296970001</v>
      </c>
      <c r="AE188" s="17">
        <v>0.215055351677296</v>
      </c>
      <c r="AF188" s="17"/>
      <c r="AG188" s="17">
        <v>0.27137346850399102</v>
      </c>
      <c r="AH188" s="17">
        <v>0.25307162369011799</v>
      </c>
    </row>
    <row r="189" spans="2:34" x14ac:dyDescent="0.25">
      <c r="B189" t="s">
        <v>119</v>
      </c>
      <c r="C189" s="17">
        <v>0.56389379175687404</v>
      </c>
      <c r="D189" s="17">
        <v>0.50188834093397905</v>
      </c>
      <c r="E189" s="17">
        <v>0.62184384999211495</v>
      </c>
      <c r="F189" s="17"/>
      <c r="G189" s="17">
        <v>0.56949614464313703</v>
      </c>
      <c r="H189" s="17">
        <v>0.60538522409039397</v>
      </c>
      <c r="I189" s="17">
        <v>0.50674761307175198</v>
      </c>
      <c r="J189" s="17"/>
      <c r="K189" s="17">
        <v>0.63333951061351601</v>
      </c>
      <c r="L189" s="17">
        <v>0.55281672564394801</v>
      </c>
      <c r="M189" s="17"/>
      <c r="N189" s="17">
        <v>0.59976581909533699</v>
      </c>
      <c r="O189" s="17">
        <v>0.58571860641659301</v>
      </c>
      <c r="P189" s="17">
        <v>0.62569464658760099</v>
      </c>
      <c r="Q189" s="17">
        <v>0.47245492948906898</v>
      </c>
      <c r="R189" s="17">
        <v>0.42760150785702999</v>
      </c>
      <c r="S189" s="17"/>
      <c r="T189" s="17">
        <v>0.50114974310802596</v>
      </c>
      <c r="U189" s="17">
        <v>0.61109962283078201</v>
      </c>
      <c r="V189" s="17">
        <v>0.60940183664545799</v>
      </c>
      <c r="W189" s="17">
        <v>0.51830194078195602</v>
      </c>
      <c r="X189" s="17">
        <v>0.61870752208667001</v>
      </c>
      <c r="Y189" s="17">
        <v>0.54612357972444503</v>
      </c>
      <c r="Z189" s="17">
        <v>0.58140908831441196</v>
      </c>
      <c r="AA189" s="17">
        <v>0.49084555773633098</v>
      </c>
      <c r="AB189" s="17">
        <v>0.55683192807681303</v>
      </c>
      <c r="AC189" s="17">
        <v>0.57688348129359301</v>
      </c>
      <c r="AD189" s="17">
        <v>0.60658116705806397</v>
      </c>
      <c r="AE189" s="17">
        <v>0.534894380388654</v>
      </c>
      <c r="AF189" s="17"/>
      <c r="AG189" s="17">
        <v>0.52189257304437497</v>
      </c>
      <c r="AH189" s="17">
        <v>0.59266702382346503</v>
      </c>
    </row>
    <row r="190" spans="2:34" x14ac:dyDescent="0.25">
      <c r="B190" t="s">
        <v>60</v>
      </c>
      <c r="C190" s="17">
        <v>6.3367280270276896E-2</v>
      </c>
      <c r="D190" s="17">
        <v>6.1768368538764301E-2</v>
      </c>
      <c r="E190" s="17">
        <v>6.6178151432981697E-2</v>
      </c>
      <c r="F190" s="17"/>
      <c r="G190" s="17">
        <v>7.2225456572455604E-2</v>
      </c>
      <c r="H190" s="17">
        <v>6.3923613316065594E-2</v>
      </c>
      <c r="I190" s="17">
        <v>5.44430849784183E-2</v>
      </c>
      <c r="J190" s="17"/>
      <c r="K190" s="17">
        <v>0.100254805862662</v>
      </c>
      <c r="L190" s="17">
        <v>5.1387263184662101E-2</v>
      </c>
      <c r="M190" s="17"/>
      <c r="N190" s="17">
        <v>9.2153724105581494E-2</v>
      </c>
      <c r="O190" s="17">
        <v>4.7912682698207303E-2</v>
      </c>
      <c r="P190" s="17">
        <v>6.6923221205258607E-2</v>
      </c>
      <c r="Q190" s="17">
        <v>6.5174440131405595E-2</v>
      </c>
      <c r="R190" s="17">
        <v>4.84285093439299E-2</v>
      </c>
      <c r="S190" s="17"/>
      <c r="T190" s="17">
        <v>4.4811486015453997E-2</v>
      </c>
      <c r="U190" s="17">
        <v>8.4987559494599699E-2</v>
      </c>
      <c r="V190" s="17">
        <v>6.5345778768954602E-2</v>
      </c>
      <c r="W190" s="17">
        <v>5.4634353377664299E-2</v>
      </c>
      <c r="X190" s="17">
        <v>3.9000520193084601E-2</v>
      </c>
      <c r="Y190" s="17">
        <v>0.103384449486102</v>
      </c>
      <c r="Z190" s="17">
        <v>9.0071909995122004E-2</v>
      </c>
      <c r="AA190" s="17">
        <v>5.8154535485087998E-2</v>
      </c>
      <c r="AB190" s="17">
        <v>4.1430941225411001E-2</v>
      </c>
      <c r="AC190" s="17">
        <v>8.0067185024038701E-2</v>
      </c>
      <c r="AD190" s="17">
        <v>2.5243362853429901E-2</v>
      </c>
      <c r="AE190" s="17">
        <v>3.4372163902765998E-2</v>
      </c>
      <c r="AF190" s="17"/>
      <c r="AG190" s="17">
        <v>6.5233314146463994E-2</v>
      </c>
      <c r="AH190" s="17">
        <v>5.6963417285097802E-2</v>
      </c>
    </row>
    <row r="191" spans="2:34" x14ac:dyDescent="0.25">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row>
    <row r="192" spans="2:34" x14ac:dyDescent="0.25">
      <c r="B192" s="6" t="s">
        <v>137</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row>
    <row r="193" spans="2:34" x14ac:dyDescent="0.25">
      <c r="B193" s="23" t="s">
        <v>62</v>
      </c>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row>
    <row r="194" spans="2:34" x14ac:dyDescent="0.25">
      <c r="B194" t="s">
        <v>134</v>
      </c>
      <c r="C194" s="17">
        <v>0.47353955570316802</v>
      </c>
      <c r="D194" s="17">
        <v>0.51607156520682895</v>
      </c>
      <c r="E194" s="17">
        <v>0.42747274431841598</v>
      </c>
      <c r="F194" s="17"/>
      <c r="G194" s="17">
        <v>0.48668197079874798</v>
      </c>
      <c r="H194" s="17">
        <v>0.44810183636463402</v>
      </c>
      <c r="I194" s="17">
        <v>0.49317763144080501</v>
      </c>
      <c r="J194" s="17"/>
      <c r="K194" s="17">
        <v>0.35346314863578798</v>
      </c>
      <c r="L194" s="17">
        <v>0.50110898500379197</v>
      </c>
      <c r="M194" s="17"/>
      <c r="N194" s="17">
        <v>0.33691111978351801</v>
      </c>
      <c r="O194" s="17">
        <v>0.46516922256697502</v>
      </c>
      <c r="P194" s="17">
        <v>0.449870492108771</v>
      </c>
      <c r="Q194" s="17">
        <v>0.492921682168668</v>
      </c>
      <c r="R194" s="17">
        <v>0.63405331552077304</v>
      </c>
      <c r="S194" s="17"/>
      <c r="T194" s="17">
        <v>0.64078795079232798</v>
      </c>
      <c r="U194" s="17">
        <v>0.36896071731385599</v>
      </c>
      <c r="V194" s="17">
        <v>0.43398953802992601</v>
      </c>
      <c r="W194" s="17">
        <v>0.43507831751146497</v>
      </c>
      <c r="X194" s="17">
        <v>0.48811186666093298</v>
      </c>
      <c r="Y194" s="17">
        <v>0.437244982391435</v>
      </c>
      <c r="Z194" s="17">
        <v>0.50432475057706505</v>
      </c>
      <c r="AA194" s="17">
        <v>0.42767664022952201</v>
      </c>
      <c r="AB194" s="17">
        <v>0.49578641998179701</v>
      </c>
      <c r="AC194" s="17">
        <v>0.47705244208566999</v>
      </c>
      <c r="AD194" s="17">
        <v>0.43440993491774499</v>
      </c>
      <c r="AE194" s="17">
        <v>0.41144916574759</v>
      </c>
      <c r="AF194" s="17"/>
      <c r="AG194" s="17">
        <v>0.46349654511639199</v>
      </c>
      <c r="AH194" s="17">
        <v>0.49796864836980198</v>
      </c>
    </row>
    <row r="195" spans="2:34" x14ac:dyDescent="0.25">
      <c r="B195" t="s">
        <v>135</v>
      </c>
      <c r="C195" s="17">
        <v>0.37896066341991602</v>
      </c>
      <c r="D195" s="17">
        <v>0.357921246401393</v>
      </c>
      <c r="E195" s="17">
        <v>0.40126745632842897</v>
      </c>
      <c r="F195" s="17"/>
      <c r="G195" s="17">
        <v>0.35257565102299898</v>
      </c>
      <c r="H195" s="17">
        <v>0.40431993354586199</v>
      </c>
      <c r="I195" s="17">
        <v>0.37172090347033099</v>
      </c>
      <c r="J195" s="17"/>
      <c r="K195" s="17">
        <v>0.46193227937472697</v>
      </c>
      <c r="L195" s="17">
        <v>0.36280787299921002</v>
      </c>
      <c r="M195" s="17"/>
      <c r="N195" s="17">
        <v>0.455483309628059</v>
      </c>
      <c r="O195" s="17">
        <v>0.36681038780640901</v>
      </c>
      <c r="P195" s="17">
        <v>0.421322189830802</v>
      </c>
      <c r="Q195" s="17">
        <v>0.30161951371407802</v>
      </c>
      <c r="R195" s="17">
        <v>0.27631099740601101</v>
      </c>
      <c r="S195" s="17"/>
      <c r="T195" s="17">
        <v>0.21912839184930599</v>
      </c>
      <c r="U195" s="17">
        <v>0.41753861497558498</v>
      </c>
      <c r="V195" s="17">
        <v>0.43302838673182897</v>
      </c>
      <c r="W195" s="17">
        <v>0.42500262591231402</v>
      </c>
      <c r="X195" s="17">
        <v>0.329070967454348</v>
      </c>
      <c r="Y195" s="17">
        <v>0.40548676796494798</v>
      </c>
      <c r="Z195" s="17">
        <v>0.36162487327131898</v>
      </c>
      <c r="AA195" s="17">
        <v>0.42304647317675598</v>
      </c>
      <c r="AB195" s="17">
        <v>0.421744168661492</v>
      </c>
      <c r="AC195" s="17">
        <v>0.367496190217173</v>
      </c>
      <c r="AD195" s="17">
        <v>0.43280158441114103</v>
      </c>
      <c r="AE195" s="17">
        <v>0.47714067741461502</v>
      </c>
      <c r="AF195" s="17"/>
      <c r="AG195" s="17">
        <v>0.393496207898057</v>
      </c>
      <c r="AH195" s="17">
        <v>0.36766636309963802</v>
      </c>
    </row>
    <row r="196" spans="2:34" x14ac:dyDescent="0.25">
      <c r="B196" t="s">
        <v>80</v>
      </c>
      <c r="C196" s="17">
        <v>0.14749978087691601</v>
      </c>
      <c r="D196" s="17">
        <v>0.12600718839177899</v>
      </c>
      <c r="E196" s="17">
        <v>0.171259799353155</v>
      </c>
      <c r="F196" s="17"/>
      <c r="G196" s="17">
        <v>0.16074237817825299</v>
      </c>
      <c r="H196" s="17">
        <v>0.14757823008950399</v>
      </c>
      <c r="I196" s="17">
        <v>0.135101465088864</v>
      </c>
      <c r="J196" s="17"/>
      <c r="K196" s="17">
        <v>0.18460457198948599</v>
      </c>
      <c r="L196" s="17">
        <v>0.136083141996999</v>
      </c>
      <c r="M196" s="17"/>
      <c r="N196" s="17">
        <v>0.20760557058842199</v>
      </c>
      <c r="O196" s="17">
        <v>0.168020389626616</v>
      </c>
      <c r="P196" s="17">
        <v>0.128807318060427</v>
      </c>
      <c r="Q196" s="17">
        <v>0.20545880411725301</v>
      </c>
      <c r="R196" s="17">
        <v>8.9635687073215606E-2</v>
      </c>
      <c r="S196" s="17"/>
      <c r="T196" s="17">
        <v>0.140083657358367</v>
      </c>
      <c r="U196" s="17">
        <v>0.21350066771055901</v>
      </c>
      <c r="V196" s="17">
        <v>0.13298207523824501</v>
      </c>
      <c r="W196" s="17">
        <v>0.139919056576221</v>
      </c>
      <c r="X196" s="17">
        <v>0.182817165884719</v>
      </c>
      <c r="Y196" s="17">
        <v>0.15726824964361699</v>
      </c>
      <c r="Z196" s="17">
        <v>0.134050376151616</v>
      </c>
      <c r="AA196" s="17">
        <v>0.14927688659372201</v>
      </c>
      <c r="AB196" s="17">
        <v>8.2469411356711306E-2</v>
      </c>
      <c r="AC196" s="17">
        <v>0.15545136769715701</v>
      </c>
      <c r="AD196" s="17">
        <v>0.13278848067111401</v>
      </c>
      <c r="AE196" s="17">
        <v>0.111410156837795</v>
      </c>
      <c r="AF196" s="17"/>
      <c r="AG196" s="17">
        <v>0.14300724698555101</v>
      </c>
      <c r="AH196" s="17">
        <v>0.134364988530559</v>
      </c>
    </row>
    <row r="197" spans="2:34" x14ac:dyDescent="0.25">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row>
    <row r="198" spans="2:34" x14ac:dyDescent="0.25">
      <c r="B198" s="6" t="s">
        <v>138</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row>
    <row r="199" spans="2:34" x14ac:dyDescent="0.25">
      <c r="B199" s="23" t="s">
        <v>62</v>
      </c>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row>
    <row r="200" spans="2:34" x14ac:dyDescent="0.25">
      <c r="B200" t="s">
        <v>134</v>
      </c>
      <c r="C200" s="17">
        <v>0.34682015967187402</v>
      </c>
      <c r="D200" s="17">
        <v>0.368835108633425</v>
      </c>
      <c r="E200" s="17">
        <v>0.32616755378475798</v>
      </c>
      <c r="F200" s="17"/>
      <c r="G200" s="17">
        <v>0.30964110642335402</v>
      </c>
      <c r="H200" s="17">
        <v>0.35130427651743201</v>
      </c>
      <c r="I200" s="17">
        <v>0.37573953258524001</v>
      </c>
      <c r="J200" s="17"/>
      <c r="K200" s="17">
        <v>0.26776349788345599</v>
      </c>
      <c r="L200" s="17">
        <v>0.36644952464335301</v>
      </c>
      <c r="M200" s="17"/>
      <c r="N200" s="17">
        <v>0.217871588207487</v>
      </c>
      <c r="O200" s="17">
        <v>0.31265400423205802</v>
      </c>
      <c r="P200" s="17">
        <v>0.3419107396096</v>
      </c>
      <c r="Q200" s="17">
        <v>0.33504628728022301</v>
      </c>
      <c r="R200" s="17">
        <v>0.50436988432462204</v>
      </c>
      <c r="S200" s="17"/>
      <c r="T200" s="17">
        <v>0.48721098342115299</v>
      </c>
      <c r="U200" s="17">
        <v>0.28211082639966001</v>
      </c>
      <c r="V200" s="17">
        <v>0.29842564446725101</v>
      </c>
      <c r="W200" s="17">
        <v>0.34926059446047403</v>
      </c>
      <c r="X200" s="17">
        <v>0.34702927772214898</v>
      </c>
      <c r="Y200" s="17">
        <v>0.35325156295395599</v>
      </c>
      <c r="Z200" s="17">
        <v>0.30969835030340798</v>
      </c>
      <c r="AA200" s="17">
        <v>0.25648609747478701</v>
      </c>
      <c r="AB200" s="17">
        <v>0.356322386756733</v>
      </c>
      <c r="AC200" s="17">
        <v>0.32259057372949701</v>
      </c>
      <c r="AD200" s="17">
        <v>0.328875703851427</v>
      </c>
      <c r="AE200" s="17">
        <v>0.39357661642582298</v>
      </c>
      <c r="AF200" s="17"/>
      <c r="AG200" s="17">
        <v>0.372937573502157</v>
      </c>
      <c r="AH200" s="17">
        <v>0.34790052253853099</v>
      </c>
    </row>
    <row r="201" spans="2:34" x14ac:dyDescent="0.25">
      <c r="B201" t="s">
        <v>135</v>
      </c>
      <c r="C201" s="17">
        <v>0.45099635452533299</v>
      </c>
      <c r="D201" s="17">
        <v>0.44706213968157699</v>
      </c>
      <c r="E201" s="17">
        <v>0.45269494334529697</v>
      </c>
      <c r="F201" s="17"/>
      <c r="G201" s="17">
        <v>0.46107566894191299</v>
      </c>
      <c r="H201" s="17">
        <v>0.45774651319378901</v>
      </c>
      <c r="I201" s="17">
        <v>0.43318396608340098</v>
      </c>
      <c r="J201" s="17"/>
      <c r="K201" s="17">
        <v>0.53635830154437902</v>
      </c>
      <c r="L201" s="17">
        <v>0.43916642383493198</v>
      </c>
      <c r="M201" s="17"/>
      <c r="N201" s="17">
        <v>0.54635492421084098</v>
      </c>
      <c r="O201" s="17">
        <v>0.43455114624851499</v>
      </c>
      <c r="P201" s="17">
        <v>0.46537542392315101</v>
      </c>
      <c r="Q201" s="17">
        <v>0.50382714171306797</v>
      </c>
      <c r="R201" s="17">
        <v>0.34270165990625601</v>
      </c>
      <c r="S201" s="17"/>
      <c r="T201" s="17">
        <v>0.35006756779868498</v>
      </c>
      <c r="U201" s="17">
        <v>0.48467381024001999</v>
      </c>
      <c r="V201" s="17">
        <v>0.48546360035937902</v>
      </c>
      <c r="W201" s="17">
        <v>0.44856428385013802</v>
      </c>
      <c r="X201" s="17">
        <v>0.43829587879859799</v>
      </c>
      <c r="Y201" s="17">
        <v>0.38564528952167298</v>
      </c>
      <c r="Z201" s="17">
        <v>0.48543606399482803</v>
      </c>
      <c r="AA201" s="17">
        <v>0.55216484541884803</v>
      </c>
      <c r="AB201" s="17">
        <v>0.480147757920737</v>
      </c>
      <c r="AC201" s="17">
        <v>0.47681189737027802</v>
      </c>
      <c r="AD201" s="17">
        <v>0.474594662290592</v>
      </c>
      <c r="AE201" s="17">
        <v>0.452153987226667</v>
      </c>
      <c r="AF201" s="17"/>
      <c r="AG201" s="17">
        <v>0.45449071306349798</v>
      </c>
      <c r="AH201" s="17">
        <v>0.44999179619570201</v>
      </c>
    </row>
    <row r="202" spans="2:34" x14ac:dyDescent="0.25">
      <c r="B202" t="s">
        <v>80</v>
      </c>
      <c r="C202" s="17">
        <v>0.202183485802792</v>
      </c>
      <c r="D202" s="17">
        <v>0.18410275168499801</v>
      </c>
      <c r="E202" s="17">
        <v>0.22113750286994399</v>
      </c>
      <c r="F202" s="17"/>
      <c r="G202" s="17">
        <v>0.229283224634732</v>
      </c>
      <c r="H202" s="17">
        <v>0.19094921028877901</v>
      </c>
      <c r="I202" s="17">
        <v>0.19107650133135901</v>
      </c>
      <c r="J202" s="17"/>
      <c r="K202" s="17">
        <v>0.19587820057216501</v>
      </c>
      <c r="L202" s="17">
        <v>0.19438405152171501</v>
      </c>
      <c r="M202" s="17"/>
      <c r="N202" s="17">
        <v>0.23577348758167199</v>
      </c>
      <c r="O202" s="17">
        <v>0.25279484951942699</v>
      </c>
      <c r="P202" s="17">
        <v>0.19271383646724999</v>
      </c>
      <c r="Q202" s="17">
        <v>0.16112657100670899</v>
      </c>
      <c r="R202" s="17">
        <v>0.15292845576912201</v>
      </c>
      <c r="S202" s="17"/>
      <c r="T202" s="17">
        <v>0.16272144878016201</v>
      </c>
      <c r="U202" s="17">
        <v>0.23321536336031901</v>
      </c>
      <c r="V202" s="17">
        <v>0.21611075517337</v>
      </c>
      <c r="W202" s="17">
        <v>0.202175121689388</v>
      </c>
      <c r="X202" s="17">
        <v>0.214674843479253</v>
      </c>
      <c r="Y202" s="17">
        <v>0.26110314752437103</v>
      </c>
      <c r="Z202" s="17">
        <v>0.204865585701763</v>
      </c>
      <c r="AA202" s="17">
        <v>0.19134905710636499</v>
      </c>
      <c r="AB202" s="17">
        <v>0.16352985532253</v>
      </c>
      <c r="AC202" s="17">
        <v>0.200597528900225</v>
      </c>
      <c r="AD202" s="17">
        <v>0.196529633857981</v>
      </c>
      <c r="AE202" s="17">
        <v>0.154269396347511</v>
      </c>
      <c r="AF202" s="17"/>
      <c r="AG202" s="17">
        <v>0.17257171343434599</v>
      </c>
      <c r="AH202" s="17">
        <v>0.202107681265767</v>
      </c>
    </row>
    <row r="203" spans="2:34" x14ac:dyDescent="0.25">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row>
    <row r="204" spans="2:34" x14ac:dyDescent="0.25">
      <c r="B204" s="6" t="s">
        <v>139</v>
      </c>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row>
    <row r="205" spans="2:34" x14ac:dyDescent="0.25">
      <c r="B205" s="23" t="s">
        <v>62</v>
      </c>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row>
    <row r="206" spans="2:34" x14ac:dyDescent="0.25">
      <c r="B206" t="s">
        <v>134</v>
      </c>
      <c r="C206" s="17">
        <v>0.40824055167825002</v>
      </c>
      <c r="D206" s="17">
        <v>0.45773634676721697</v>
      </c>
      <c r="E206" s="17">
        <v>0.35906200661107002</v>
      </c>
      <c r="F206" s="17"/>
      <c r="G206" s="17">
        <v>0.38276812505310798</v>
      </c>
      <c r="H206" s="17">
        <v>0.40132499491616402</v>
      </c>
      <c r="I206" s="17">
        <v>0.44055756628139198</v>
      </c>
      <c r="J206" s="17"/>
      <c r="K206" s="17">
        <v>0.260089523809168</v>
      </c>
      <c r="L206" s="17">
        <v>0.44241648622315199</v>
      </c>
      <c r="M206" s="17"/>
      <c r="N206" s="17">
        <v>0.26433363223839401</v>
      </c>
      <c r="O206" s="17">
        <v>0.36947926193414699</v>
      </c>
      <c r="P206" s="17">
        <v>0.38753133379430199</v>
      </c>
      <c r="Q206" s="17">
        <v>0.45424120654437</v>
      </c>
      <c r="R206" s="17">
        <v>0.591977848976736</v>
      </c>
      <c r="S206" s="17"/>
      <c r="T206" s="17">
        <v>0.52841146289476304</v>
      </c>
      <c r="U206" s="17">
        <v>0.36984643030547198</v>
      </c>
      <c r="V206" s="17">
        <v>0.34767347745297</v>
      </c>
      <c r="W206" s="17">
        <v>0.43896561528613598</v>
      </c>
      <c r="X206" s="17">
        <v>0.37793629634529502</v>
      </c>
      <c r="Y206" s="17">
        <v>0.38159361900721001</v>
      </c>
      <c r="Z206" s="17">
        <v>0.34128495181427798</v>
      </c>
      <c r="AA206" s="17">
        <v>0.365681259219239</v>
      </c>
      <c r="AB206" s="17">
        <v>0.42647818904621998</v>
      </c>
      <c r="AC206" s="17">
        <v>0.41262680606862401</v>
      </c>
      <c r="AD206" s="17">
        <v>0.42887916291414102</v>
      </c>
      <c r="AE206" s="17">
        <v>0.41017158735620202</v>
      </c>
      <c r="AF206" s="17"/>
      <c r="AG206" s="17">
        <v>0.40689099734138401</v>
      </c>
      <c r="AH206" s="17">
        <v>0.42211424229448802</v>
      </c>
    </row>
    <row r="207" spans="2:34" x14ac:dyDescent="0.25">
      <c r="B207" t="s">
        <v>135</v>
      </c>
      <c r="C207" s="17">
        <v>0.44721845635484903</v>
      </c>
      <c r="D207" s="17">
        <v>0.41407653391885602</v>
      </c>
      <c r="E207" s="17">
        <v>0.47953622001587498</v>
      </c>
      <c r="F207" s="17"/>
      <c r="G207" s="17">
        <v>0.444954995846568</v>
      </c>
      <c r="H207" s="17">
        <v>0.46185099758896397</v>
      </c>
      <c r="I207" s="17">
        <v>0.431002547245662</v>
      </c>
      <c r="J207" s="17"/>
      <c r="K207" s="17">
        <v>0.56430460965706497</v>
      </c>
      <c r="L207" s="17">
        <v>0.42852146679599401</v>
      </c>
      <c r="M207" s="17"/>
      <c r="N207" s="17">
        <v>0.53498182666399496</v>
      </c>
      <c r="O207" s="17">
        <v>0.45599821050689299</v>
      </c>
      <c r="P207" s="17">
        <v>0.47488189210821502</v>
      </c>
      <c r="Q207" s="17">
        <v>0.428378672360889</v>
      </c>
      <c r="R207" s="17">
        <v>0.31937901367816302</v>
      </c>
      <c r="S207" s="17"/>
      <c r="T207" s="17">
        <v>0.34734660006228202</v>
      </c>
      <c r="U207" s="17">
        <v>0.45914248157919202</v>
      </c>
      <c r="V207" s="17">
        <v>0.46301307498634597</v>
      </c>
      <c r="W207" s="17">
        <v>0.40926733096280699</v>
      </c>
      <c r="X207" s="17">
        <v>0.44122085865436</v>
      </c>
      <c r="Y207" s="17">
        <v>0.46637442661571199</v>
      </c>
      <c r="Z207" s="17">
        <v>0.49514333038953801</v>
      </c>
      <c r="AA207" s="17">
        <v>0.49530558019534698</v>
      </c>
      <c r="AB207" s="17">
        <v>0.47831993925896199</v>
      </c>
      <c r="AC207" s="17">
        <v>0.46909806522069297</v>
      </c>
      <c r="AD207" s="17">
        <v>0.43318430544097902</v>
      </c>
      <c r="AE207" s="17">
        <v>0.51061911006034899</v>
      </c>
      <c r="AF207" s="17"/>
      <c r="AG207" s="17">
        <v>0.47407676072662502</v>
      </c>
      <c r="AH207" s="17">
        <v>0.42739711350013498</v>
      </c>
    </row>
    <row r="208" spans="2:34" x14ac:dyDescent="0.25">
      <c r="B208" t="s">
        <v>80</v>
      </c>
      <c r="C208" s="17">
        <v>0.14454099196690201</v>
      </c>
      <c r="D208" s="17">
        <v>0.12818711931392701</v>
      </c>
      <c r="E208" s="17">
        <v>0.161401773373054</v>
      </c>
      <c r="F208" s="17"/>
      <c r="G208" s="17">
        <v>0.17227687910032399</v>
      </c>
      <c r="H208" s="17">
        <v>0.136824007494872</v>
      </c>
      <c r="I208" s="17">
        <v>0.12843988647294599</v>
      </c>
      <c r="J208" s="17"/>
      <c r="K208" s="17">
        <v>0.175605866533766</v>
      </c>
      <c r="L208" s="17">
        <v>0.129062046980853</v>
      </c>
      <c r="M208" s="17"/>
      <c r="N208" s="17">
        <v>0.20068454109761</v>
      </c>
      <c r="O208" s="17">
        <v>0.17452252755896</v>
      </c>
      <c r="P208" s="17">
        <v>0.13758677409748299</v>
      </c>
      <c r="Q208" s="17">
        <v>0.117380121094741</v>
      </c>
      <c r="R208" s="17">
        <v>8.8643137345100598E-2</v>
      </c>
      <c r="S208" s="17"/>
      <c r="T208" s="17">
        <v>0.124241937042955</v>
      </c>
      <c r="U208" s="17">
        <v>0.171011088115335</v>
      </c>
      <c r="V208" s="17">
        <v>0.189313447560684</v>
      </c>
      <c r="W208" s="17">
        <v>0.15176705375105601</v>
      </c>
      <c r="X208" s="17">
        <v>0.180842845000344</v>
      </c>
      <c r="Y208" s="17">
        <v>0.152031954377078</v>
      </c>
      <c r="Z208" s="17">
        <v>0.16357171779618401</v>
      </c>
      <c r="AA208" s="17">
        <v>0.13901316058541399</v>
      </c>
      <c r="AB208" s="17">
        <v>9.5201871694818502E-2</v>
      </c>
      <c r="AC208" s="17">
        <v>0.11827512871068301</v>
      </c>
      <c r="AD208" s="17">
        <v>0.13793653164488001</v>
      </c>
      <c r="AE208" s="17">
        <v>7.9209302583449201E-2</v>
      </c>
      <c r="AF208" s="17"/>
      <c r="AG208" s="17">
        <v>0.119032241931991</v>
      </c>
      <c r="AH208" s="17">
        <v>0.150488644205377</v>
      </c>
    </row>
    <row r="209" spans="2:34" x14ac:dyDescent="0.25">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row>
    <row r="210" spans="2:34" x14ac:dyDescent="0.25">
      <c r="B210" s="6" t="s">
        <v>140</v>
      </c>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row>
    <row r="211" spans="2:34" x14ac:dyDescent="0.25">
      <c r="B211" s="23" t="s">
        <v>62</v>
      </c>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row>
    <row r="212" spans="2:34" x14ac:dyDescent="0.25">
      <c r="B212" t="s">
        <v>134</v>
      </c>
      <c r="C212" s="17">
        <v>0.49925647220281899</v>
      </c>
      <c r="D212" s="17">
        <v>0.54778193154945198</v>
      </c>
      <c r="E212" s="17">
        <v>0.44425322307337101</v>
      </c>
      <c r="F212" s="17"/>
      <c r="G212" s="17">
        <v>0.44415101647862398</v>
      </c>
      <c r="H212" s="17">
        <v>0.48173093042067</v>
      </c>
      <c r="I212" s="17">
        <v>0.57237999275220597</v>
      </c>
      <c r="J212" s="17"/>
      <c r="K212" s="17">
        <v>0.38097899541588498</v>
      </c>
      <c r="L212" s="17">
        <v>0.52372535792416297</v>
      </c>
      <c r="M212" s="17"/>
      <c r="N212" s="17">
        <v>0.301737522251391</v>
      </c>
      <c r="O212" s="17">
        <v>0.45660370205722101</v>
      </c>
      <c r="P212" s="17">
        <v>0.51995371843997895</v>
      </c>
      <c r="Q212" s="17">
        <v>0.52307113721228404</v>
      </c>
      <c r="R212" s="17">
        <v>0.66209749826282605</v>
      </c>
      <c r="S212" s="17"/>
      <c r="T212" s="17">
        <v>0.54983473582902698</v>
      </c>
      <c r="U212" s="17">
        <v>0.51238640673312397</v>
      </c>
      <c r="V212" s="17">
        <v>0.45655980460379503</v>
      </c>
      <c r="W212" s="17">
        <v>0.45238251143151098</v>
      </c>
      <c r="X212" s="17">
        <v>0.47072442608550302</v>
      </c>
      <c r="Y212" s="17">
        <v>0.47223325056564702</v>
      </c>
      <c r="Z212" s="17">
        <v>0.49390708734758898</v>
      </c>
      <c r="AA212" s="17">
        <v>0.51927585422371803</v>
      </c>
      <c r="AB212" s="17">
        <v>0.49827784078772602</v>
      </c>
      <c r="AC212" s="17">
        <v>0.53041187439160398</v>
      </c>
      <c r="AD212" s="17">
        <v>0.53239072437424495</v>
      </c>
      <c r="AE212" s="17">
        <v>0.46899518935429702</v>
      </c>
      <c r="AF212" s="17"/>
      <c r="AG212" s="17">
        <v>0.49039075659491499</v>
      </c>
      <c r="AH212" s="17">
        <v>0.51932057033713497</v>
      </c>
    </row>
    <row r="213" spans="2:34" x14ac:dyDescent="0.25">
      <c r="B213" t="s">
        <v>135</v>
      </c>
      <c r="C213" s="17">
        <v>0.367481524524569</v>
      </c>
      <c r="D213" s="17">
        <v>0.34373355953564799</v>
      </c>
      <c r="E213" s="17">
        <v>0.39515672627063902</v>
      </c>
      <c r="F213" s="17"/>
      <c r="G213" s="17">
        <v>0.39567373946298701</v>
      </c>
      <c r="H213" s="17">
        <v>0.38893499957952699</v>
      </c>
      <c r="I213" s="17">
        <v>0.31443847274050202</v>
      </c>
      <c r="J213" s="17"/>
      <c r="K213" s="17">
        <v>0.46287092342769698</v>
      </c>
      <c r="L213" s="17">
        <v>0.352105094972048</v>
      </c>
      <c r="M213" s="17"/>
      <c r="N213" s="17">
        <v>0.52674152081661696</v>
      </c>
      <c r="O213" s="17">
        <v>0.37889171008149602</v>
      </c>
      <c r="P213" s="17">
        <v>0.35840175497011201</v>
      </c>
      <c r="Q213" s="17">
        <v>0.29592063857805001</v>
      </c>
      <c r="R213" s="17">
        <v>0.26527171525071602</v>
      </c>
      <c r="S213" s="17"/>
      <c r="T213" s="17">
        <v>0.31496170721051397</v>
      </c>
      <c r="U213" s="17">
        <v>0.35959110501838998</v>
      </c>
      <c r="V213" s="17">
        <v>0.37824788910067703</v>
      </c>
      <c r="W213" s="17">
        <v>0.39619103619149498</v>
      </c>
      <c r="X213" s="17">
        <v>0.36590334679088898</v>
      </c>
      <c r="Y213" s="17">
        <v>0.39277630838007499</v>
      </c>
      <c r="Z213" s="17">
        <v>0.37433186937291402</v>
      </c>
      <c r="AA213" s="17">
        <v>0.34991011097234198</v>
      </c>
      <c r="AB213" s="17">
        <v>0.41427214886484998</v>
      </c>
      <c r="AC213" s="17">
        <v>0.33857571851426499</v>
      </c>
      <c r="AD213" s="17">
        <v>0.32913994671222702</v>
      </c>
      <c r="AE213" s="17">
        <v>0.42760028782770598</v>
      </c>
      <c r="AF213" s="17"/>
      <c r="AG213" s="17">
        <v>0.39389232261557899</v>
      </c>
      <c r="AH213" s="17">
        <v>0.35166807591186999</v>
      </c>
    </row>
    <row r="214" spans="2:34" x14ac:dyDescent="0.25">
      <c r="B214" t="s">
        <v>80</v>
      </c>
      <c r="C214" s="17">
        <v>0.13326200327261201</v>
      </c>
      <c r="D214" s="17">
        <v>0.108484508914899</v>
      </c>
      <c r="E214" s="17">
        <v>0.16059005065599</v>
      </c>
      <c r="F214" s="17"/>
      <c r="G214" s="17">
        <v>0.16017524405838901</v>
      </c>
      <c r="H214" s="17">
        <v>0.12933406999980401</v>
      </c>
      <c r="I214" s="17">
        <v>0.113181534507293</v>
      </c>
      <c r="J214" s="17"/>
      <c r="K214" s="17">
        <v>0.15615008115641801</v>
      </c>
      <c r="L214" s="17">
        <v>0.124169547103789</v>
      </c>
      <c r="M214" s="17"/>
      <c r="N214" s="17">
        <v>0.17152095693199201</v>
      </c>
      <c r="O214" s="17">
        <v>0.164504587861283</v>
      </c>
      <c r="P214" s="17">
        <v>0.121644526589909</v>
      </c>
      <c r="Q214" s="17">
        <v>0.181008224209666</v>
      </c>
      <c r="R214" s="17">
        <v>7.2630786486458002E-2</v>
      </c>
      <c r="S214" s="17"/>
      <c r="T214" s="17">
        <v>0.13520355696045899</v>
      </c>
      <c r="U214" s="17">
        <v>0.128022488248486</v>
      </c>
      <c r="V214" s="17">
        <v>0.165192306295528</v>
      </c>
      <c r="W214" s="17">
        <v>0.15142645237699501</v>
      </c>
      <c r="X214" s="17">
        <v>0.16337222712360899</v>
      </c>
      <c r="Y214" s="17">
        <v>0.13499044105427799</v>
      </c>
      <c r="Z214" s="17">
        <v>0.131761043279497</v>
      </c>
      <c r="AA214" s="17">
        <v>0.13081403480393999</v>
      </c>
      <c r="AB214" s="17">
        <v>8.7450010347424098E-2</v>
      </c>
      <c r="AC214" s="17">
        <v>0.13101240709413101</v>
      </c>
      <c r="AD214" s="17">
        <v>0.13846932891352801</v>
      </c>
      <c r="AE214" s="17">
        <v>0.103404522817997</v>
      </c>
      <c r="AF214" s="17"/>
      <c r="AG214" s="17">
        <v>0.115716920789506</v>
      </c>
      <c r="AH214" s="17">
        <v>0.12901135375099501</v>
      </c>
    </row>
    <row r="215" spans="2:34" x14ac:dyDescent="0.25">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row>
    <row r="216" spans="2:34" x14ac:dyDescent="0.25">
      <c r="B216" s="6" t="s">
        <v>141</v>
      </c>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row>
    <row r="217" spans="2:34" x14ac:dyDescent="0.25">
      <c r="B217" s="23" t="s">
        <v>62</v>
      </c>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row>
    <row r="218" spans="2:34" x14ac:dyDescent="0.25">
      <c r="B218" t="s">
        <v>134</v>
      </c>
      <c r="C218" s="17">
        <v>0.51796093330001203</v>
      </c>
      <c r="D218" s="17">
        <v>0.54981027164417995</v>
      </c>
      <c r="E218" s="17">
        <v>0.48889252583267701</v>
      </c>
      <c r="F218" s="17"/>
      <c r="G218" s="17">
        <v>0.489564997056954</v>
      </c>
      <c r="H218" s="17">
        <v>0.51527349309290604</v>
      </c>
      <c r="I218" s="17">
        <v>0.54770026716607301</v>
      </c>
      <c r="J218" s="17"/>
      <c r="K218" s="17">
        <v>0.43136724052716302</v>
      </c>
      <c r="L218" s="17">
        <v>0.53803923249369401</v>
      </c>
      <c r="M218" s="17"/>
      <c r="N218" s="17">
        <v>0.38171433610987499</v>
      </c>
      <c r="O218" s="17">
        <v>0.50805570421836099</v>
      </c>
      <c r="P218" s="17">
        <v>0.52938116955897596</v>
      </c>
      <c r="Q218" s="17">
        <v>0.48477811157741102</v>
      </c>
      <c r="R218" s="17">
        <v>0.63283684987667099</v>
      </c>
      <c r="S218" s="17"/>
      <c r="T218" s="17">
        <v>0.62059001721485996</v>
      </c>
      <c r="U218" s="17">
        <v>0.47794528378372497</v>
      </c>
      <c r="V218" s="17">
        <v>0.47861497969356498</v>
      </c>
      <c r="W218" s="17">
        <v>0.50752813074518599</v>
      </c>
      <c r="X218" s="17">
        <v>0.45643868544649902</v>
      </c>
      <c r="Y218" s="17">
        <v>0.48182417480380901</v>
      </c>
      <c r="Z218" s="17">
        <v>0.52171966350992405</v>
      </c>
      <c r="AA218" s="17">
        <v>0.51090336925261404</v>
      </c>
      <c r="AB218" s="17">
        <v>0.56104142618332797</v>
      </c>
      <c r="AC218" s="17">
        <v>0.49879108554382601</v>
      </c>
      <c r="AD218" s="17">
        <v>0.59061069491704499</v>
      </c>
      <c r="AE218" s="17">
        <v>0.40212842330168203</v>
      </c>
      <c r="AF218" s="17"/>
      <c r="AG218" s="17">
        <v>0.499407453305523</v>
      </c>
      <c r="AH218" s="17">
        <v>0.54238704809594895</v>
      </c>
    </row>
    <row r="219" spans="2:34" x14ac:dyDescent="0.25">
      <c r="B219" t="s">
        <v>135</v>
      </c>
      <c r="C219" s="17">
        <v>0.358049844190726</v>
      </c>
      <c r="D219" s="17">
        <v>0.32933970846291</v>
      </c>
      <c r="E219" s="17">
        <v>0.38362786620657902</v>
      </c>
      <c r="F219" s="17"/>
      <c r="G219" s="17">
        <v>0.36775833598617902</v>
      </c>
      <c r="H219" s="17">
        <v>0.37384896150853902</v>
      </c>
      <c r="I219" s="17">
        <v>0.32925361999491698</v>
      </c>
      <c r="J219" s="17"/>
      <c r="K219" s="17">
        <v>0.45705923747732102</v>
      </c>
      <c r="L219" s="17">
        <v>0.34158628673894498</v>
      </c>
      <c r="M219" s="17"/>
      <c r="N219" s="17">
        <v>0.43199994392248497</v>
      </c>
      <c r="O219" s="17">
        <v>0.34146821823905898</v>
      </c>
      <c r="P219" s="17">
        <v>0.37263450905714701</v>
      </c>
      <c r="Q219" s="17">
        <v>0.40939001926590401</v>
      </c>
      <c r="R219" s="17">
        <v>0.26793482375184202</v>
      </c>
      <c r="S219" s="17"/>
      <c r="T219" s="17">
        <v>0.29523438720894501</v>
      </c>
      <c r="U219" s="17">
        <v>0.40376640011877202</v>
      </c>
      <c r="V219" s="17">
        <v>0.39825959712951797</v>
      </c>
      <c r="W219" s="17">
        <v>0.34628957703720298</v>
      </c>
      <c r="X219" s="17">
        <v>0.37596065671733703</v>
      </c>
      <c r="Y219" s="17">
        <v>0.36483850421936598</v>
      </c>
      <c r="Z219" s="17">
        <v>0.34934800907213698</v>
      </c>
      <c r="AA219" s="17">
        <v>0.37891708619654102</v>
      </c>
      <c r="AB219" s="17">
        <v>0.30784491738814401</v>
      </c>
      <c r="AC219" s="17">
        <v>0.39557838416487001</v>
      </c>
      <c r="AD219" s="17">
        <v>0.31782138231270202</v>
      </c>
      <c r="AE219" s="17">
        <v>0.44903825558982802</v>
      </c>
      <c r="AF219" s="17"/>
      <c r="AG219" s="17">
        <v>0.38237255667228698</v>
      </c>
      <c r="AH219" s="17">
        <v>0.347019293237745</v>
      </c>
    </row>
    <row r="220" spans="2:34" x14ac:dyDescent="0.25">
      <c r="B220" t="s">
        <v>80</v>
      </c>
      <c r="C220" s="17">
        <v>0.123989222509262</v>
      </c>
      <c r="D220" s="17">
        <v>0.120850019892911</v>
      </c>
      <c r="E220" s="17">
        <v>0.12747960796074301</v>
      </c>
      <c r="F220" s="17"/>
      <c r="G220" s="17">
        <v>0.14267666695686601</v>
      </c>
      <c r="H220" s="17">
        <v>0.110877545398555</v>
      </c>
      <c r="I220" s="17">
        <v>0.12304611283901</v>
      </c>
      <c r="J220" s="17"/>
      <c r="K220" s="17">
        <v>0.111573521995516</v>
      </c>
      <c r="L220" s="17">
        <v>0.120374480767361</v>
      </c>
      <c r="M220" s="17"/>
      <c r="N220" s="17">
        <v>0.18628571996764001</v>
      </c>
      <c r="O220" s="17">
        <v>0.15047607754257999</v>
      </c>
      <c r="P220" s="17">
        <v>9.7984321383877193E-2</v>
      </c>
      <c r="Q220" s="17">
        <v>0.10583186915668601</v>
      </c>
      <c r="R220" s="17">
        <v>9.9228326371487402E-2</v>
      </c>
      <c r="S220" s="17"/>
      <c r="T220" s="17">
        <v>8.4175595576194404E-2</v>
      </c>
      <c r="U220" s="17">
        <v>0.118288316097503</v>
      </c>
      <c r="V220" s="17">
        <v>0.12312542317691701</v>
      </c>
      <c r="W220" s="17">
        <v>0.146182292217611</v>
      </c>
      <c r="X220" s="17">
        <v>0.16760065783616501</v>
      </c>
      <c r="Y220" s="17">
        <v>0.15333732097682401</v>
      </c>
      <c r="Z220" s="17">
        <v>0.128932327417938</v>
      </c>
      <c r="AA220" s="17">
        <v>0.110179544550845</v>
      </c>
      <c r="AB220" s="17">
        <v>0.13111365642852801</v>
      </c>
      <c r="AC220" s="17">
        <v>0.10563053029130499</v>
      </c>
      <c r="AD220" s="17">
        <v>9.1567922770252302E-2</v>
      </c>
      <c r="AE220" s="17">
        <v>0.14883332110849001</v>
      </c>
      <c r="AF220" s="17"/>
      <c r="AG220" s="17">
        <v>0.11821999002219</v>
      </c>
      <c r="AH220" s="17">
        <v>0.11059365866630599</v>
      </c>
    </row>
    <row r="221" spans="2:34" x14ac:dyDescent="0.25">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row>
    <row r="222" spans="2:34" x14ac:dyDescent="0.25">
      <c r="B222" s="6" t="s">
        <v>142</v>
      </c>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row>
    <row r="223" spans="2:34" x14ac:dyDescent="0.25">
      <c r="B223" s="23" t="s">
        <v>62</v>
      </c>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row>
    <row r="224" spans="2:34" x14ac:dyDescent="0.25">
      <c r="B224" t="s">
        <v>134</v>
      </c>
      <c r="C224" s="17">
        <v>0.50503692177939297</v>
      </c>
      <c r="D224" s="17">
        <v>0.556057762384631</v>
      </c>
      <c r="E224" s="17">
        <v>0.45644262124409302</v>
      </c>
      <c r="F224" s="17"/>
      <c r="G224" s="17">
        <v>0.48415088685422603</v>
      </c>
      <c r="H224" s="17">
        <v>0.48761257978873501</v>
      </c>
      <c r="I224" s="17">
        <v>0.54624976675108605</v>
      </c>
      <c r="J224" s="17"/>
      <c r="K224" s="17">
        <v>0.374206898372833</v>
      </c>
      <c r="L224" s="17">
        <v>0.53159588185168605</v>
      </c>
      <c r="M224" s="17"/>
      <c r="N224" s="17">
        <v>0.35308672325287399</v>
      </c>
      <c r="O224" s="17">
        <v>0.46203204128679398</v>
      </c>
      <c r="P224" s="17">
        <v>0.50544546372240595</v>
      </c>
      <c r="Q224" s="17">
        <v>0.54486886802904599</v>
      </c>
      <c r="R224" s="17">
        <v>0.66253857842757602</v>
      </c>
      <c r="S224" s="17"/>
      <c r="T224" s="17">
        <v>0.640104210463743</v>
      </c>
      <c r="U224" s="17">
        <v>0.454704438320787</v>
      </c>
      <c r="V224" s="17">
        <v>0.53592114024353399</v>
      </c>
      <c r="W224" s="17">
        <v>0.41944336192258502</v>
      </c>
      <c r="X224" s="17">
        <v>0.51795976529051502</v>
      </c>
      <c r="Y224" s="17">
        <v>0.527293600640384</v>
      </c>
      <c r="Z224" s="17">
        <v>0.47762920364932898</v>
      </c>
      <c r="AA224" s="17">
        <v>0.52403722602453096</v>
      </c>
      <c r="AB224" s="17">
        <v>0.50549182659511205</v>
      </c>
      <c r="AC224" s="17">
        <v>0.48070590974132299</v>
      </c>
      <c r="AD224" s="17">
        <v>0.44017148422690799</v>
      </c>
      <c r="AE224" s="17">
        <v>0.39146022145688297</v>
      </c>
      <c r="AF224" s="17"/>
      <c r="AG224" s="17">
        <v>0.51326146553636098</v>
      </c>
      <c r="AH224" s="17">
        <v>0.50949842355513797</v>
      </c>
    </row>
    <row r="225" spans="2:34" x14ac:dyDescent="0.25">
      <c r="B225" t="s">
        <v>135</v>
      </c>
      <c r="C225" s="17">
        <v>0.35254640241021401</v>
      </c>
      <c r="D225" s="17">
        <v>0.31731920479682002</v>
      </c>
      <c r="E225" s="17">
        <v>0.38404755538001401</v>
      </c>
      <c r="F225" s="17"/>
      <c r="G225" s="17">
        <v>0.35882960666220998</v>
      </c>
      <c r="H225" s="17">
        <v>0.36515963571780202</v>
      </c>
      <c r="I225" s="17">
        <v>0.33092004831481098</v>
      </c>
      <c r="J225" s="17"/>
      <c r="K225" s="17">
        <v>0.42687559321859397</v>
      </c>
      <c r="L225" s="17">
        <v>0.33728237123265498</v>
      </c>
      <c r="M225" s="17"/>
      <c r="N225" s="17">
        <v>0.46146625288665799</v>
      </c>
      <c r="O225" s="17">
        <v>0.37522382757297101</v>
      </c>
      <c r="P225" s="17">
        <v>0.35601901470024</v>
      </c>
      <c r="Q225" s="17">
        <v>0.27875620148562702</v>
      </c>
      <c r="R225" s="17">
        <v>0.25760356773307602</v>
      </c>
      <c r="S225" s="17"/>
      <c r="T225" s="17">
        <v>0.23983301099847601</v>
      </c>
      <c r="U225" s="17">
        <v>0.375108894893946</v>
      </c>
      <c r="V225" s="17">
        <v>0.32088509782967201</v>
      </c>
      <c r="W225" s="17">
        <v>0.40641926125463101</v>
      </c>
      <c r="X225" s="17">
        <v>0.34167657015752001</v>
      </c>
      <c r="Y225" s="17">
        <v>0.34570057688300099</v>
      </c>
      <c r="Z225" s="17">
        <v>0.36708245774341203</v>
      </c>
      <c r="AA225" s="17">
        <v>0.39439188835994299</v>
      </c>
      <c r="AB225" s="17">
        <v>0.39015497245311298</v>
      </c>
      <c r="AC225" s="17">
        <v>0.368219273708078</v>
      </c>
      <c r="AD225" s="17">
        <v>0.39519737169924202</v>
      </c>
      <c r="AE225" s="17">
        <v>0.39482950869844602</v>
      </c>
      <c r="AF225" s="17"/>
      <c r="AG225" s="17">
        <v>0.364542660278737</v>
      </c>
      <c r="AH225" s="17">
        <v>0.34815883291390298</v>
      </c>
    </row>
    <row r="226" spans="2:34" x14ac:dyDescent="0.25">
      <c r="B226" t="s">
        <v>80</v>
      </c>
      <c r="C226" s="17">
        <v>0.142416675810392</v>
      </c>
      <c r="D226" s="17">
        <v>0.12662303281855</v>
      </c>
      <c r="E226" s="17">
        <v>0.15950982337589401</v>
      </c>
      <c r="F226" s="17"/>
      <c r="G226" s="17">
        <v>0.157019506483564</v>
      </c>
      <c r="H226" s="17">
        <v>0.14722778449346299</v>
      </c>
      <c r="I226" s="17">
        <v>0.122830184934103</v>
      </c>
      <c r="J226" s="17"/>
      <c r="K226" s="17">
        <v>0.198917508408573</v>
      </c>
      <c r="L226" s="17">
        <v>0.131121746915659</v>
      </c>
      <c r="M226" s="17"/>
      <c r="N226" s="17">
        <v>0.18544702386046899</v>
      </c>
      <c r="O226" s="17">
        <v>0.162744131140235</v>
      </c>
      <c r="P226" s="17">
        <v>0.13853552157735299</v>
      </c>
      <c r="Q226" s="17">
        <v>0.17637493048532801</v>
      </c>
      <c r="R226" s="17">
        <v>7.9857853839347695E-2</v>
      </c>
      <c r="S226" s="17"/>
      <c r="T226" s="17">
        <v>0.12006277853778</v>
      </c>
      <c r="U226" s="17">
        <v>0.170186666785267</v>
      </c>
      <c r="V226" s="17">
        <v>0.14319376192679401</v>
      </c>
      <c r="W226" s="17">
        <v>0.17413737682278399</v>
      </c>
      <c r="X226" s="17">
        <v>0.140363664551965</v>
      </c>
      <c r="Y226" s="17">
        <v>0.12700582247661599</v>
      </c>
      <c r="Z226" s="17">
        <v>0.15528833860725899</v>
      </c>
      <c r="AA226" s="17">
        <v>8.1570885615525904E-2</v>
      </c>
      <c r="AB226" s="17">
        <v>0.104353200951775</v>
      </c>
      <c r="AC226" s="17">
        <v>0.15107481655059901</v>
      </c>
      <c r="AD226" s="17">
        <v>0.16463114407384999</v>
      </c>
      <c r="AE226" s="17">
        <v>0.21371026984467101</v>
      </c>
      <c r="AF226" s="17"/>
      <c r="AG226" s="17">
        <v>0.12219587418490201</v>
      </c>
      <c r="AH226" s="17">
        <v>0.14234274353095899</v>
      </c>
    </row>
    <row r="227" spans="2:34" x14ac:dyDescent="0.25">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row>
    <row r="228" spans="2:34" x14ac:dyDescent="0.25">
      <c r="B228" s="6" t="s">
        <v>143</v>
      </c>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row>
    <row r="229" spans="2:34" x14ac:dyDescent="0.25">
      <c r="B229" s="23" t="s">
        <v>62</v>
      </c>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row>
    <row r="230" spans="2:34" x14ac:dyDescent="0.25">
      <c r="B230" t="s">
        <v>134</v>
      </c>
      <c r="C230" s="17">
        <v>0.77998345108952305</v>
      </c>
      <c r="D230" s="17">
        <v>0.787852157269327</v>
      </c>
      <c r="E230" s="17">
        <v>0.77174980083292299</v>
      </c>
      <c r="F230" s="17"/>
      <c r="G230" s="17">
        <v>0.77620858219047395</v>
      </c>
      <c r="H230" s="17">
        <v>0.80377003829245897</v>
      </c>
      <c r="I230" s="17">
        <v>0.75371155781923205</v>
      </c>
      <c r="J230" s="17"/>
      <c r="K230" s="17">
        <v>0.739484104087754</v>
      </c>
      <c r="L230" s="17">
        <v>0.78937575949013405</v>
      </c>
      <c r="M230" s="17"/>
      <c r="N230" s="17">
        <v>0.61495312421793002</v>
      </c>
      <c r="O230" s="17">
        <v>0.77667228754087603</v>
      </c>
      <c r="P230" s="17">
        <v>0.82175625034784205</v>
      </c>
      <c r="Q230" s="17">
        <v>0.79355303883346495</v>
      </c>
      <c r="R230" s="17">
        <v>0.83791102304881004</v>
      </c>
      <c r="S230" s="17"/>
      <c r="T230" s="17">
        <v>0.87367049441548195</v>
      </c>
      <c r="U230" s="17">
        <v>0.81169761926099904</v>
      </c>
      <c r="V230" s="17">
        <v>0.79511879549436404</v>
      </c>
      <c r="W230" s="17">
        <v>0.72859970289493803</v>
      </c>
      <c r="X230" s="17">
        <v>0.72364197220836701</v>
      </c>
      <c r="Y230" s="17">
        <v>0.74140516051336203</v>
      </c>
      <c r="Z230" s="17">
        <v>0.77374443817507998</v>
      </c>
      <c r="AA230" s="17">
        <v>0.64693756833786897</v>
      </c>
      <c r="AB230" s="17">
        <v>0.80620279710509302</v>
      </c>
      <c r="AC230" s="17">
        <v>0.80904292024899005</v>
      </c>
      <c r="AD230" s="17">
        <v>0.74380781833783005</v>
      </c>
      <c r="AE230" s="17">
        <v>0.66352384458928604</v>
      </c>
      <c r="AF230" s="17"/>
      <c r="AG230" s="17">
        <v>0.76305162932487902</v>
      </c>
      <c r="AH230" s="17">
        <v>0.79484989912017001</v>
      </c>
    </row>
    <row r="231" spans="2:34" x14ac:dyDescent="0.25">
      <c r="B231" t="s">
        <v>135</v>
      </c>
      <c r="C231" s="17">
        <v>0.175405317911215</v>
      </c>
      <c r="D231" s="17">
        <v>0.16338084701230399</v>
      </c>
      <c r="E231" s="17">
        <v>0.186941942322886</v>
      </c>
      <c r="F231" s="17"/>
      <c r="G231" s="17">
        <v>0.173767986036653</v>
      </c>
      <c r="H231" s="17">
        <v>0.160321934409144</v>
      </c>
      <c r="I231" s="17">
        <v>0.19580879870340701</v>
      </c>
      <c r="J231" s="17"/>
      <c r="K231" s="17">
        <v>0.20336298003297401</v>
      </c>
      <c r="L231" s="17">
        <v>0.16876191746811101</v>
      </c>
      <c r="M231" s="17"/>
      <c r="N231" s="17">
        <v>0.312842957315346</v>
      </c>
      <c r="O231" s="17">
        <v>0.16709053290076301</v>
      </c>
      <c r="P231" s="17">
        <v>0.146467814106886</v>
      </c>
      <c r="Q231" s="17">
        <v>0.15899129401814799</v>
      </c>
      <c r="R231" s="17">
        <v>0.129794566814037</v>
      </c>
      <c r="S231" s="17"/>
      <c r="T231" s="17">
        <v>9.7875705153189899E-2</v>
      </c>
      <c r="U231" s="17">
        <v>0.12940366929260799</v>
      </c>
      <c r="V231" s="17">
        <v>0.17161006099860401</v>
      </c>
      <c r="W231" s="17">
        <v>0.21462959842093199</v>
      </c>
      <c r="X231" s="17">
        <v>0.22996488237870399</v>
      </c>
      <c r="Y231" s="17">
        <v>0.178513162309443</v>
      </c>
      <c r="Z231" s="17">
        <v>0.17297752903986399</v>
      </c>
      <c r="AA231" s="17">
        <v>0.30812783345572498</v>
      </c>
      <c r="AB231" s="17">
        <v>0.16692152457702999</v>
      </c>
      <c r="AC231" s="17">
        <v>0.16952087954094699</v>
      </c>
      <c r="AD231" s="17">
        <v>0.21912560976885301</v>
      </c>
      <c r="AE231" s="17">
        <v>0.28490074086814499</v>
      </c>
      <c r="AF231" s="17"/>
      <c r="AG231" s="17">
        <v>0.185832794314577</v>
      </c>
      <c r="AH231" s="17">
        <v>0.16814033100043399</v>
      </c>
    </row>
    <row r="232" spans="2:34" x14ac:dyDescent="0.25">
      <c r="B232" t="s">
        <v>80</v>
      </c>
      <c r="C232" s="17">
        <v>4.4611230999262397E-2</v>
      </c>
      <c r="D232" s="17">
        <v>4.8766995718369802E-2</v>
      </c>
      <c r="E232" s="17">
        <v>4.1308256844190802E-2</v>
      </c>
      <c r="F232" s="17"/>
      <c r="G232" s="17">
        <v>5.0023431772873099E-2</v>
      </c>
      <c r="H232" s="17">
        <v>3.5908027298397698E-2</v>
      </c>
      <c r="I232" s="17">
        <v>5.0479643477361003E-2</v>
      </c>
      <c r="J232" s="17"/>
      <c r="K232" s="17">
        <v>5.7152915879271703E-2</v>
      </c>
      <c r="L232" s="17">
        <v>4.1862323041755002E-2</v>
      </c>
      <c r="M232" s="17"/>
      <c r="N232" s="17">
        <v>7.2203918466724401E-2</v>
      </c>
      <c r="O232" s="17">
        <v>5.6237179558360301E-2</v>
      </c>
      <c r="P232" s="17">
        <v>3.1775935545272103E-2</v>
      </c>
      <c r="Q232" s="17">
        <v>4.7455667148386602E-2</v>
      </c>
      <c r="R232" s="17">
        <v>3.2294410137153E-2</v>
      </c>
      <c r="S232" s="17"/>
      <c r="T232" s="17">
        <v>2.84538004313281E-2</v>
      </c>
      <c r="U232" s="17">
        <v>5.8898711446392901E-2</v>
      </c>
      <c r="V232" s="17">
        <v>3.32711435070316E-2</v>
      </c>
      <c r="W232" s="17">
        <v>5.6770698684129102E-2</v>
      </c>
      <c r="X232" s="17">
        <v>4.6393145412929299E-2</v>
      </c>
      <c r="Y232" s="17">
        <v>8.0081677177195207E-2</v>
      </c>
      <c r="Z232" s="17">
        <v>5.3278032785056703E-2</v>
      </c>
      <c r="AA232" s="17">
        <v>4.49345982064056E-2</v>
      </c>
      <c r="AB232" s="17">
        <v>2.6875678317876898E-2</v>
      </c>
      <c r="AC232" s="17">
        <v>2.1436200210063899E-2</v>
      </c>
      <c r="AD232" s="17">
        <v>3.7066571893317399E-2</v>
      </c>
      <c r="AE232" s="17">
        <v>5.1575414542569101E-2</v>
      </c>
      <c r="AF232" s="17"/>
      <c r="AG232" s="17">
        <v>5.1115576360543001E-2</v>
      </c>
      <c r="AH232" s="17">
        <v>3.70097698793962E-2</v>
      </c>
    </row>
    <row r="233" spans="2:34" x14ac:dyDescent="0.25">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row>
    <row r="234" spans="2:34" x14ac:dyDescent="0.25">
      <c r="B234" s="6" t="s">
        <v>149</v>
      </c>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row>
    <row r="235" spans="2:34" x14ac:dyDescent="0.25">
      <c r="B235" s="23" t="s">
        <v>62</v>
      </c>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row>
    <row r="236" spans="2:34" x14ac:dyDescent="0.25">
      <c r="B236" t="s">
        <v>144</v>
      </c>
      <c r="C236" s="17">
        <v>0.18109311070655801</v>
      </c>
      <c r="D236" s="17">
        <v>0.223378249085148</v>
      </c>
      <c r="E236" s="17">
        <v>0.14034659671314201</v>
      </c>
      <c r="F236" s="17"/>
      <c r="G236" s="17">
        <v>0.12410911786638799</v>
      </c>
      <c r="H236" s="17">
        <v>0.164349836733197</v>
      </c>
      <c r="I236" s="17">
        <v>0.254982160429709</v>
      </c>
      <c r="J236" s="17"/>
      <c r="K236" s="17">
        <v>0.118032261708748</v>
      </c>
      <c r="L236" s="17">
        <v>0.19332070259082401</v>
      </c>
      <c r="M236" s="17"/>
      <c r="N236" s="17">
        <v>0.15825093785612901</v>
      </c>
      <c r="O236" s="17">
        <v>0.126987106308907</v>
      </c>
      <c r="P236" s="17">
        <v>0.151780275001836</v>
      </c>
      <c r="Q236" s="17">
        <v>0.20646928132390799</v>
      </c>
      <c r="R236" s="17">
        <v>0.30367156369966503</v>
      </c>
      <c r="S236" s="17"/>
      <c r="T236" s="17">
        <v>0.25134006607335102</v>
      </c>
      <c r="U236" s="17">
        <v>0.14182078929879399</v>
      </c>
      <c r="V236" s="17">
        <v>0.132619609387675</v>
      </c>
      <c r="W236" s="17">
        <v>0.12971587799954601</v>
      </c>
      <c r="X236" s="17">
        <v>0.169617091016208</v>
      </c>
      <c r="Y236" s="17">
        <v>0.15062833667726899</v>
      </c>
      <c r="Z236" s="17">
        <v>0.14406268943661901</v>
      </c>
      <c r="AA236" s="17">
        <v>0.19791145752339501</v>
      </c>
      <c r="AB236" s="17">
        <v>0.19271290661606399</v>
      </c>
      <c r="AC236" s="17">
        <v>0.20770115364407099</v>
      </c>
      <c r="AD236" s="17">
        <v>0.268996892781939</v>
      </c>
      <c r="AE236" s="17">
        <v>0.26629300045145898</v>
      </c>
      <c r="AF236" s="17"/>
      <c r="AG236" s="17">
        <v>0.198227862854676</v>
      </c>
      <c r="AH236" s="17">
        <v>0.165200080462958</v>
      </c>
    </row>
    <row r="237" spans="2:34" x14ac:dyDescent="0.25">
      <c r="B237" t="s">
        <v>145</v>
      </c>
      <c r="C237" s="17">
        <v>0.43728345014439901</v>
      </c>
      <c r="D237" s="17">
        <v>0.453779232646084</v>
      </c>
      <c r="E237" s="17">
        <v>0.42411677810249498</v>
      </c>
      <c r="F237" s="17"/>
      <c r="G237" s="17">
        <v>0.40727434104569599</v>
      </c>
      <c r="H237" s="17">
        <v>0.47667101564805098</v>
      </c>
      <c r="I237" s="17">
        <v>0.41584802627586998</v>
      </c>
      <c r="J237" s="17"/>
      <c r="K237" s="17">
        <v>0.44544321919335</v>
      </c>
      <c r="L237" s="17">
        <v>0.440419913312881</v>
      </c>
      <c r="M237" s="17"/>
      <c r="N237" s="17">
        <v>0.30084126936155903</v>
      </c>
      <c r="O237" s="17">
        <v>0.41465979776964401</v>
      </c>
      <c r="P237" s="17">
        <v>0.473541560227698</v>
      </c>
      <c r="Q237" s="17">
        <v>0.47016421229768901</v>
      </c>
      <c r="R237" s="17">
        <v>0.495263509842647</v>
      </c>
      <c r="S237" s="17"/>
      <c r="T237" s="17">
        <v>0.49805181040794599</v>
      </c>
      <c r="U237" s="17">
        <v>0.39450922028843199</v>
      </c>
      <c r="V237" s="17">
        <v>0.444643387907314</v>
      </c>
      <c r="W237" s="17">
        <v>0.48455757420443002</v>
      </c>
      <c r="X237" s="17">
        <v>0.391507525849705</v>
      </c>
      <c r="Y237" s="17">
        <v>0.44136807114534599</v>
      </c>
      <c r="Z237" s="17">
        <v>0.42168848387129398</v>
      </c>
      <c r="AA237" s="17">
        <v>0.45171846227383</v>
      </c>
      <c r="AB237" s="17">
        <v>0.413164372225788</v>
      </c>
      <c r="AC237" s="17">
        <v>0.43145929713945003</v>
      </c>
      <c r="AD237" s="17">
        <v>0.432989995717245</v>
      </c>
      <c r="AE237" s="17">
        <v>0.43699666611404397</v>
      </c>
      <c r="AF237" s="17"/>
      <c r="AG237" s="17">
        <v>0.44917214904174901</v>
      </c>
      <c r="AH237" s="17">
        <v>0.44542534164949399</v>
      </c>
    </row>
    <row r="238" spans="2:34" x14ac:dyDescent="0.25">
      <c r="B238" t="s">
        <v>146</v>
      </c>
      <c r="C238" s="17">
        <v>0.28250576130010102</v>
      </c>
      <c r="D238" s="17">
        <v>0.24875018765204601</v>
      </c>
      <c r="E238" s="17">
        <v>0.311784017907699</v>
      </c>
      <c r="F238" s="17"/>
      <c r="G238" s="17">
        <v>0.32037858769597</v>
      </c>
      <c r="H238" s="17">
        <v>0.279335773705428</v>
      </c>
      <c r="I238" s="17">
        <v>0.25129685159822401</v>
      </c>
      <c r="J238" s="17"/>
      <c r="K238" s="17">
        <v>0.30929200201236101</v>
      </c>
      <c r="L238" s="17">
        <v>0.273922448163884</v>
      </c>
      <c r="M238" s="17"/>
      <c r="N238" s="17">
        <v>0.34092079166346301</v>
      </c>
      <c r="O238" s="17">
        <v>0.34304739742217799</v>
      </c>
      <c r="P238" s="17">
        <v>0.298135565998981</v>
      </c>
      <c r="Q238" s="17">
        <v>0.26160939623537399</v>
      </c>
      <c r="R238" s="17">
        <v>0.147469788370826</v>
      </c>
      <c r="S238" s="17"/>
      <c r="T238" s="17">
        <v>0.19225836777394101</v>
      </c>
      <c r="U238" s="17">
        <v>0.345596398209706</v>
      </c>
      <c r="V238" s="17">
        <v>0.27582579980664101</v>
      </c>
      <c r="W238" s="17">
        <v>0.26015696645313402</v>
      </c>
      <c r="X238" s="17">
        <v>0.35620824018121899</v>
      </c>
      <c r="Y238" s="17">
        <v>0.29863954361838002</v>
      </c>
      <c r="Z238" s="17">
        <v>0.341467763870276</v>
      </c>
      <c r="AA238" s="17">
        <v>0.217027935710491</v>
      </c>
      <c r="AB238" s="17">
        <v>0.31249102903826598</v>
      </c>
      <c r="AC238" s="17">
        <v>0.265035822052962</v>
      </c>
      <c r="AD238" s="17">
        <v>0.20884075321470499</v>
      </c>
      <c r="AE238" s="17">
        <v>0.230911878488443</v>
      </c>
      <c r="AF238" s="17"/>
      <c r="AG238" s="17">
        <v>0.261510795528134</v>
      </c>
      <c r="AH238" s="17">
        <v>0.28837886583149802</v>
      </c>
    </row>
    <row r="239" spans="2:34" x14ac:dyDescent="0.25">
      <c r="B239" t="s">
        <v>147</v>
      </c>
      <c r="C239" s="17">
        <v>8.2457381320609993E-2</v>
      </c>
      <c r="D239" s="17">
        <v>6.1577262046037903E-2</v>
      </c>
      <c r="E239" s="17">
        <v>0.104175279960758</v>
      </c>
      <c r="F239" s="17"/>
      <c r="G239" s="17">
        <v>0.121572781875862</v>
      </c>
      <c r="H239" s="17">
        <v>6.6947077201490304E-2</v>
      </c>
      <c r="I239" s="17">
        <v>6.5543004920092199E-2</v>
      </c>
      <c r="J239" s="17"/>
      <c r="K239" s="17">
        <v>0.11452205473864301</v>
      </c>
      <c r="L239" s="17">
        <v>7.4428001608232194E-2</v>
      </c>
      <c r="M239" s="17"/>
      <c r="N239" s="17">
        <v>0.16098511809843599</v>
      </c>
      <c r="O239" s="17">
        <v>9.99905009164999E-2</v>
      </c>
      <c r="P239" s="17">
        <v>6.4659689614109506E-2</v>
      </c>
      <c r="Q239" s="17">
        <v>4.83674326048361E-2</v>
      </c>
      <c r="R239" s="17">
        <v>4.4000357094588202E-2</v>
      </c>
      <c r="S239" s="17"/>
      <c r="T239" s="17">
        <v>4.6465930798437097E-2</v>
      </c>
      <c r="U239" s="17">
        <v>0.113945693009468</v>
      </c>
      <c r="V239" s="17">
        <v>0.12700171878592501</v>
      </c>
      <c r="W239" s="17">
        <v>9.7634317122447203E-2</v>
      </c>
      <c r="X239" s="17">
        <v>5.5357869718542098E-2</v>
      </c>
      <c r="Y239" s="17">
        <v>9.0059305597821701E-2</v>
      </c>
      <c r="Z239" s="17">
        <v>6.6468094122254295E-2</v>
      </c>
      <c r="AA239" s="17">
        <v>0.122537317573381</v>
      </c>
      <c r="AB239" s="17">
        <v>7.41730304642709E-2</v>
      </c>
      <c r="AC239" s="17">
        <v>7.6609629015652103E-2</v>
      </c>
      <c r="AD239" s="17">
        <v>6.4113563887885694E-2</v>
      </c>
      <c r="AE239" s="17">
        <v>5.4629807197915402E-2</v>
      </c>
      <c r="AF239" s="17"/>
      <c r="AG239" s="17">
        <v>7.6393924110147504E-2</v>
      </c>
      <c r="AH239" s="17">
        <v>8.5932183068417697E-2</v>
      </c>
    </row>
    <row r="240" spans="2:34" x14ac:dyDescent="0.25">
      <c r="B240" t="s">
        <v>148</v>
      </c>
      <c r="C240" s="17">
        <v>1.6660296528331699E-2</v>
      </c>
      <c r="D240" s="17">
        <v>1.2515068570683199E-2</v>
      </c>
      <c r="E240" s="17">
        <v>1.9577327315906098E-2</v>
      </c>
      <c r="F240" s="17"/>
      <c r="G240" s="17">
        <v>2.6665171516084302E-2</v>
      </c>
      <c r="H240" s="17">
        <v>1.26962967118333E-2</v>
      </c>
      <c r="I240" s="17">
        <v>1.2329956776104699E-2</v>
      </c>
      <c r="J240" s="17"/>
      <c r="K240" s="17">
        <v>1.27104623468977E-2</v>
      </c>
      <c r="L240" s="17">
        <v>1.7908934324179102E-2</v>
      </c>
      <c r="M240" s="17"/>
      <c r="N240" s="17">
        <v>3.90018830204132E-2</v>
      </c>
      <c r="O240" s="17">
        <v>1.53151975827711E-2</v>
      </c>
      <c r="P240" s="17">
        <v>1.18829091573754E-2</v>
      </c>
      <c r="Q240" s="17">
        <v>1.3389677538193701E-2</v>
      </c>
      <c r="R240" s="17">
        <v>9.5947809922741299E-3</v>
      </c>
      <c r="S240" s="17"/>
      <c r="T240" s="17">
        <v>1.18838249463257E-2</v>
      </c>
      <c r="U240" s="17">
        <v>4.1278991936005904E-3</v>
      </c>
      <c r="V240" s="17">
        <v>1.99094841124451E-2</v>
      </c>
      <c r="W240" s="17">
        <v>2.7935264220442398E-2</v>
      </c>
      <c r="X240" s="17">
        <v>2.7309273234325901E-2</v>
      </c>
      <c r="Y240" s="17">
        <v>1.9304742961184201E-2</v>
      </c>
      <c r="Z240" s="17">
        <v>2.6312968699557002E-2</v>
      </c>
      <c r="AA240" s="17">
        <v>1.08048269189023E-2</v>
      </c>
      <c r="AB240" s="17">
        <v>7.4586616556103699E-3</v>
      </c>
      <c r="AC240" s="17">
        <v>1.9194098147863901E-2</v>
      </c>
      <c r="AD240" s="17">
        <v>2.5058794398225798E-2</v>
      </c>
      <c r="AE240" s="17">
        <v>1.11686477481394E-2</v>
      </c>
      <c r="AF240" s="17"/>
      <c r="AG240" s="17">
        <v>1.46952684652939E-2</v>
      </c>
      <c r="AH240" s="17">
        <v>1.50635289876329E-2</v>
      </c>
    </row>
    <row r="241" spans="2:34" x14ac:dyDescent="0.25">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row>
    <row r="242" spans="2:34" x14ac:dyDescent="0.25">
      <c r="B242" s="6" t="s">
        <v>154</v>
      </c>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row>
    <row r="243" spans="2:34" x14ac:dyDescent="0.25">
      <c r="B243" s="23" t="s">
        <v>62</v>
      </c>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row>
    <row r="244" spans="2:34" x14ac:dyDescent="0.25">
      <c r="B244" t="s">
        <v>150</v>
      </c>
      <c r="C244" s="17">
        <v>0.18928083327582501</v>
      </c>
      <c r="D244" s="17">
        <v>0.21388589057836899</v>
      </c>
      <c r="E244" s="17">
        <v>0.16741741919189099</v>
      </c>
      <c r="F244" s="17"/>
      <c r="G244" s="17">
        <v>0.13261355116531601</v>
      </c>
      <c r="H244" s="17">
        <v>0.200740431601581</v>
      </c>
      <c r="I244" s="17">
        <v>0.22756892617743399</v>
      </c>
      <c r="J244" s="17"/>
      <c r="K244" s="17">
        <v>0.135909712326202</v>
      </c>
      <c r="L244" s="17">
        <v>0.19816690632266201</v>
      </c>
      <c r="M244" s="17"/>
      <c r="N244" s="17">
        <v>0.13889434077461699</v>
      </c>
      <c r="O244" s="17">
        <v>0.12628374888777899</v>
      </c>
      <c r="P244" s="17">
        <v>0.17782791266956599</v>
      </c>
      <c r="Q244" s="17">
        <v>0.24049028454047</v>
      </c>
      <c r="R244" s="17">
        <v>0.30140570311653297</v>
      </c>
      <c r="S244" s="17"/>
      <c r="T244" s="17">
        <v>0.30662971471490003</v>
      </c>
      <c r="U244" s="17">
        <v>0.170988327991347</v>
      </c>
      <c r="V244" s="17">
        <v>0.13576145965203801</v>
      </c>
      <c r="W244" s="17">
        <v>0.155147660146424</v>
      </c>
      <c r="X244" s="17">
        <v>0.15020633020080601</v>
      </c>
      <c r="Y244" s="17">
        <v>0.113838030300225</v>
      </c>
      <c r="Z244" s="17">
        <v>0.18273756955696999</v>
      </c>
      <c r="AA244" s="17">
        <v>0.19663104949433799</v>
      </c>
      <c r="AB244" s="17">
        <v>0.184909206116259</v>
      </c>
      <c r="AC244" s="17">
        <v>0.172838491761586</v>
      </c>
      <c r="AD244" s="17">
        <v>0.22077637196469599</v>
      </c>
      <c r="AE244" s="17">
        <v>0.33718938410985999</v>
      </c>
      <c r="AF244" s="17"/>
      <c r="AG244" s="17">
        <v>0.208657580092558</v>
      </c>
      <c r="AH244" s="17">
        <v>0.17909102764672399</v>
      </c>
    </row>
    <row r="245" spans="2:34" x14ac:dyDescent="0.25">
      <c r="B245" t="s">
        <v>151</v>
      </c>
      <c r="C245" s="17">
        <v>0.30494012384332703</v>
      </c>
      <c r="D245" s="17">
        <v>0.31136802088365101</v>
      </c>
      <c r="E245" s="17">
        <v>0.30228919812011501</v>
      </c>
      <c r="F245" s="17"/>
      <c r="G245" s="17">
        <v>0.28849048717286102</v>
      </c>
      <c r="H245" s="17">
        <v>0.32025545835020203</v>
      </c>
      <c r="I245" s="17">
        <v>0.301045964815981</v>
      </c>
      <c r="J245" s="17"/>
      <c r="K245" s="17">
        <v>0.24055380906571999</v>
      </c>
      <c r="L245" s="17">
        <v>0.323048372613367</v>
      </c>
      <c r="M245" s="17"/>
      <c r="N245" s="17">
        <v>0.20616180852044499</v>
      </c>
      <c r="O245" s="17">
        <v>0.28046482629217301</v>
      </c>
      <c r="P245" s="17">
        <v>0.31587633854359398</v>
      </c>
      <c r="Q245" s="17">
        <v>0.28375227715057899</v>
      </c>
      <c r="R245" s="17">
        <v>0.40059411071915701</v>
      </c>
      <c r="S245" s="17"/>
      <c r="T245" s="17">
        <v>0.37352520299297998</v>
      </c>
      <c r="U245" s="17">
        <v>0.25262017978002399</v>
      </c>
      <c r="V245" s="17">
        <v>0.33395273337368903</v>
      </c>
      <c r="W245" s="17">
        <v>0.27361726605627001</v>
      </c>
      <c r="X245" s="17">
        <v>0.316261945346341</v>
      </c>
      <c r="Y245" s="17">
        <v>0.39209410134072498</v>
      </c>
      <c r="Z245" s="17">
        <v>0.27171872574119899</v>
      </c>
      <c r="AA245" s="17">
        <v>0.29207111403751002</v>
      </c>
      <c r="AB245" s="17">
        <v>0.25919900295540899</v>
      </c>
      <c r="AC245" s="17">
        <v>0.27703614484519601</v>
      </c>
      <c r="AD245" s="17">
        <v>0.29435681603776198</v>
      </c>
      <c r="AE245" s="17">
        <v>0.31291113912832302</v>
      </c>
      <c r="AF245" s="17"/>
      <c r="AG245" s="17">
        <v>0.29698499281956098</v>
      </c>
      <c r="AH245" s="17">
        <v>0.31312452383023598</v>
      </c>
    </row>
    <row r="246" spans="2:34" x14ac:dyDescent="0.25">
      <c r="B246" t="s">
        <v>152</v>
      </c>
      <c r="C246" s="17">
        <v>0.26892810303502102</v>
      </c>
      <c r="D246" s="17">
        <v>0.27482217504457901</v>
      </c>
      <c r="E246" s="17">
        <v>0.263829671069435</v>
      </c>
      <c r="F246" s="17"/>
      <c r="G246" s="17">
        <v>0.30538448518948802</v>
      </c>
      <c r="H246" s="17">
        <v>0.25238507803842303</v>
      </c>
      <c r="I246" s="17">
        <v>0.25577634863319099</v>
      </c>
      <c r="J246" s="17"/>
      <c r="K246" s="17">
        <v>0.30683382500386802</v>
      </c>
      <c r="L246" s="17">
        <v>0.26484668526741001</v>
      </c>
      <c r="M246" s="17"/>
      <c r="N246" s="17">
        <v>0.27757571284653398</v>
      </c>
      <c r="O246" s="17">
        <v>0.34965035468211703</v>
      </c>
      <c r="P246" s="17">
        <v>0.261059543529997</v>
      </c>
      <c r="Q246" s="17">
        <v>0.25628377857144402</v>
      </c>
      <c r="R246" s="17">
        <v>0.19517932404888999</v>
      </c>
      <c r="S246" s="17"/>
      <c r="T246" s="17">
        <v>0.176345871164167</v>
      </c>
      <c r="U246" s="17">
        <v>0.31732770402975102</v>
      </c>
      <c r="V246" s="17">
        <v>0.249684784574705</v>
      </c>
      <c r="W246" s="17">
        <v>0.27087122460822299</v>
      </c>
      <c r="X246" s="17">
        <v>0.25334048090567601</v>
      </c>
      <c r="Y246" s="17">
        <v>0.29083093369049401</v>
      </c>
      <c r="Z246" s="17">
        <v>0.30381434742178798</v>
      </c>
      <c r="AA246" s="17">
        <v>0.27403900252875701</v>
      </c>
      <c r="AB246" s="17">
        <v>0.33204007219336901</v>
      </c>
      <c r="AC246" s="17">
        <v>0.26942154060746198</v>
      </c>
      <c r="AD246" s="17">
        <v>0.239835202836295</v>
      </c>
      <c r="AE246" s="17">
        <v>0.19212887887879801</v>
      </c>
      <c r="AF246" s="17"/>
      <c r="AG246" s="17">
        <v>0.25580897783478501</v>
      </c>
      <c r="AH246" s="17">
        <v>0.27911054722258499</v>
      </c>
    </row>
    <row r="247" spans="2:34" x14ac:dyDescent="0.25">
      <c r="B247" t="s">
        <v>153</v>
      </c>
      <c r="C247" s="17">
        <v>0.20354936706620799</v>
      </c>
      <c r="D247" s="17">
        <v>0.171117827636629</v>
      </c>
      <c r="E247" s="17">
        <v>0.22957657469248499</v>
      </c>
      <c r="F247" s="17"/>
      <c r="G247" s="17">
        <v>0.21639051362428999</v>
      </c>
      <c r="H247" s="17">
        <v>0.20885275855791299</v>
      </c>
      <c r="I247" s="17">
        <v>0.184982897147561</v>
      </c>
      <c r="J247" s="17"/>
      <c r="K247" s="17">
        <v>0.26825970771652502</v>
      </c>
      <c r="L247" s="17">
        <v>0.187019532579974</v>
      </c>
      <c r="M247" s="17"/>
      <c r="N247" s="17">
        <v>0.287826859680473</v>
      </c>
      <c r="O247" s="17">
        <v>0.217083760046823</v>
      </c>
      <c r="P247" s="17">
        <v>0.21977291009903299</v>
      </c>
      <c r="Q247" s="17">
        <v>0.19534385282142799</v>
      </c>
      <c r="R247" s="17">
        <v>9.1222250871700702E-2</v>
      </c>
      <c r="S247" s="17"/>
      <c r="T247" s="17">
        <v>0.11798055246384399</v>
      </c>
      <c r="U247" s="17">
        <v>0.23618422566108199</v>
      </c>
      <c r="V247" s="17">
        <v>0.21879018556725499</v>
      </c>
      <c r="W247" s="17">
        <v>0.25200332266249398</v>
      </c>
      <c r="X247" s="17">
        <v>0.23480480357633701</v>
      </c>
      <c r="Y247" s="17">
        <v>0.17787343385611401</v>
      </c>
      <c r="Z247" s="17">
        <v>0.19275682276686501</v>
      </c>
      <c r="AA247" s="17">
        <v>0.214720111046137</v>
      </c>
      <c r="AB247" s="17">
        <v>0.214894771912925</v>
      </c>
      <c r="AC247" s="17">
        <v>0.23990903456325799</v>
      </c>
      <c r="AD247" s="17">
        <v>0.215506967137328</v>
      </c>
      <c r="AE247" s="17">
        <v>0.123232872072478</v>
      </c>
      <c r="AF247" s="17"/>
      <c r="AG247" s="17">
        <v>0.20254787838320201</v>
      </c>
      <c r="AH247" s="17">
        <v>0.200697460140837</v>
      </c>
    </row>
    <row r="248" spans="2:34" x14ac:dyDescent="0.25">
      <c r="B248" t="s">
        <v>60</v>
      </c>
      <c r="C248" s="17">
        <v>3.3301572779618399E-2</v>
      </c>
      <c r="D248" s="17">
        <v>2.88060858567715E-2</v>
      </c>
      <c r="E248" s="17">
        <v>3.6887136926075002E-2</v>
      </c>
      <c r="F248" s="17"/>
      <c r="G248" s="17">
        <v>5.7120962848044098E-2</v>
      </c>
      <c r="H248" s="17">
        <v>1.7766273451881399E-2</v>
      </c>
      <c r="I248" s="17">
        <v>3.0625863225833001E-2</v>
      </c>
      <c r="J248" s="17"/>
      <c r="K248" s="17">
        <v>4.8442945887685003E-2</v>
      </c>
      <c r="L248" s="17">
        <v>2.6918503216587699E-2</v>
      </c>
      <c r="M248" s="17"/>
      <c r="N248" s="17">
        <v>8.9541278177930894E-2</v>
      </c>
      <c r="O248" s="17">
        <v>2.65173100911082E-2</v>
      </c>
      <c r="P248" s="17">
        <v>2.54632951578114E-2</v>
      </c>
      <c r="Q248" s="17">
        <v>2.4129806916080101E-2</v>
      </c>
      <c r="R248" s="17">
        <v>1.1598611243720001E-2</v>
      </c>
      <c r="S248" s="17"/>
      <c r="T248" s="17">
        <v>2.5518658664109298E-2</v>
      </c>
      <c r="U248" s="17">
        <v>2.2879562537796001E-2</v>
      </c>
      <c r="V248" s="17">
        <v>6.1810836832312102E-2</v>
      </c>
      <c r="W248" s="17">
        <v>4.83605265265898E-2</v>
      </c>
      <c r="X248" s="17">
        <v>4.5386439970839798E-2</v>
      </c>
      <c r="Y248" s="17">
        <v>2.53635008124421E-2</v>
      </c>
      <c r="Z248" s="17">
        <v>4.8972534513178401E-2</v>
      </c>
      <c r="AA248" s="17">
        <v>2.2538722893257701E-2</v>
      </c>
      <c r="AB248" s="17">
        <v>8.9569468220388193E-3</v>
      </c>
      <c r="AC248" s="17">
        <v>4.0794788222497901E-2</v>
      </c>
      <c r="AD248" s="17">
        <v>2.9524642023919499E-2</v>
      </c>
      <c r="AE248" s="17">
        <v>3.45377258105403E-2</v>
      </c>
      <c r="AF248" s="17"/>
      <c r="AG248" s="17">
        <v>3.6000570869894298E-2</v>
      </c>
      <c r="AH248" s="17">
        <v>2.7976441159617699E-2</v>
      </c>
    </row>
    <row r="249" spans="2:34" x14ac:dyDescent="0.25">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row>
    <row r="250" spans="2:34" x14ac:dyDescent="0.25">
      <c r="B250" s="6" t="s">
        <v>170</v>
      </c>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row>
    <row r="251" spans="2:34" x14ac:dyDescent="0.25">
      <c r="B251" s="23" t="s">
        <v>62</v>
      </c>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row>
    <row r="252" spans="2:34" x14ac:dyDescent="0.25">
      <c r="B252" t="s">
        <v>158</v>
      </c>
      <c r="C252" s="17">
        <v>0.13212915778884499</v>
      </c>
      <c r="D252" s="17">
        <v>0.15202593897327499</v>
      </c>
      <c r="E252" s="17">
        <v>0.114787693586636</v>
      </c>
      <c r="F252" s="17"/>
      <c r="G252" s="17">
        <v>9.32387293595624E-2</v>
      </c>
      <c r="H252" s="17">
        <v>0.118147107690334</v>
      </c>
      <c r="I252" s="17">
        <v>0.18558269792569301</v>
      </c>
      <c r="J252" s="17"/>
      <c r="K252" s="17">
        <v>8.1816943392874694E-2</v>
      </c>
      <c r="L252" s="17">
        <v>0.141572745315686</v>
      </c>
      <c r="M252" s="17"/>
      <c r="N252" s="17">
        <v>6.9826684479385406E-2</v>
      </c>
      <c r="O252" s="17">
        <v>9.2544689830557303E-2</v>
      </c>
      <c r="P252" s="17">
        <v>0.119030418467466</v>
      </c>
      <c r="Q252" s="17">
        <v>0.12936790946703799</v>
      </c>
      <c r="R252" s="17">
        <v>0.25309293102538699</v>
      </c>
      <c r="S252" s="17"/>
      <c r="T252" s="17">
        <v>0.23971739117222199</v>
      </c>
      <c r="U252" s="17">
        <v>0.12039859498790401</v>
      </c>
      <c r="V252" s="17">
        <v>9.4082460690148195E-2</v>
      </c>
      <c r="W252" s="17">
        <v>8.4917889659376605E-2</v>
      </c>
      <c r="X252" s="17">
        <v>0.10712896817424</v>
      </c>
      <c r="Y252" s="17">
        <v>0.12937031571747401</v>
      </c>
      <c r="Z252" s="17">
        <v>0.109449858865661</v>
      </c>
      <c r="AA252" s="17">
        <v>0.126279086617473</v>
      </c>
      <c r="AB252" s="17">
        <v>0.10950725741204501</v>
      </c>
      <c r="AC252" s="17">
        <v>0.121526419500598</v>
      </c>
      <c r="AD252" s="17">
        <v>0.13966201296473901</v>
      </c>
      <c r="AE252" s="17">
        <v>0.184665339091934</v>
      </c>
      <c r="AF252" s="17"/>
      <c r="AG252" s="17">
        <v>0.12975220167708401</v>
      </c>
      <c r="AH252" s="17">
        <v>0.13459489060225699</v>
      </c>
    </row>
    <row r="253" spans="2:34" x14ac:dyDescent="0.25">
      <c r="B253" t="s">
        <v>159</v>
      </c>
      <c r="C253" s="17">
        <v>0.10010843075587</v>
      </c>
      <c r="D253" s="17">
        <v>0.10893580695727099</v>
      </c>
      <c r="E253" s="17">
        <v>9.3210851763234001E-2</v>
      </c>
      <c r="F253" s="17"/>
      <c r="G253" s="17">
        <v>8.5335687615486697E-2</v>
      </c>
      <c r="H253" s="17">
        <v>9.85003645119088E-2</v>
      </c>
      <c r="I253" s="17">
        <v>0.115823006064968</v>
      </c>
      <c r="J253" s="17"/>
      <c r="K253" s="17">
        <v>9.9200715499168202E-2</v>
      </c>
      <c r="L253" s="17">
        <v>0.10211114133250999</v>
      </c>
      <c r="M253" s="17"/>
      <c r="N253" s="17">
        <v>6.8386160257546902E-2</v>
      </c>
      <c r="O253" s="17">
        <v>9.4368831524645203E-2</v>
      </c>
      <c r="P253" s="17">
        <v>8.1396470869835105E-2</v>
      </c>
      <c r="Q253" s="17">
        <v>0.14120348102173599</v>
      </c>
      <c r="R253" s="17">
        <v>0.15351080298530501</v>
      </c>
      <c r="S253" s="17"/>
      <c r="T253" s="17">
        <v>0.131334256561975</v>
      </c>
      <c r="U253" s="17">
        <v>7.4928362416896502E-2</v>
      </c>
      <c r="V253" s="17">
        <v>9.4464513403641398E-2</v>
      </c>
      <c r="W253" s="17">
        <v>8.3113679666333998E-2</v>
      </c>
      <c r="X253" s="17">
        <v>0.115571019104569</v>
      </c>
      <c r="Y253" s="17">
        <v>6.1603213749133398E-2</v>
      </c>
      <c r="Z253" s="17">
        <v>8.8578626178939301E-2</v>
      </c>
      <c r="AA253" s="17">
        <v>0.11163287852041801</v>
      </c>
      <c r="AB253" s="17">
        <v>0.115979515084842</v>
      </c>
      <c r="AC253" s="17">
        <v>8.6629044328752999E-2</v>
      </c>
      <c r="AD253" s="17">
        <v>9.4416653187765695E-2</v>
      </c>
      <c r="AE253" s="17">
        <v>0.232337307292622</v>
      </c>
      <c r="AF253" s="17"/>
      <c r="AG253" s="17">
        <v>0.113668676154427</v>
      </c>
      <c r="AH253" s="17">
        <v>9.0628277382744704E-2</v>
      </c>
    </row>
    <row r="254" spans="2:34" x14ac:dyDescent="0.25">
      <c r="B254" t="s">
        <v>160</v>
      </c>
      <c r="C254" s="17">
        <v>0.19570549240233601</v>
      </c>
      <c r="D254" s="17">
        <v>0.21959417650333099</v>
      </c>
      <c r="E254" s="17">
        <v>0.17396420984491601</v>
      </c>
      <c r="F254" s="17"/>
      <c r="G254" s="17">
        <v>0.198145595162627</v>
      </c>
      <c r="H254" s="17">
        <v>0.176221549143842</v>
      </c>
      <c r="I254" s="17">
        <v>0.217589733183564</v>
      </c>
      <c r="J254" s="17"/>
      <c r="K254" s="17">
        <v>0.17374026844313201</v>
      </c>
      <c r="L254" s="17">
        <v>0.204288136208291</v>
      </c>
      <c r="M254" s="17"/>
      <c r="N254" s="17">
        <v>0.123519246953711</v>
      </c>
      <c r="O254" s="17">
        <v>0.21291178036444</v>
      </c>
      <c r="P254" s="17">
        <v>0.21397772279732299</v>
      </c>
      <c r="Q254" s="17">
        <v>0.19700900754025499</v>
      </c>
      <c r="R254" s="17">
        <v>0.203107666145772</v>
      </c>
      <c r="S254" s="17"/>
      <c r="T254" s="17">
        <v>0.215939643513435</v>
      </c>
      <c r="U254" s="17">
        <v>0.15498569957546199</v>
      </c>
      <c r="V254" s="17">
        <v>0.22538253726846</v>
      </c>
      <c r="W254" s="17">
        <v>0.218166668950138</v>
      </c>
      <c r="X254" s="17">
        <v>0.16549750825618101</v>
      </c>
      <c r="Y254" s="17">
        <v>0.23676095199825301</v>
      </c>
      <c r="Z254" s="17">
        <v>0.16151904932129299</v>
      </c>
      <c r="AA254" s="17">
        <v>0.210288239199211</v>
      </c>
      <c r="AB254" s="17">
        <v>0.17070021979106001</v>
      </c>
      <c r="AC254" s="17">
        <v>0.25807254139031899</v>
      </c>
      <c r="AD254" s="17">
        <v>0.20945848075528201</v>
      </c>
      <c r="AE254" s="17">
        <v>5.5342667637500502E-2</v>
      </c>
      <c r="AF254" s="17"/>
      <c r="AG254" s="17">
        <v>0.20687937227071401</v>
      </c>
      <c r="AH254" s="17">
        <v>0.19404272598337399</v>
      </c>
    </row>
    <row r="255" spans="2:34" x14ac:dyDescent="0.25">
      <c r="B255" t="s">
        <v>161</v>
      </c>
      <c r="C255" s="17">
        <v>0.11004826519295</v>
      </c>
      <c r="D255" s="17">
        <v>0.10681929916655999</v>
      </c>
      <c r="E255" s="17">
        <v>0.114506641878724</v>
      </c>
      <c r="F255" s="17"/>
      <c r="G255" s="17">
        <v>0.125539403791712</v>
      </c>
      <c r="H255" s="17">
        <v>0.11508617986300899</v>
      </c>
      <c r="I255" s="17">
        <v>8.9415068083582502E-2</v>
      </c>
      <c r="J255" s="17"/>
      <c r="K255" s="17">
        <v>0.12605443904439001</v>
      </c>
      <c r="L255" s="17">
        <v>0.104949832583783</v>
      </c>
      <c r="M255" s="17"/>
      <c r="N255" s="17">
        <v>9.7443733890092005E-2</v>
      </c>
      <c r="O255" s="17">
        <v>0.12679667764574501</v>
      </c>
      <c r="P255" s="17">
        <v>0.11241788954024801</v>
      </c>
      <c r="Q255" s="17">
        <v>8.9840594629788301E-2</v>
      </c>
      <c r="R255" s="17">
        <v>0.10562511437847601</v>
      </c>
      <c r="S255" s="17"/>
      <c r="T255" s="17">
        <v>0.115969482645505</v>
      </c>
      <c r="U255" s="17">
        <v>0.127141523749013</v>
      </c>
      <c r="V255" s="17">
        <v>8.0831302632495106E-2</v>
      </c>
      <c r="W255" s="17">
        <v>7.4999418056740902E-2</v>
      </c>
      <c r="X255" s="17">
        <v>0.104726739989011</v>
      </c>
      <c r="Y255" s="17">
        <v>9.8405997710488205E-2</v>
      </c>
      <c r="Z255" s="17">
        <v>0.128200599095809</v>
      </c>
      <c r="AA255" s="17">
        <v>9.3778018498748505E-2</v>
      </c>
      <c r="AB255" s="17">
        <v>0.141027940473365</v>
      </c>
      <c r="AC255" s="17">
        <v>0.128160518331915</v>
      </c>
      <c r="AD255" s="17">
        <v>9.3409967040083905E-2</v>
      </c>
      <c r="AE255" s="17">
        <v>6.2446332537362398E-2</v>
      </c>
      <c r="AF255" s="17"/>
      <c r="AG255" s="17">
        <v>9.4217504727826903E-2</v>
      </c>
      <c r="AH255" s="17">
        <v>0.112589656862425</v>
      </c>
    </row>
    <row r="256" spans="2:34" x14ac:dyDescent="0.25">
      <c r="B256" t="s">
        <v>162</v>
      </c>
      <c r="C256" s="17">
        <v>0.108719649731799</v>
      </c>
      <c r="D256" s="17">
        <v>0.10865173568912</v>
      </c>
      <c r="E256" s="17">
        <v>0.109571273094818</v>
      </c>
      <c r="F256" s="17"/>
      <c r="G256" s="17">
        <v>0.1058651120947</v>
      </c>
      <c r="H256" s="17">
        <v>0.11387033398160901</v>
      </c>
      <c r="I256" s="17">
        <v>0.104986666005456</v>
      </c>
      <c r="J256" s="17"/>
      <c r="K256" s="17">
        <v>0.104599500213445</v>
      </c>
      <c r="L256" s="17">
        <v>0.110799811990563</v>
      </c>
      <c r="M256" s="17"/>
      <c r="N256" s="17">
        <v>0.11493281739436501</v>
      </c>
      <c r="O256" s="17">
        <v>9.0900875398934503E-2</v>
      </c>
      <c r="P256" s="17">
        <v>0.117221507415618</v>
      </c>
      <c r="Q256" s="17">
        <v>0.14440491925059501</v>
      </c>
      <c r="R256" s="17">
        <v>9.3415626305010394E-2</v>
      </c>
      <c r="S256" s="17"/>
      <c r="T256" s="17">
        <v>0.113282489837549</v>
      </c>
      <c r="U256" s="17">
        <v>0.12639631897131701</v>
      </c>
      <c r="V256" s="17">
        <v>0.12628045005600999</v>
      </c>
      <c r="W256" s="17">
        <v>9.3981975189902395E-2</v>
      </c>
      <c r="X256" s="17">
        <v>9.9469903111806202E-2</v>
      </c>
      <c r="Y256" s="17">
        <v>0.11888943521233</v>
      </c>
      <c r="Z256" s="17">
        <v>9.1269937743610904E-2</v>
      </c>
      <c r="AA256" s="17">
        <v>9.9123891981137593E-2</v>
      </c>
      <c r="AB256" s="17">
        <v>0.104961059740864</v>
      </c>
      <c r="AC256" s="17">
        <v>0.109850315339172</v>
      </c>
      <c r="AD256" s="17">
        <v>9.8949210960387099E-2</v>
      </c>
      <c r="AE256" s="17">
        <v>8.46069366641818E-2</v>
      </c>
      <c r="AF256" s="17"/>
      <c r="AG256" s="17">
        <v>0.108412802325378</v>
      </c>
      <c r="AH256" s="17">
        <v>0.108681341707139</v>
      </c>
    </row>
    <row r="257" spans="2:34" x14ac:dyDescent="0.25">
      <c r="B257" t="s">
        <v>163</v>
      </c>
      <c r="C257" s="17">
        <v>7.7777179656803003E-2</v>
      </c>
      <c r="D257" s="17">
        <v>7.8403470170735706E-2</v>
      </c>
      <c r="E257" s="17">
        <v>7.8643967181315402E-2</v>
      </c>
      <c r="F257" s="17"/>
      <c r="G257" s="17">
        <v>7.4854308362199501E-2</v>
      </c>
      <c r="H257" s="17">
        <v>9.2048826818746696E-2</v>
      </c>
      <c r="I257" s="17">
        <v>6.2802077755121796E-2</v>
      </c>
      <c r="J257" s="17"/>
      <c r="K257" s="17">
        <v>8.1106980991993802E-2</v>
      </c>
      <c r="L257" s="17">
        <v>7.4943341701625296E-2</v>
      </c>
      <c r="M257" s="17"/>
      <c r="N257" s="17">
        <v>0.10090777841406</v>
      </c>
      <c r="O257" s="17">
        <v>9.1264326530186402E-2</v>
      </c>
      <c r="P257" s="17">
        <v>7.8349062874581002E-2</v>
      </c>
      <c r="Q257" s="17">
        <v>7.6348603616166993E-2</v>
      </c>
      <c r="R257" s="17">
        <v>4.3199346467197801E-2</v>
      </c>
      <c r="S257" s="17"/>
      <c r="T257" s="17">
        <v>5.5808546288383297E-2</v>
      </c>
      <c r="U257" s="17">
        <v>9.7687055316985003E-2</v>
      </c>
      <c r="V257" s="17">
        <v>0.116239379599022</v>
      </c>
      <c r="W257" s="17">
        <v>5.9362885108580898E-2</v>
      </c>
      <c r="X257" s="17">
        <v>7.1599525867918998E-2</v>
      </c>
      <c r="Y257" s="17">
        <v>7.6922873205905601E-2</v>
      </c>
      <c r="Z257" s="17">
        <v>9.6145060329067999E-2</v>
      </c>
      <c r="AA257" s="17">
        <v>5.1731300092250798E-2</v>
      </c>
      <c r="AB257" s="17">
        <v>8.5723863355380805E-2</v>
      </c>
      <c r="AC257" s="17">
        <v>7.6235377979628594E-2</v>
      </c>
      <c r="AD257" s="17">
        <v>3.9109081229714099E-2</v>
      </c>
      <c r="AE257" s="17">
        <v>7.5378563835934706E-2</v>
      </c>
      <c r="AF257" s="17"/>
      <c r="AG257" s="17">
        <v>7.1799752770010702E-2</v>
      </c>
      <c r="AH257" s="17">
        <v>8.2883831282877907E-2</v>
      </c>
    </row>
    <row r="258" spans="2:34" x14ac:dyDescent="0.25">
      <c r="B258" t="s">
        <v>164</v>
      </c>
      <c r="C258" s="17">
        <v>4.2448970926449801E-2</v>
      </c>
      <c r="D258" s="17">
        <v>4.3383886486166597E-2</v>
      </c>
      <c r="E258" s="17">
        <v>4.2329536226051498E-2</v>
      </c>
      <c r="F258" s="17"/>
      <c r="G258" s="17">
        <v>4.5371119137880597E-2</v>
      </c>
      <c r="H258" s="17">
        <v>4.65178284146536E-2</v>
      </c>
      <c r="I258" s="17">
        <v>3.4691377425159001E-2</v>
      </c>
      <c r="J258" s="17"/>
      <c r="K258" s="17">
        <v>5.7543309769843599E-2</v>
      </c>
      <c r="L258" s="17">
        <v>4.04238414094839E-2</v>
      </c>
      <c r="M258" s="17"/>
      <c r="N258" s="17">
        <v>3.8015617025607198E-2</v>
      </c>
      <c r="O258" s="17">
        <v>4.59915004511533E-2</v>
      </c>
      <c r="P258" s="17">
        <v>4.3871058624910801E-2</v>
      </c>
      <c r="Q258" s="17">
        <v>5.8815847402527301E-2</v>
      </c>
      <c r="R258" s="17">
        <v>3.3708006195665198E-2</v>
      </c>
      <c r="S258" s="17"/>
      <c r="T258" s="17">
        <v>2.45985289955949E-2</v>
      </c>
      <c r="U258" s="17">
        <v>7.9243883610885302E-2</v>
      </c>
      <c r="V258" s="17">
        <v>1.46738710172706E-2</v>
      </c>
      <c r="W258" s="17">
        <v>6.6772263352211106E-2</v>
      </c>
      <c r="X258" s="17">
        <v>2.4409832237958801E-2</v>
      </c>
      <c r="Y258" s="17">
        <v>3.9472826837685701E-2</v>
      </c>
      <c r="Z258" s="17">
        <v>4.7630593394527999E-2</v>
      </c>
      <c r="AA258" s="17">
        <v>4.8051828026702097E-2</v>
      </c>
      <c r="AB258" s="17">
        <v>3.2822361984193998E-2</v>
      </c>
      <c r="AC258" s="17">
        <v>3.2420793066045298E-2</v>
      </c>
      <c r="AD258" s="17">
        <v>4.6428907434467898E-2</v>
      </c>
      <c r="AE258" s="17">
        <v>5.6745462398863397E-2</v>
      </c>
      <c r="AF258" s="17"/>
      <c r="AG258" s="17">
        <v>4.19944462130021E-2</v>
      </c>
      <c r="AH258" s="17">
        <v>4.4927357126024997E-2</v>
      </c>
    </row>
    <row r="259" spans="2:34" x14ac:dyDescent="0.25">
      <c r="B259" t="s">
        <v>165</v>
      </c>
      <c r="C259" s="17">
        <v>1.63267996521749E-2</v>
      </c>
      <c r="D259" s="17">
        <v>1.2424223495767699E-2</v>
      </c>
      <c r="E259" s="17">
        <v>1.99817419995875E-2</v>
      </c>
      <c r="F259" s="17"/>
      <c r="G259" s="17">
        <v>1.9691999584983199E-2</v>
      </c>
      <c r="H259" s="17">
        <v>1.5127549328443001E-2</v>
      </c>
      <c r="I259" s="17">
        <v>1.4687596044686099E-2</v>
      </c>
      <c r="J259" s="17"/>
      <c r="K259" s="17">
        <v>1.6655599829988099E-2</v>
      </c>
      <c r="L259" s="17">
        <v>1.5275496955018999E-2</v>
      </c>
      <c r="M259" s="17"/>
      <c r="N259" s="17">
        <v>2.1227147125888701E-2</v>
      </c>
      <c r="O259" s="17">
        <v>1.55560532802606E-2</v>
      </c>
      <c r="P259" s="17">
        <v>2.1392326909254598E-2</v>
      </c>
      <c r="Q259" s="17">
        <v>7.3616073013799002E-3</v>
      </c>
      <c r="R259" s="17">
        <v>6.6897778997428801E-3</v>
      </c>
      <c r="S259" s="17"/>
      <c r="T259" s="17">
        <v>1.5754867019562802E-2</v>
      </c>
      <c r="U259" s="17">
        <v>2.6386245728413499E-2</v>
      </c>
      <c r="V259" s="17">
        <v>1.6241126030708201E-2</v>
      </c>
      <c r="W259" s="17">
        <v>0</v>
      </c>
      <c r="X259" s="17">
        <v>2.5970203015331199E-2</v>
      </c>
      <c r="Y259" s="17">
        <v>9.9061072136076705E-3</v>
      </c>
      <c r="Z259" s="17">
        <v>1.5731207572785899E-2</v>
      </c>
      <c r="AA259" s="17">
        <v>6.6394146326561702E-3</v>
      </c>
      <c r="AB259" s="17">
        <v>3.1186994701304101E-2</v>
      </c>
      <c r="AC259" s="17">
        <v>8.33047968265423E-3</v>
      </c>
      <c r="AD259" s="17">
        <v>0</v>
      </c>
      <c r="AE259" s="17">
        <v>2.5404435921935298E-2</v>
      </c>
      <c r="AF259" s="17"/>
      <c r="AG259" s="17">
        <v>1.79190342181752E-2</v>
      </c>
      <c r="AH259" s="17">
        <v>1.6617778486478701E-2</v>
      </c>
    </row>
    <row r="260" spans="2:34" x14ac:dyDescent="0.25">
      <c r="B260" t="s">
        <v>166</v>
      </c>
      <c r="C260" s="17">
        <v>4.6925568858197902E-2</v>
      </c>
      <c r="D260" s="17">
        <v>3.5095253246686497E-2</v>
      </c>
      <c r="E260" s="17">
        <v>5.8806696869704501E-2</v>
      </c>
      <c r="F260" s="17"/>
      <c r="G260" s="17">
        <v>4.8211424605177397E-2</v>
      </c>
      <c r="H260" s="17">
        <v>6.1158738360223897E-2</v>
      </c>
      <c r="I260" s="17">
        <v>2.8088973610093899E-2</v>
      </c>
      <c r="J260" s="17"/>
      <c r="K260" s="17">
        <v>6.4621513626322805E-2</v>
      </c>
      <c r="L260" s="17">
        <v>4.3963618930896897E-2</v>
      </c>
      <c r="M260" s="17"/>
      <c r="N260" s="17">
        <v>7.3295989930511299E-2</v>
      </c>
      <c r="O260" s="17">
        <v>5.5860345239542301E-2</v>
      </c>
      <c r="P260" s="17">
        <v>4.9749390361866798E-2</v>
      </c>
      <c r="Q260" s="17">
        <v>1.1803037605249899E-2</v>
      </c>
      <c r="R260" s="17">
        <v>2.2554761862598902E-2</v>
      </c>
      <c r="S260" s="17"/>
      <c r="T260" s="17">
        <v>1.8090296658582101E-2</v>
      </c>
      <c r="U260" s="17">
        <v>4.3994800907321198E-2</v>
      </c>
      <c r="V260" s="17">
        <v>2.74396004832934E-2</v>
      </c>
      <c r="W260" s="17">
        <v>0.119830140214853</v>
      </c>
      <c r="X260" s="17">
        <v>6.6600590179338406E-2</v>
      </c>
      <c r="Y260" s="17">
        <v>5.8006237230747201E-2</v>
      </c>
      <c r="Z260" s="17">
        <v>5.7666210106591002E-2</v>
      </c>
      <c r="AA260" s="17">
        <v>5.59703215877735E-2</v>
      </c>
      <c r="AB260" s="17">
        <v>3.3101079745257299E-2</v>
      </c>
      <c r="AC260" s="17">
        <v>2.2153725109901101E-2</v>
      </c>
      <c r="AD260" s="17">
        <v>4.6044336013291901E-2</v>
      </c>
      <c r="AE260" s="17">
        <v>2.5404435921935298E-2</v>
      </c>
      <c r="AF260" s="17"/>
      <c r="AG260" s="17">
        <v>4.5861770718544297E-2</v>
      </c>
      <c r="AH260" s="17">
        <v>4.8837575274454703E-2</v>
      </c>
    </row>
    <row r="261" spans="2:34" x14ac:dyDescent="0.25">
      <c r="B261" t="s">
        <v>167</v>
      </c>
      <c r="C261" s="17">
        <v>0.148587062953316</v>
      </c>
      <c r="D261" s="17">
        <v>0.11335685511872801</v>
      </c>
      <c r="E261" s="17">
        <v>0.172652559460966</v>
      </c>
      <c r="F261" s="17"/>
      <c r="G261" s="17">
        <v>0.15915630689107499</v>
      </c>
      <c r="H261" s="17">
        <v>0.151744231702855</v>
      </c>
      <c r="I261" s="17">
        <v>0.13485668006919899</v>
      </c>
      <c r="J261" s="17"/>
      <c r="K261" s="17">
        <v>0.180192899135457</v>
      </c>
      <c r="L261" s="17">
        <v>0.14255423142875601</v>
      </c>
      <c r="M261" s="17"/>
      <c r="N261" s="17">
        <v>0.24159465501902699</v>
      </c>
      <c r="O261" s="17">
        <v>0.14587739580786399</v>
      </c>
      <c r="P261" s="17">
        <v>0.15181589986477101</v>
      </c>
      <c r="Q261" s="17">
        <v>0.119111191247533</v>
      </c>
      <c r="R261" s="17">
        <v>7.7578253836482605E-2</v>
      </c>
      <c r="S261" s="17"/>
      <c r="T261" s="17">
        <v>5.9176005045904902E-2</v>
      </c>
      <c r="U261" s="17">
        <v>0.132251976004021</v>
      </c>
      <c r="V261" s="17">
        <v>0.181821530837528</v>
      </c>
      <c r="W261" s="17">
        <v>0.174401960486161</v>
      </c>
      <c r="X261" s="17">
        <v>0.195477128616455</v>
      </c>
      <c r="Y261" s="17">
        <v>0.133252906474919</v>
      </c>
      <c r="Z261" s="17">
        <v>0.16551438468921101</v>
      </c>
      <c r="AA261" s="17">
        <v>0.178948670456958</v>
      </c>
      <c r="AB261" s="17">
        <v>0.16428315276043701</v>
      </c>
      <c r="AC261" s="17">
        <v>0.13298097551254801</v>
      </c>
      <c r="AD261" s="17">
        <v>0.206584562448871</v>
      </c>
      <c r="AE261" s="17">
        <v>0.19766851869773</v>
      </c>
      <c r="AF261" s="17"/>
      <c r="AG261" s="17">
        <v>0.147710572686923</v>
      </c>
      <c r="AH261" s="17">
        <v>0.149380043095066</v>
      </c>
    </row>
    <row r="262" spans="2:34" x14ac:dyDescent="0.25">
      <c r="B262" t="s">
        <v>80</v>
      </c>
      <c r="C262" s="17">
        <v>2.12234220812576E-2</v>
      </c>
      <c r="D262" s="17">
        <v>2.1309354192358299E-2</v>
      </c>
      <c r="E262" s="17">
        <v>2.1544828094046301E-2</v>
      </c>
      <c r="F262" s="17"/>
      <c r="G262" s="17">
        <v>4.4590313394595502E-2</v>
      </c>
      <c r="H262" s="17">
        <v>1.15772901843747E-2</v>
      </c>
      <c r="I262" s="17">
        <v>1.14761238324761E-2</v>
      </c>
      <c r="J262" s="17"/>
      <c r="K262" s="17">
        <v>1.4467830053384201E-2</v>
      </c>
      <c r="L262" s="17">
        <v>1.91178021433859E-2</v>
      </c>
      <c r="M262" s="17"/>
      <c r="N262" s="17">
        <v>5.0850169509805497E-2</v>
      </c>
      <c r="O262" s="17">
        <v>2.7927523926671902E-2</v>
      </c>
      <c r="P262" s="17">
        <v>1.07782522741251E-2</v>
      </c>
      <c r="Q262" s="17">
        <v>2.47338009177311E-2</v>
      </c>
      <c r="R262" s="17">
        <v>7.5177128983624801E-3</v>
      </c>
      <c r="S262" s="17"/>
      <c r="T262" s="17">
        <v>1.0328492261286199E-2</v>
      </c>
      <c r="U262" s="17">
        <v>1.6585538731780699E-2</v>
      </c>
      <c r="V262" s="17">
        <v>2.2543227981424101E-2</v>
      </c>
      <c r="W262" s="17">
        <v>2.4453119315701901E-2</v>
      </c>
      <c r="X262" s="17">
        <v>2.35485814471913E-2</v>
      </c>
      <c r="Y262" s="17">
        <v>3.7409134649455597E-2</v>
      </c>
      <c r="Z262" s="17">
        <v>3.8294472702503697E-2</v>
      </c>
      <c r="AA262" s="17">
        <v>1.7556350386671301E-2</v>
      </c>
      <c r="AB262" s="17">
        <v>1.07065549512499E-2</v>
      </c>
      <c r="AC262" s="17">
        <v>2.36398097584666E-2</v>
      </c>
      <c r="AD262" s="17">
        <v>2.59367879653974E-2</v>
      </c>
      <c r="AE262" s="17">
        <v>0</v>
      </c>
      <c r="AF262" s="17"/>
      <c r="AG262" s="17">
        <v>2.1783866237915301E-2</v>
      </c>
      <c r="AH262" s="17">
        <v>1.6816522197158599E-2</v>
      </c>
    </row>
    <row r="263" spans="2:34" x14ac:dyDescent="0.25">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row>
    <row r="264" spans="2:34" x14ac:dyDescent="0.25">
      <c r="B264" s="6" t="s">
        <v>173</v>
      </c>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row>
    <row r="265" spans="2:34" x14ac:dyDescent="0.25">
      <c r="B265" s="23" t="s">
        <v>745</v>
      </c>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row>
    <row r="266" spans="2:34" x14ac:dyDescent="0.25">
      <c r="B266" t="s">
        <v>158</v>
      </c>
      <c r="C266" s="17">
        <v>0.13647304625986201</v>
      </c>
      <c r="D266" s="17">
        <v>0.15520759764863801</v>
      </c>
      <c r="E266" s="17">
        <v>0.117161758659168</v>
      </c>
      <c r="F266" s="17"/>
      <c r="G266" s="17">
        <v>0.110941223375061</v>
      </c>
      <c r="H266" s="17">
        <v>8.9834117507783404E-2</v>
      </c>
      <c r="I266" s="17">
        <v>0.18638758906967201</v>
      </c>
      <c r="J266" s="17"/>
      <c r="K266" s="17" t="s">
        <v>172</v>
      </c>
      <c r="L266" s="17">
        <v>0.13647304625986201</v>
      </c>
      <c r="M266" s="17"/>
      <c r="N266" s="17">
        <v>8.7462055969436306E-2</v>
      </c>
      <c r="O266" s="17">
        <v>9.3949320946228904E-2</v>
      </c>
      <c r="P266" s="17">
        <v>8.1265265583689794E-2</v>
      </c>
      <c r="Q266" s="17">
        <v>9.6645590936928302E-2</v>
      </c>
      <c r="R266" s="17">
        <v>0.25047617262479999</v>
      </c>
      <c r="S266" s="17"/>
      <c r="T266" s="17">
        <v>0.249199378826717</v>
      </c>
      <c r="U266" s="17">
        <v>0.123865236142885</v>
      </c>
      <c r="V266" s="17">
        <v>9.8060022351830603E-2</v>
      </c>
      <c r="W266" s="17">
        <v>0.105235331846353</v>
      </c>
      <c r="X266" s="17">
        <v>6.46730181035306E-2</v>
      </c>
      <c r="Y266" s="17">
        <v>0.10458974827565801</v>
      </c>
      <c r="Z266" s="17">
        <v>0.108173431429262</v>
      </c>
      <c r="AA266" s="17">
        <v>9.6279696773746801E-2</v>
      </c>
      <c r="AB266" s="17">
        <v>0.113837222652609</v>
      </c>
      <c r="AC266" s="17">
        <v>0.110788583324509</v>
      </c>
      <c r="AD266" s="17">
        <v>0.13568665256574999</v>
      </c>
      <c r="AE266" s="17">
        <v>0.30417648511235301</v>
      </c>
      <c r="AF266" s="17"/>
      <c r="AG266" s="17">
        <v>0.159413505946923</v>
      </c>
      <c r="AH266" s="17">
        <v>0.12323715389227199</v>
      </c>
    </row>
    <row r="267" spans="2:34" x14ac:dyDescent="0.25">
      <c r="B267" t="s">
        <v>159</v>
      </c>
      <c r="C267" s="17">
        <v>0.102316837327008</v>
      </c>
      <c r="D267" s="17">
        <v>0.120159719091289</v>
      </c>
      <c r="E267" s="17">
        <v>8.3683397371334997E-2</v>
      </c>
      <c r="F267" s="17"/>
      <c r="G267" s="17">
        <v>7.0044902696396599E-2</v>
      </c>
      <c r="H267" s="17">
        <v>8.7744192495233603E-2</v>
      </c>
      <c r="I267" s="17">
        <v>0.12628633254260899</v>
      </c>
      <c r="J267" s="17"/>
      <c r="K267" s="17" t="s">
        <v>172</v>
      </c>
      <c r="L267" s="17">
        <v>0.102316837327008</v>
      </c>
      <c r="M267" s="17"/>
      <c r="N267" s="17">
        <v>8.6308246944172204E-2</v>
      </c>
      <c r="O267" s="17">
        <v>5.3484900779608699E-2</v>
      </c>
      <c r="P267" s="17">
        <v>8.4477928401331503E-2</v>
      </c>
      <c r="Q267" s="17">
        <v>8.4179444551258503E-2</v>
      </c>
      <c r="R267" s="17">
        <v>0.159226955718689</v>
      </c>
      <c r="S267" s="17"/>
      <c r="T267" s="17">
        <v>0.130632286054427</v>
      </c>
      <c r="U267" s="17">
        <v>0.13940255748479699</v>
      </c>
      <c r="V267" s="17">
        <v>0.12423874358416701</v>
      </c>
      <c r="W267" s="17">
        <v>8.4062949252114702E-2</v>
      </c>
      <c r="X267" s="17">
        <v>7.3945909860779896E-2</v>
      </c>
      <c r="Y267" s="17">
        <v>0.100678583635223</v>
      </c>
      <c r="Z267" s="17">
        <v>0.105794797250588</v>
      </c>
      <c r="AA267" s="17">
        <v>0.17070321808284</v>
      </c>
      <c r="AB267" s="17">
        <v>5.5585494796139397E-2</v>
      </c>
      <c r="AC267" s="17">
        <v>1.7073010955789999E-2</v>
      </c>
      <c r="AD267" s="17">
        <v>0.11726625526949799</v>
      </c>
      <c r="AE267" s="17">
        <v>0.15520870867859499</v>
      </c>
      <c r="AF267" s="17"/>
      <c r="AG267" s="17">
        <v>9.2961420944117495E-2</v>
      </c>
      <c r="AH267" s="17">
        <v>0.110268622431464</v>
      </c>
    </row>
    <row r="268" spans="2:34" x14ac:dyDescent="0.25">
      <c r="B268" t="s">
        <v>160</v>
      </c>
      <c r="C268" s="17">
        <v>0.19926949104202599</v>
      </c>
      <c r="D268" s="17">
        <v>0.219458929090002</v>
      </c>
      <c r="E268" s="17">
        <v>0.17735955531565301</v>
      </c>
      <c r="F268" s="17"/>
      <c r="G268" s="17">
        <v>0.245529391311921</v>
      </c>
      <c r="H268" s="17">
        <v>0.21168285019932001</v>
      </c>
      <c r="I268" s="17">
        <v>0.17238238504812001</v>
      </c>
      <c r="J268" s="17"/>
      <c r="K268" s="17" t="s">
        <v>172</v>
      </c>
      <c r="L268" s="17">
        <v>0.19926949104202599</v>
      </c>
      <c r="M268" s="17"/>
      <c r="N268" s="17">
        <v>0.10644054015922801</v>
      </c>
      <c r="O268" s="17">
        <v>0.21569981798608301</v>
      </c>
      <c r="P268" s="17">
        <v>0.242008986222499</v>
      </c>
      <c r="Q268" s="17">
        <v>0.14193667464845899</v>
      </c>
      <c r="R268" s="17">
        <v>0.19259626218652001</v>
      </c>
      <c r="S268" s="17"/>
      <c r="T268" s="17">
        <v>0.25714095209172699</v>
      </c>
      <c r="U268" s="17">
        <v>0.137171701781441</v>
      </c>
      <c r="V268" s="17">
        <v>0.18198169696149399</v>
      </c>
      <c r="W268" s="17">
        <v>0.16467163478758101</v>
      </c>
      <c r="X268" s="17">
        <v>0.22482328701720899</v>
      </c>
      <c r="Y268" s="17">
        <v>0.22535550773622301</v>
      </c>
      <c r="Z268" s="17">
        <v>0.17932758172447</v>
      </c>
      <c r="AA268" s="17">
        <v>0.22084751029083299</v>
      </c>
      <c r="AB268" s="17">
        <v>0.21893456529560601</v>
      </c>
      <c r="AC268" s="17">
        <v>0.15627282282833399</v>
      </c>
      <c r="AD268" s="17">
        <v>0.25024086604975998</v>
      </c>
      <c r="AE268" s="17">
        <v>0.14096916889930899</v>
      </c>
      <c r="AF268" s="17"/>
      <c r="AG268" s="17">
        <v>0.210981159171897</v>
      </c>
      <c r="AH268" s="17">
        <v>0.19755767735977101</v>
      </c>
    </row>
    <row r="269" spans="2:34" x14ac:dyDescent="0.25">
      <c r="B269" t="s">
        <v>161</v>
      </c>
      <c r="C269" s="17">
        <v>0.104602167927481</v>
      </c>
      <c r="D269" s="17">
        <v>0.112107007006759</v>
      </c>
      <c r="E269" s="17">
        <v>9.7301833918726002E-2</v>
      </c>
      <c r="F269" s="17"/>
      <c r="G269" s="17">
        <v>6.7338543861213296E-2</v>
      </c>
      <c r="H269" s="17">
        <v>0.112309688554784</v>
      </c>
      <c r="I269" s="17">
        <v>0.110650976876165</v>
      </c>
      <c r="J269" s="17"/>
      <c r="K269" s="17" t="s">
        <v>172</v>
      </c>
      <c r="L269" s="17">
        <v>0.104602167927481</v>
      </c>
      <c r="M269" s="17"/>
      <c r="N269" s="17">
        <v>4.44365083989735E-2</v>
      </c>
      <c r="O269" s="17">
        <v>0.100340044348177</v>
      </c>
      <c r="P269" s="17">
        <v>0.107234504724511</v>
      </c>
      <c r="Q269" s="17">
        <v>0.15676428872510201</v>
      </c>
      <c r="R269" s="17">
        <v>0.10727116699259</v>
      </c>
      <c r="S269" s="17"/>
      <c r="T269" s="17">
        <v>0.108324845060683</v>
      </c>
      <c r="U269" s="17">
        <v>0.132405261263559</v>
      </c>
      <c r="V269" s="17">
        <v>8.6868773322262893E-2</v>
      </c>
      <c r="W269" s="17">
        <v>9.5212032452559103E-2</v>
      </c>
      <c r="X269" s="17">
        <v>0.139841994210782</v>
      </c>
      <c r="Y269" s="17">
        <v>9.6657568500755894E-2</v>
      </c>
      <c r="Z269" s="17">
        <v>4.7379486353882602E-2</v>
      </c>
      <c r="AA269" s="17">
        <v>7.6096436883647103E-2</v>
      </c>
      <c r="AB269" s="17">
        <v>0.10509785455717</v>
      </c>
      <c r="AC269" s="17">
        <v>0.149362238306844</v>
      </c>
      <c r="AD269" s="17">
        <v>9.6858143440858399E-2</v>
      </c>
      <c r="AE269" s="17">
        <v>8.3095840710099497E-2</v>
      </c>
      <c r="AF269" s="17"/>
      <c r="AG269" s="17">
        <v>9.5688734376172299E-2</v>
      </c>
      <c r="AH269" s="17">
        <v>0.107658086852384</v>
      </c>
    </row>
    <row r="270" spans="2:34" x14ac:dyDescent="0.25">
      <c r="B270" t="s">
        <v>162</v>
      </c>
      <c r="C270" s="17">
        <v>7.8837219322396304E-2</v>
      </c>
      <c r="D270" s="17">
        <v>8.0415407458346994E-2</v>
      </c>
      <c r="E270" s="17">
        <v>7.7797828670251895E-2</v>
      </c>
      <c r="F270" s="17"/>
      <c r="G270" s="17">
        <v>6.8252045068403405E-2</v>
      </c>
      <c r="H270" s="17">
        <v>7.1733854413526504E-2</v>
      </c>
      <c r="I270" s="17">
        <v>8.8747527119383704E-2</v>
      </c>
      <c r="J270" s="17"/>
      <c r="K270" s="17" t="s">
        <v>172</v>
      </c>
      <c r="L270" s="17">
        <v>7.8837219322396304E-2</v>
      </c>
      <c r="M270" s="17"/>
      <c r="N270" s="17">
        <v>6.0453987870627598E-2</v>
      </c>
      <c r="O270" s="17">
        <v>5.8761146536866399E-2</v>
      </c>
      <c r="P270" s="17">
        <v>7.8416809495798004E-2</v>
      </c>
      <c r="Q270" s="17">
        <v>0.11702379621060401</v>
      </c>
      <c r="R270" s="17">
        <v>8.3587525082745501E-2</v>
      </c>
      <c r="S270" s="17"/>
      <c r="T270" s="17">
        <v>6.7455923978993096E-2</v>
      </c>
      <c r="U270" s="17">
        <v>9.2667816405324899E-2</v>
      </c>
      <c r="V270" s="17">
        <v>6.1818074621214698E-2</v>
      </c>
      <c r="W270" s="17">
        <v>6.0130892012205499E-2</v>
      </c>
      <c r="X270" s="17">
        <v>5.5414763736615802E-2</v>
      </c>
      <c r="Y270" s="17">
        <v>0.14618326038886201</v>
      </c>
      <c r="Z270" s="17">
        <v>9.5210367824887093E-2</v>
      </c>
      <c r="AA270" s="17">
        <v>6.7979046979047206E-2</v>
      </c>
      <c r="AB270" s="17">
        <v>5.9169900410066402E-2</v>
      </c>
      <c r="AC270" s="17">
        <v>0.105183138733682</v>
      </c>
      <c r="AD270" s="17">
        <v>6.2887427875911603E-2</v>
      </c>
      <c r="AE270" s="17">
        <v>5.0925186504571902E-2</v>
      </c>
      <c r="AF270" s="17"/>
      <c r="AG270" s="17">
        <v>7.5202727687153997E-2</v>
      </c>
      <c r="AH270" s="17">
        <v>7.7591868716061704E-2</v>
      </c>
    </row>
    <row r="271" spans="2:34" x14ac:dyDescent="0.25">
      <c r="B271" t="s">
        <v>163</v>
      </c>
      <c r="C271" s="17">
        <v>5.2896277637155001E-2</v>
      </c>
      <c r="D271" s="17">
        <v>4.3446903090794901E-2</v>
      </c>
      <c r="E271" s="17">
        <v>6.3698347293758395E-2</v>
      </c>
      <c r="F271" s="17"/>
      <c r="G271" s="17">
        <v>4.8065407807787598E-2</v>
      </c>
      <c r="H271" s="17">
        <v>5.4471302150232402E-2</v>
      </c>
      <c r="I271" s="17">
        <v>5.3172832962365801E-2</v>
      </c>
      <c r="J271" s="17"/>
      <c r="K271" s="17" t="s">
        <v>172</v>
      </c>
      <c r="L271" s="17">
        <v>5.2896277637155001E-2</v>
      </c>
      <c r="M271" s="17"/>
      <c r="N271" s="17">
        <v>6.3081772660207799E-2</v>
      </c>
      <c r="O271" s="17">
        <v>4.5704440951860902E-2</v>
      </c>
      <c r="P271" s="17">
        <v>4.3409730238505299E-2</v>
      </c>
      <c r="Q271" s="17">
        <v>8.5966787591463201E-2</v>
      </c>
      <c r="R271" s="17">
        <v>5.3137956933292201E-2</v>
      </c>
      <c r="S271" s="17"/>
      <c r="T271" s="17">
        <v>4.2348657240790198E-2</v>
      </c>
      <c r="U271" s="17">
        <v>7.1008701759995699E-2</v>
      </c>
      <c r="V271" s="17">
        <v>7.9634463541757003E-2</v>
      </c>
      <c r="W271" s="17">
        <v>5.5154085107980699E-2</v>
      </c>
      <c r="X271" s="17">
        <v>3.6678971428998897E-2</v>
      </c>
      <c r="Y271" s="17">
        <v>5.6785784964706702E-2</v>
      </c>
      <c r="Z271" s="17">
        <v>1.9389927508820501E-2</v>
      </c>
      <c r="AA271" s="17">
        <v>1.32951533820254E-2</v>
      </c>
      <c r="AB271" s="17">
        <v>5.6335551834354201E-2</v>
      </c>
      <c r="AC271" s="17">
        <v>9.2052296735751604E-2</v>
      </c>
      <c r="AD271" s="17">
        <v>6.6658897819495994E-2</v>
      </c>
      <c r="AE271" s="17">
        <v>1.47637379441085E-2</v>
      </c>
      <c r="AF271" s="17"/>
      <c r="AG271" s="17">
        <v>4.6356229896579497E-2</v>
      </c>
      <c r="AH271" s="17">
        <v>5.63273089599882E-2</v>
      </c>
    </row>
    <row r="272" spans="2:34" x14ac:dyDescent="0.25">
      <c r="B272" t="s">
        <v>164</v>
      </c>
      <c r="C272" s="17">
        <v>2.4336380978773799E-2</v>
      </c>
      <c r="D272" s="17">
        <v>1.7497924164787401E-2</v>
      </c>
      <c r="E272" s="17">
        <v>3.0315783566509699E-2</v>
      </c>
      <c r="F272" s="17"/>
      <c r="G272" s="17">
        <v>1.47126188864443E-2</v>
      </c>
      <c r="H272" s="17">
        <v>3.2168316989821102E-2</v>
      </c>
      <c r="I272" s="17">
        <v>2.0749072673076501E-2</v>
      </c>
      <c r="J272" s="17"/>
      <c r="K272" s="17" t="s">
        <v>172</v>
      </c>
      <c r="L272" s="17">
        <v>2.4336380978773799E-2</v>
      </c>
      <c r="M272" s="17"/>
      <c r="N272" s="17">
        <v>1.65673801705188E-2</v>
      </c>
      <c r="O272" s="17">
        <v>2.3408563026725299E-2</v>
      </c>
      <c r="P272" s="17">
        <v>3.5032202123811099E-2</v>
      </c>
      <c r="Q272" s="17">
        <v>2.16331204118126E-2</v>
      </c>
      <c r="R272" s="17">
        <v>1.6268373710646999E-2</v>
      </c>
      <c r="S272" s="17"/>
      <c r="T272" s="17">
        <v>1.6064895648348301E-2</v>
      </c>
      <c r="U272" s="17">
        <v>2.8185022829215499E-2</v>
      </c>
      <c r="V272" s="17">
        <v>0</v>
      </c>
      <c r="W272" s="17">
        <v>0</v>
      </c>
      <c r="X272" s="17">
        <v>9.3137957443441E-2</v>
      </c>
      <c r="Y272" s="17">
        <v>0</v>
      </c>
      <c r="Z272" s="17">
        <v>3.4355822122407398E-2</v>
      </c>
      <c r="AA272" s="17">
        <v>0</v>
      </c>
      <c r="AB272" s="17">
        <v>2.6909029935296199E-2</v>
      </c>
      <c r="AC272" s="17">
        <v>3.3468047000001999E-2</v>
      </c>
      <c r="AD272" s="17">
        <v>4.2986441541159298E-2</v>
      </c>
      <c r="AE272" s="17">
        <v>3.6428319513716501E-2</v>
      </c>
      <c r="AF272" s="17"/>
      <c r="AG272" s="17">
        <v>3.1741684429560997E-2</v>
      </c>
      <c r="AH272" s="17">
        <v>1.93191405911563E-2</v>
      </c>
    </row>
    <row r="273" spans="2:34" x14ac:dyDescent="0.25">
      <c r="B273" t="s">
        <v>165</v>
      </c>
      <c r="C273" s="17">
        <v>1.41501678866577E-2</v>
      </c>
      <c r="D273" s="17">
        <v>1.35794075172953E-2</v>
      </c>
      <c r="E273" s="17">
        <v>1.48981899711136E-2</v>
      </c>
      <c r="F273" s="17"/>
      <c r="G273" s="17">
        <v>1.8185978882240598E-2</v>
      </c>
      <c r="H273" s="17">
        <v>1.4085078128236801E-2</v>
      </c>
      <c r="I273" s="17">
        <v>1.28165530874844E-2</v>
      </c>
      <c r="J273" s="17"/>
      <c r="K273" s="17" t="s">
        <v>172</v>
      </c>
      <c r="L273" s="17">
        <v>1.41501678866577E-2</v>
      </c>
      <c r="M273" s="17"/>
      <c r="N273" s="17">
        <v>1.6071243307147001E-2</v>
      </c>
      <c r="O273" s="17">
        <v>2.8857562819636601E-2</v>
      </c>
      <c r="P273" s="17">
        <v>1.51402071404876E-2</v>
      </c>
      <c r="Q273" s="17">
        <v>1.0411784160766701E-2</v>
      </c>
      <c r="R273" s="17">
        <v>5.9285510247883899E-3</v>
      </c>
      <c r="S273" s="17"/>
      <c r="T273" s="17">
        <v>9.4044147241909605E-3</v>
      </c>
      <c r="U273" s="17">
        <v>2.12799110417001E-2</v>
      </c>
      <c r="V273" s="17">
        <v>9.5320912904619404E-3</v>
      </c>
      <c r="W273" s="17">
        <v>1.1759475132596999E-2</v>
      </c>
      <c r="X273" s="17">
        <v>2.3380085286359199E-2</v>
      </c>
      <c r="Y273" s="17">
        <v>2.3957924026030201E-2</v>
      </c>
      <c r="Z273" s="17">
        <v>2.5391443496164401E-2</v>
      </c>
      <c r="AA273" s="17">
        <v>0</v>
      </c>
      <c r="AB273" s="17">
        <v>1.0829389638606701E-2</v>
      </c>
      <c r="AC273" s="17">
        <v>0</v>
      </c>
      <c r="AD273" s="17">
        <v>2.9947833499416002E-2</v>
      </c>
      <c r="AE273" s="17">
        <v>0</v>
      </c>
      <c r="AF273" s="17"/>
      <c r="AG273" s="17">
        <v>1.73500020879255E-2</v>
      </c>
      <c r="AH273" s="17">
        <v>1.3022315526132099E-2</v>
      </c>
    </row>
    <row r="274" spans="2:34" x14ac:dyDescent="0.25">
      <c r="B274" t="s">
        <v>166</v>
      </c>
      <c r="C274" s="17">
        <v>4.2741528097732601E-2</v>
      </c>
      <c r="D274" s="17">
        <v>3.3539366636868698E-2</v>
      </c>
      <c r="E274" s="17">
        <v>5.3184491459330199E-2</v>
      </c>
      <c r="F274" s="17"/>
      <c r="G274" s="17">
        <v>2.7714699953572799E-2</v>
      </c>
      <c r="H274" s="17">
        <v>6.61692992172878E-2</v>
      </c>
      <c r="I274" s="17">
        <v>2.7267908419427798E-2</v>
      </c>
      <c r="J274" s="17"/>
      <c r="K274" s="17" t="s">
        <v>172</v>
      </c>
      <c r="L274" s="17">
        <v>4.2741528097732601E-2</v>
      </c>
      <c r="M274" s="17"/>
      <c r="N274" s="17">
        <v>5.6482547824932901E-2</v>
      </c>
      <c r="O274" s="17">
        <v>6.4076052664486099E-2</v>
      </c>
      <c r="P274" s="17">
        <v>5.2043226886066503E-2</v>
      </c>
      <c r="Q274" s="17">
        <v>3.1924123542987799E-2</v>
      </c>
      <c r="R274" s="17">
        <v>1.9987766349569499E-2</v>
      </c>
      <c r="S274" s="17"/>
      <c r="T274" s="17">
        <v>2.9736815689996698E-2</v>
      </c>
      <c r="U274" s="17">
        <v>5.2479645054242602E-2</v>
      </c>
      <c r="V274" s="17">
        <v>5.4863836640612597E-2</v>
      </c>
      <c r="W274" s="17">
        <v>9.1533179255042396E-2</v>
      </c>
      <c r="X274" s="17">
        <v>0</v>
      </c>
      <c r="Y274" s="17">
        <v>2.3052579318807501E-2</v>
      </c>
      <c r="Z274" s="17">
        <v>3.7439359618831401E-2</v>
      </c>
      <c r="AA274" s="17">
        <v>0.10843296860130899</v>
      </c>
      <c r="AB274" s="17">
        <v>5.1288438754536099E-2</v>
      </c>
      <c r="AC274" s="17">
        <v>2.0944235072184701E-2</v>
      </c>
      <c r="AD274" s="17">
        <v>2.5002066279394299E-2</v>
      </c>
      <c r="AE274" s="17">
        <v>3.6428319513716501E-2</v>
      </c>
      <c r="AF274" s="17"/>
      <c r="AG274" s="17">
        <v>3.5028518298790903E-2</v>
      </c>
      <c r="AH274" s="17">
        <v>5.0642539217518497E-2</v>
      </c>
    </row>
    <row r="275" spans="2:34" x14ac:dyDescent="0.25">
      <c r="B275" t="s">
        <v>167</v>
      </c>
      <c r="C275" s="17">
        <v>0.22843724416359701</v>
      </c>
      <c r="D275" s="17">
        <v>0.19109759995662701</v>
      </c>
      <c r="E275" s="17">
        <v>0.26583959194610601</v>
      </c>
      <c r="F275" s="17"/>
      <c r="G275" s="17">
        <v>0.30435433000837903</v>
      </c>
      <c r="H275" s="17">
        <v>0.25209837564367599</v>
      </c>
      <c r="I275" s="17">
        <v>0.18141290018157</v>
      </c>
      <c r="J275" s="17"/>
      <c r="K275" s="17" t="s">
        <v>172</v>
      </c>
      <c r="L275" s="17">
        <v>0.22843724416359701</v>
      </c>
      <c r="M275" s="17"/>
      <c r="N275" s="17">
        <v>0.437215395150719</v>
      </c>
      <c r="O275" s="17">
        <v>0.262757531003386</v>
      </c>
      <c r="P275" s="17">
        <v>0.25237335010907103</v>
      </c>
      <c r="Q275" s="17">
        <v>0.24398154599740199</v>
      </c>
      <c r="R275" s="17">
        <v>0.10775457970899199</v>
      </c>
      <c r="S275" s="17"/>
      <c r="T275" s="17">
        <v>8.3832229935680097E-2</v>
      </c>
      <c r="U275" s="17">
        <v>0.195166073076951</v>
      </c>
      <c r="V275" s="17">
        <v>0.28378102716908599</v>
      </c>
      <c r="W275" s="17">
        <v>0.276994282462525</v>
      </c>
      <c r="X275" s="17">
        <v>0.28810401291228399</v>
      </c>
      <c r="Y275" s="17">
        <v>0.18472871814202099</v>
      </c>
      <c r="Z275" s="17">
        <v>0.33892111654433699</v>
      </c>
      <c r="AA275" s="17">
        <v>0.246365969006552</v>
      </c>
      <c r="AB275" s="17">
        <v>0.28650788853328502</v>
      </c>
      <c r="AC275" s="17">
        <v>0.31485562704290299</v>
      </c>
      <c r="AD275" s="17">
        <v>0.120422352730343</v>
      </c>
      <c r="AE275" s="17">
        <v>0.178004233123531</v>
      </c>
      <c r="AF275" s="17"/>
      <c r="AG275" s="17">
        <v>0.226680315513139</v>
      </c>
      <c r="AH275" s="17">
        <v>0.224389203135854</v>
      </c>
    </row>
    <row r="276" spans="2:34" x14ac:dyDescent="0.25">
      <c r="B276" t="s">
        <v>80</v>
      </c>
      <c r="C276" s="17">
        <v>1.59396393573106E-2</v>
      </c>
      <c r="D276" s="17">
        <v>1.3490138338591799E-2</v>
      </c>
      <c r="E276" s="17">
        <v>1.87592218280484E-2</v>
      </c>
      <c r="F276" s="17"/>
      <c r="G276" s="17">
        <v>2.48608581485797E-2</v>
      </c>
      <c r="H276" s="17">
        <v>7.7029247000983802E-3</v>
      </c>
      <c r="I276" s="17">
        <v>2.0125922020126499E-2</v>
      </c>
      <c r="J276" s="17"/>
      <c r="K276" s="17" t="s">
        <v>172</v>
      </c>
      <c r="L276" s="17">
        <v>1.59396393573106E-2</v>
      </c>
      <c r="M276" s="17"/>
      <c r="N276" s="17">
        <v>2.54803215440371E-2</v>
      </c>
      <c r="O276" s="17">
        <v>5.2960618936941803E-2</v>
      </c>
      <c r="P276" s="17">
        <v>8.5977890742298998E-3</v>
      </c>
      <c r="Q276" s="17">
        <v>9.5328432232153308E-3</v>
      </c>
      <c r="R276" s="17">
        <v>3.76468966736601E-3</v>
      </c>
      <c r="S276" s="17"/>
      <c r="T276" s="17">
        <v>5.85960074844634E-3</v>
      </c>
      <c r="U276" s="17">
        <v>6.3680731598893597E-3</v>
      </c>
      <c r="V276" s="17">
        <v>1.92212705171135E-2</v>
      </c>
      <c r="W276" s="17">
        <v>5.5246137691042203E-2</v>
      </c>
      <c r="X276" s="17">
        <v>0</v>
      </c>
      <c r="Y276" s="17">
        <v>3.8010325011712601E-2</v>
      </c>
      <c r="Z276" s="17">
        <v>8.61666612635025E-3</v>
      </c>
      <c r="AA276" s="17">
        <v>0</v>
      </c>
      <c r="AB276" s="17">
        <v>1.55046635923313E-2</v>
      </c>
      <c r="AC276" s="17">
        <v>0</v>
      </c>
      <c r="AD276" s="17">
        <v>5.2043062928413597E-2</v>
      </c>
      <c r="AE276" s="17">
        <v>0</v>
      </c>
      <c r="AF276" s="17"/>
      <c r="AG276" s="17">
        <v>8.5957016477394097E-3</v>
      </c>
      <c r="AH276" s="17">
        <v>1.9986083317397801E-2</v>
      </c>
    </row>
    <row r="277" spans="2:34" x14ac:dyDescent="0.25">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row>
    <row r="278" spans="2:34" x14ac:dyDescent="0.25">
      <c r="B278" s="6" t="s">
        <v>174</v>
      </c>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row>
    <row r="279" spans="2:34" x14ac:dyDescent="0.25">
      <c r="B279" s="23" t="s">
        <v>746</v>
      </c>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row>
    <row r="280" spans="2:34" x14ac:dyDescent="0.25">
      <c r="B280" t="s">
        <v>158</v>
      </c>
      <c r="C280" s="17">
        <v>0.13058055147581701</v>
      </c>
      <c r="D280" s="17">
        <v>0.13988558687269101</v>
      </c>
      <c r="E280" s="17">
        <v>0.124195343201259</v>
      </c>
      <c r="F280" s="17"/>
      <c r="G280" s="17">
        <v>0.118034238926623</v>
      </c>
      <c r="H280" s="17">
        <v>0.13751157710680301</v>
      </c>
      <c r="I280" s="17">
        <v>0.16546581557514001</v>
      </c>
      <c r="J280" s="17"/>
      <c r="K280" s="17" t="s">
        <v>172</v>
      </c>
      <c r="L280" s="17">
        <v>0.13058055147581701</v>
      </c>
      <c r="M280" s="17"/>
      <c r="N280" s="17">
        <v>0.14543494516544</v>
      </c>
      <c r="O280" s="17">
        <v>0.117307004768407</v>
      </c>
      <c r="P280" s="17">
        <v>0.1029911287614</v>
      </c>
      <c r="Q280" s="17">
        <v>0.31793140167956502</v>
      </c>
      <c r="R280" s="17">
        <v>0.190807779486067</v>
      </c>
      <c r="S280" s="17"/>
      <c r="T280" s="17">
        <v>0.20132043372330899</v>
      </c>
      <c r="U280" s="17">
        <v>0.13916641753954401</v>
      </c>
      <c r="V280" s="17">
        <v>8.9402839984974794E-2</v>
      </c>
      <c r="W280" s="17">
        <v>1.7498210346077701E-2</v>
      </c>
      <c r="X280" s="17">
        <v>9.0437532160153503E-2</v>
      </c>
      <c r="Y280" s="17">
        <v>0.23825397964901401</v>
      </c>
      <c r="Z280" s="17">
        <v>7.7292624969811305E-2</v>
      </c>
      <c r="AA280" s="17">
        <v>0.160389782955876</v>
      </c>
      <c r="AB280" s="17">
        <v>0.18819514306113599</v>
      </c>
      <c r="AC280" s="17">
        <v>0.13055734858721901</v>
      </c>
      <c r="AD280" s="17">
        <v>4.2483573531375898E-2</v>
      </c>
      <c r="AE280" s="17">
        <v>0.160183566340315</v>
      </c>
      <c r="AF280" s="17"/>
      <c r="AG280" s="17">
        <v>0.14044634093291999</v>
      </c>
      <c r="AH280" s="17">
        <v>0.10549125203231</v>
      </c>
    </row>
    <row r="281" spans="2:34" x14ac:dyDescent="0.25">
      <c r="B281" t="s">
        <v>159</v>
      </c>
      <c r="C281" s="17">
        <v>7.0346907377037096E-2</v>
      </c>
      <c r="D281" s="17">
        <v>8.4621011047936706E-2</v>
      </c>
      <c r="E281" s="17">
        <v>6.0065723044249002E-2</v>
      </c>
      <c r="F281" s="17"/>
      <c r="G281" s="17">
        <v>6.4239917915177594E-2</v>
      </c>
      <c r="H281" s="17">
        <v>6.8110757308461806E-2</v>
      </c>
      <c r="I281" s="17">
        <v>0.109710305861281</v>
      </c>
      <c r="J281" s="17"/>
      <c r="K281" s="17" t="s">
        <v>172</v>
      </c>
      <c r="L281" s="17">
        <v>7.0346907377037096E-2</v>
      </c>
      <c r="M281" s="17"/>
      <c r="N281" s="17">
        <v>5.9625763404452997E-2</v>
      </c>
      <c r="O281" s="17">
        <v>6.7844991757287407E-2</v>
      </c>
      <c r="P281" s="17">
        <v>7.2763039749941305E-2</v>
      </c>
      <c r="Q281" s="17">
        <v>3.7908404217448802E-2</v>
      </c>
      <c r="R281" s="17">
        <v>0.109217005491917</v>
      </c>
      <c r="S281" s="17"/>
      <c r="T281" s="17">
        <v>0.13326433090385301</v>
      </c>
      <c r="U281" s="17">
        <v>4.8974960029784097E-2</v>
      </c>
      <c r="V281" s="17">
        <v>0.11408569375011</v>
      </c>
      <c r="W281" s="17">
        <v>4.6240189312337997E-2</v>
      </c>
      <c r="X281" s="17">
        <v>0.10305647443310099</v>
      </c>
      <c r="Y281" s="17">
        <v>7.8779868271123099E-2</v>
      </c>
      <c r="Z281" s="17">
        <v>6.0682662842855097E-2</v>
      </c>
      <c r="AA281" s="17">
        <v>3.6592132525104702E-2</v>
      </c>
      <c r="AB281" s="17">
        <v>4.8652162285045097E-2</v>
      </c>
      <c r="AC281" s="17">
        <v>5.0179335533152701E-2</v>
      </c>
      <c r="AD281" s="17">
        <v>4.7798396490358497E-2</v>
      </c>
      <c r="AE281" s="17">
        <v>0</v>
      </c>
      <c r="AF281" s="17"/>
      <c r="AG281" s="17">
        <v>4.83189627728208E-2</v>
      </c>
      <c r="AH281" s="17">
        <v>8.1838683403447507E-2</v>
      </c>
    </row>
    <row r="282" spans="2:34" x14ac:dyDescent="0.25">
      <c r="B282" t="s">
        <v>160</v>
      </c>
      <c r="C282" s="17">
        <v>0.243610643199554</v>
      </c>
      <c r="D282" s="17">
        <v>0.25101297236067899</v>
      </c>
      <c r="E282" s="17">
        <v>0.24160053932058101</v>
      </c>
      <c r="F282" s="17"/>
      <c r="G282" s="17">
        <v>0.22184978829787999</v>
      </c>
      <c r="H282" s="17">
        <v>0.28435049424325298</v>
      </c>
      <c r="I282" s="17">
        <v>0.18953367721758099</v>
      </c>
      <c r="J282" s="17"/>
      <c r="K282" s="17" t="s">
        <v>172</v>
      </c>
      <c r="L282" s="17">
        <v>0.243610643199554</v>
      </c>
      <c r="M282" s="17"/>
      <c r="N282" s="17">
        <v>0.16044807990635601</v>
      </c>
      <c r="O282" s="17">
        <v>0.24027305029901599</v>
      </c>
      <c r="P282" s="17">
        <v>0.27630890651832202</v>
      </c>
      <c r="Q282" s="17">
        <v>0.239134764769275</v>
      </c>
      <c r="R282" s="17">
        <v>0.26801294959022898</v>
      </c>
      <c r="S282" s="17"/>
      <c r="T282" s="17">
        <v>0.29504550885080599</v>
      </c>
      <c r="U282" s="17">
        <v>0.310597452817095</v>
      </c>
      <c r="V282" s="17">
        <v>0.17219567426302601</v>
      </c>
      <c r="W282" s="17">
        <v>0.233474195165743</v>
      </c>
      <c r="X282" s="17">
        <v>0.21059713489154</v>
      </c>
      <c r="Y282" s="17">
        <v>0.23206675414765399</v>
      </c>
      <c r="Z282" s="17">
        <v>0.27946051231150498</v>
      </c>
      <c r="AA282" s="17">
        <v>0.165277163974685</v>
      </c>
      <c r="AB282" s="17">
        <v>0.19094522576230399</v>
      </c>
      <c r="AC282" s="17">
        <v>0.26471747502869503</v>
      </c>
      <c r="AD282" s="17">
        <v>0.22822369011521801</v>
      </c>
      <c r="AE282" s="17">
        <v>0.22600744009448601</v>
      </c>
      <c r="AF282" s="17"/>
      <c r="AG282" s="17">
        <v>0.24715181563966501</v>
      </c>
      <c r="AH282" s="17">
        <v>0.248541813809011</v>
      </c>
    </row>
    <row r="283" spans="2:34" x14ac:dyDescent="0.25">
      <c r="B283" t="s">
        <v>161</v>
      </c>
      <c r="C283" s="17">
        <v>7.8946396401045602E-2</v>
      </c>
      <c r="D283" s="17">
        <v>8.9087476798591594E-2</v>
      </c>
      <c r="E283" s="17">
        <v>7.2663963631301898E-2</v>
      </c>
      <c r="F283" s="17"/>
      <c r="G283" s="17">
        <v>7.0876208273504895E-2</v>
      </c>
      <c r="H283" s="17">
        <v>9.3371541231303104E-2</v>
      </c>
      <c r="I283" s="17">
        <v>6.1618840233747502E-2</v>
      </c>
      <c r="J283" s="17"/>
      <c r="K283" s="17" t="s">
        <v>172</v>
      </c>
      <c r="L283" s="17">
        <v>7.8946396401045602E-2</v>
      </c>
      <c r="M283" s="17"/>
      <c r="N283" s="17">
        <v>3.1289630431023001E-2</v>
      </c>
      <c r="O283" s="17">
        <v>0.102615153228994</v>
      </c>
      <c r="P283" s="17">
        <v>7.8539103835822202E-2</v>
      </c>
      <c r="Q283" s="17">
        <v>0.14226206397413599</v>
      </c>
      <c r="R283" s="17">
        <v>7.4978328169637301E-2</v>
      </c>
      <c r="S283" s="17"/>
      <c r="T283" s="17">
        <v>2.8401249936347499E-2</v>
      </c>
      <c r="U283" s="17">
        <v>6.9079104478739897E-2</v>
      </c>
      <c r="V283" s="17">
        <v>7.8266647868243805E-2</v>
      </c>
      <c r="W283" s="17">
        <v>6.2823080622639693E-2</v>
      </c>
      <c r="X283" s="17">
        <v>7.3994020341380001E-2</v>
      </c>
      <c r="Y283" s="17">
        <v>9.2461631050256801E-2</v>
      </c>
      <c r="Z283" s="17">
        <v>6.5962534663331698E-2</v>
      </c>
      <c r="AA283" s="17">
        <v>0.16406574984426001</v>
      </c>
      <c r="AB283" s="17">
        <v>5.8115339491617797E-2</v>
      </c>
      <c r="AC283" s="17">
        <v>0.120145471325835</v>
      </c>
      <c r="AD283" s="17">
        <v>0.105416924914255</v>
      </c>
      <c r="AE283" s="17">
        <v>0.17863770896178099</v>
      </c>
      <c r="AF283" s="17"/>
      <c r="AG283" s="17">
        <v>6.5559086127327304E-2</v>
      </c>
      <c r="AH283" s="17">
        <v>8.2372197833678801E-2</v>
      </c>
    </row>
    <row r="284" spans="2:34" x14ac:dyDescent="0.25">
      <c r="B284" t="s">
        <v>162</v>
      </c>
      <c r="C284" s="17">
        <v>0.127514233027676</v>
      </c>
      <c r="D284" s="17">
        <v>0.136502254021408</v>
      </c>
      <c r="E284" s="17">
        <v>0.123976019181715</v>
      </c>
      <c r="F284" s="17"/>
      <c r="G284" s="17">
        <v>0.11093617662816201</v>
      </c>
      <c r="H284" s="17">
        <v>0.15253570310001499</v>
      </c>
      <c r="I284" s="17">
        <v>0.110317416679448</v>
      </c>
      <c r="J284" s="17"/>
      <c r="K284" s="17" t="s">
        <v>172</v>
      </c>
      <c r="L284" s="17">
        <v>0.127514233027676</v>
      </c>
      <c r="M284" s="17"/>
      <c r="N284" s="17">
        <v>0.12724572066204801</v>
      </c>
      <c r="O284" s="17">
        <v>9.8426074428951099E-2</v>
      </c>
      <c r="P284" s="17">
        <v>0.14275044477405099</v>
      </c>
      <c r="Q284" s="17">
        <v>0.105407601686424</v>
      </c>
      <c r="R284" s="17">
        <v>0.15534479309225299</v>
      </c>
      <c r="S284" s="17"/>
      <c r="T284" s="17">
        <v>5.5803463366864099E-2</v>
      </c>
      <c r="U284" s="17">
        <v>0.13222630531357599</v>
      </c>
      <c r="V284" s="17">
        <v>0.18782485185558501</v>
      </c>
      <c r="W284" s="17">
        <v>0.20533018555032501</v>
      </c>
      <c r="X284" s="17">
        <v>0.101950680987626</v>
      </c>
      <c r="Y284" s="17">
        <v>7.6338180496725999E-2</v>
      </c>
      <c r="Z284" s="17">
        <v>0.18941710219500499</v>
      </c>
      <c r="AA284" s="17">
        <v>9.0078487408901897E-2</v>
      </c>
      <c r="AB284" s="17">
        <v>0.102871346339379</v>
      </c>
      <c r="AC284" s="17">
        <v>8.5374375264689606E-2</v>
      </c>
      <c r="AD284" s="17">
        <v>0.21720476921509199</v>
      </c>
      <c r="AE284" s="17">
        <v>6.41227266998739E-2</v>
      </c>
      <c r="AF284" s="17"/>
      <c r="AG284" s="17">
        <v>0.12588986151802101</v>
      </c>
      <c r="AH284" s="17">
        <v>0.13701515427987801</v>
      </c>
    </row>
    <row r="285" spans="2:34" x14ac:dyDescent="0.25">
      <c r="B285" t="s">
        <v>163</v>
      </c>
      <c r="C285" s="17">
        <v>6.6777666559686005E-2</v>
      </c>
      <c r="D285" s="17">
        <v>5.1645379664412398E-2</v>
      </c>
      <c r="E285" s="17">
        <v>8.2663291684014206E-2</v>
      </c>
      <c r="F285" s="17"/>
      <c r="G285" s="17">
        <v>7.3943533445277196E-2</v>
      </c>
      <c r="H285" s="17">
        <v>5.7163478705802399E-2</v>
      </c>
      <c r="I285" s="17">
        <v>6.9417745738591594E-2</v>
      </c>
      <c r="J285" s="17"/>
      <c r="K285" s="17" t="s">
        <v>172</v>
      </c>
      <c r="L285" s="17">
        <v>6.6777666559686005E-2</v>
      </c>
      <c r="M285" s="17"/>
      <c r="N285" s="17">
        <v>5.0193007434536897E-2</v>
      </c>
      <c r="O285" s="17">
        <v>8.1714781195996594E-2</v>
      </c>
      <c r="P285" s="17">
        <v>6.3358059226477095E-2</v>
      </c>
      <c r="Q285" s="17">
        <v>0</v>
      </c>
      <c r="R285" s="17">
        <v>0.111761535498312</v>
      </c>
      <c r="S285" s="17"/>
      <c r="T285" s="17">
        <v>0.12013359174446001</v>
      </c>
      <c r="U285" s="17">
        <v>7.7839974857401198E-2</v>
      </c>
      <c r="V285" s="17">
        <v>1.6551199141239401E-2</v>
      </c>
      <c r="W285" s="17">
        <v>4.3720305359696801E-2</v>
      </c>
      <c r="X285" s="17">
        <v>1.4176291828473299E-2</v>
      </c>
      <c r="Y285" s="17">
        <v>0.104050543235224</v>
      </c>
      <c r="Z285" s="17">
        <v>1.9713671577876402E-2</v>
      </c>
      <c r="AA285" s="17">
        <v>0.125842518142046</v>
      </c>
      <c r="AB285" s="17">
        <v>8.4507809438720494E-2</v>
      </c>
      <c r="AC285" s="17">
        <v>7.3799344901505595E-2</v>
      </c>
      <c r="AD285" s="17">
        <v>6.5389749248534607E-2</v>
      </c>
      <c r="AE285" s="17">
        <v>4.8454593171940299E-2</v>
      </c>
      <c r="AF285" s="17"/>
      <c r="AG285" s="17">
        <v>6.01551988472937E-2</v>
      </c>
      <c r="AH285" s="17">
        <v>7.5257987550783306E-2</v>
      </c>
    </row>
    <row r="286" spans="2:34" x14ac:dyDescent="0.25">
      <c r="B286" t="s">
        <v>164</v>
      </c>
      <c r="C286" s="17">
        <v>3.0055077784826301E-2</v>
      </c>
      <c r="D286" s="17">
        <v>2.4047471015903599E-2</v>
      </c>
      <c r="E286" s="17">
        <v>3.3797138541563201E-2</v>
      </c>
      <c r="F286" s="17"/>
      <c r="G286" s="17">
        <v>3.2147805820386101E-2</v>
      </c>
      <c r="H286" s="17">
        <v>3.0910824657588602E-2</v>
      </c>
      <c r="I286" s="17">
        <v>1.62091555898328E-2</v>
      </c>
      <c r="J286" s="17"/>
      <c r="K286" s="17" t="s">
        <v>172</v>
      </c>
      <c r="L286" s="17">
        <v>3.0055077784826301E-2</v>
      </c>
      <c r="M286" s="17"/>
      <c r="N286" s="17">
        <v>4.9685627737589701E-2</v>
      </c>
      <c r="O286" s="17">
        <v>3.0722469505505799E-2</v>
      </c>
      <c r="P286" s="17">
        <v>2.9832188598891599E-2</v>
      </c>
      <c r="Q286" s="17">
        <v>0</v>
      </c>
      <c r="R286" s="17">
        <v>0</v>
      </c>
      <c r="S286" s="17"/>
      <c r="T286" s="17">
        <v>2.8895384033031098E-2</v>
      </c>
      <c r="U286" s="17">
        <v>4.9494752757635499E-2</v>
      </c>
      <c r="V286" s="17">
        <v>1.8960656841093802E-2</v>
      </c>
      <c r="W286" s="17">
        <v>0</v>
      </c>
      <c r="X286" s="17">
        <v>2.7714203942716099E-2</v>
      </c>
      <c r="Y286" s="17">
        <v>3.3151325623780599E-2</v>
      </c>
      <c r="Z286" s="17">
        <v>5.48084158747911E-2</v>
      </c>
      <c r="AA286" s="17">
        <v>2.65204885779485E-2</v>
      </c>
      <c r="AB286" s="17">
        <v>1.65513561646712E-2</v>
      </c>
      <c r="AC286" s="17">
        <v>0</v>
      </c>
      <c r="AD286" s="17">
        <v>5.28205377113935E-2</v>
      </c>
      <c r="AE286" s="17">
        <v>6.0856045337681498E-2</v>
      </c>
      <c r="AF286" s="17"/>
      <c r="AG286" s="17">
        <v>4.8077825111121998E-2</v>
      </c>
      <c r="AH286" s="17">
        <v>1.47671473908588E-2</v>
      </c>
    </row>
    <row r="287" spans="2:34" x14ac:dyDescent="0.25">
      <c r="B287" t="s">
        <v>165</v>
      </c>
      <c r="C287" s="17">
        <v>1.3876830051053101E-2</v>
      </c>
      <c r="D287" s="17">
        <v>1.20157678157405E-2</v>
      </c>
      <c r="E287" s="17">
        <v>1.1312093299148E-2</v>
      </c>
      <c r="F287" s="17"/>
      <c r="G287" s="17">
        <v>2.2874703565038901E-2</v>
      </c>
      <c r="H287" s="17">
        <v>0</v>
      </c>
      <c r="I287" s="17">
        <v>2.4392451397739798E-2</v>
      </c>
      <c r="J287" s="17"/>
      <c r="K287" s="17" t="s">
        <v>172</v>
      </c>
      <c r="L287" s="17">
        <v>1.3876830051053101E-2</v>
      </c>
      <c r="M287" s="17"/>
      <c r="N287" s="17">
        <v>5.2041270711002396E-3</v>
      </c>
      <c r="O287" s="17">
        <v>1.9318687398172701E-2</v>
      </c>
      <c r="P287" s="17">
        <v>1.7992437218141099E-2</v>
      </c>
      <c r="Q287" s="17">
        <v>0</v>
      </c>
      <c r="R287" s="17">
        <v>0</v>
      </c>
      <c r="S287" s="17"/>
      <c r="T287" s="17">
        <v>0</v>
      </c>
      <c r="U287" s="17">
        <v>2.3130670215725201E-2</v>
      </c>
      <c r="V287" s="17">
        <v>1.1044745429486399E-2</v>
      </c>
      <c r="W287" s="17">
        <v>0</v>
      </c>
      <c r="X287" s="17">
        <v>2.5599199057521199E-2</v>
      </c>
      <c r="Y287" s="17">
        <v>2.0161658593428399E-2</v>
      </c>
      <c r="Z287" s="17">
        <v>2.72095082697703E-2</v>
      </c>
      <c r="AA287" s="17">
        <v>0</v>
      </c>
      <c r="AB287" s="17">
        <v>0</v>
      </c>
      <c r="AC287" s="17">
        <v>3.7549669788613203E-2</v>
      </c>
      <c r="AD287" s="17">
        <v>0</v>
      </c>
      <c r="AE287" s="17">
        <v>0</v>
      </c>
      <c r="AF287" s="17"/>
      <c r="AG287" s="17">
        <v>1.9421677680796699E-2</v>
      </c>
      <c r="AH287" s="17">
        <v>1.2361467019328699E-2</v>
      </c>
    </row>
    <row r="288" spans="2:34" x14ac:dyDescent="0.25">
      <c r="B288" t="s">
        <v>166</v>
      </c>
      <c r="C288" s="17">
        <v>5.4670697145783098E-2</v>
      </c>
      <c r="D288" s="17">
        <v>4.3239844361359803E-2</v>
      </c>
      <c r="E288" s="17">
        <v>6.6819733547344301E-2</v>
      </c>
      <c r="F288" s="17"/>
      <c r="G288" s="17">
        <v>6.4222001263240694E-2</v>
      </c>
      <c r="H288" s="17">
        <v>4.4339198234783203E-2</v>
      </c>
      <c r="I288" s="17">
        <v>4.8282133591631103E-2</v>
      </c>
      <c r="J288" s="17"/>
      <c r="K288" s="17" t="s">
        <v>172</v>
      </c>
      <c r="L288" s="17">
        <v>5.4670697145783098E-2</v>
      </c>
      <c r="M288" s="17"/>
      <c r="N288" s="17">
        <v>6.2650856189983395E-2</v>
      </c>
      <c r="O288" s="17">
        <v>5.5405904541334698E-2</v>
      </c>
      <c r="P288" s="17">
        <v>5.4195920334898298E-2</v>
      </c>
      <c r="Q288" s="17">
        <v>5.6531299807273103E-2</v>
      </c>
      <c r="R288" s="17">
        <v>3.4935820916011502E-2</v>
      </c>
      <c r="S288" s="17"/>
      <c r="T288" s="17">
        <v>6.6916637426678305E-2</v>
      </c>
      <c r="U288" s="17">
        <v>4.1309343019782098E-2</v>
      </c>
      <c r="V288" s="17">
        <v>0.104382599927901</v>
      </c>
      <c r="W288" s="17">
        <v>9.3856402489057605E-2</v>
      </c>
      <c r="X288" s="17">
        <v>7.83877613794942E-2</v>
      </c>
      <c r="Y288" s="17">
        <v>0</v>
      </c>
      <c r="Z288" s="17">
        <v>1.27952443728354E-2</v>
      </c>
      <c r="AA288" s="17">
        <v>6.6251380222559594E-2</v>
      </c>
      <c r="AB288" s="17">
        <v>5.54630989785884E-2</v>
      </c>
      <c r="AC288" s="17">
        <v>5.43532237310091E-2</v>
      </c>
      <c r="AD288" s="17">
        <v>5.8450865802042097E-2</v>
      </c>
      <c r="AE288" s="17">
        <v>0</v>
      </c>
      <c r="AF288" s="17"/>
      <c r="AG288" s="17">
        <v>5.4599438479545903E-2</v>
      </c>
      <c r="AH288" s="17">
        <v>5.6544066267301303E-2</v>
      </c>
    </row>
    <row r="289" spans="2:34" x14ac:dyDescent="0.25">
      <c r="B289" t="s">
        <v>167</v>
      </c>
      <c r="C289" s="17">
        <v>0.16464333191894301</v>
      </c>
      <c r="D289" s="17">
        <v>0.15360072980265499</v>
      </c>
      <c r="E289" s="17">
        <v>0.159113782105131</v>
      </c>
      <c r="F289" s="17"/>
      <c r="G289" s="17">
        <v>0.191611665452916</v>
      </c>
      <c r="H289" s="17">
        <v>0.12809647411484601</v>
      </c>
      <c r="I289" s="17">
        <v>0.17603306775599001</v>
      </c>
      <c r="J289" s="17"/>
      <c r="K289" s="17" t="s">
        <v>172</v>
      </c>
      <c r="L289" s="17">
        <v>0.16464333191894301</v>
      </c>
      <c r="M289" s="17"/>
      <c r="N289" s="17">
        <v>0.25219326678029302</v>
      </c>
      <c r="O289" s="17">
        <v>0.165721650699061</v>
      </c>
      <c r="P289" s="17">
        <v>0.15342540046293399</v>
      </c>
      <c r="Q289" s="17">
        <v>0.100824463865878</v>
      </c>
      <c r="R289" s="17">
        <v>5.4941787755572999E-2</v>
      </c>
      <c r="S289" s="17"/>
      <c r="T289" s="17">
        <v>6.1816087586720601E-2</v>
      </c>
      <c r="U289" s="17">
        <v>0.108181018970717</v>
      </c>
      <c r="V289" s="17">
        <v>0.188324434097246</v>
      </c>
      <c r="W289" s="17">
        <v>0.29705743115412198</v>
      </c>
      <c r="X289" s="17">
        <v>0.23364157891651399</v>
      </c>
      <c r="Y289" s="17">
        <v>8.0224985957515302E-2</v>
      </c>
      <c r="Z289" s="17">
        <v>0.16285177321661501</v>
      </c>
      <c r="AA289" s="17">
        <v>0.14361273903699001</v>
      </c>
      <c r="AB289" s="17">
        <v>0.21478715842393301</v>
      </c>
      <c r="AC289" s="17">
        <v>0.18332375583928101</v>
      </c>
      <c r="AD289" s="17">
        <v>0.182211492971731</v>
      </c>
      <c r="AE289" s="17">
        <v>0.26173791939392299</v>
      </c>
      <c r="AF289" s="17"/>
      <c r="AG289" s="17">
        <v>0.163577637761851</v>
      </c>
      <c r="AH289" s="17">
        <v>0.17127223020761101</v>
      </c>
    </row>
    <row r="290" spans="2:34" x14ac:dyDescent="0.25">
      <c r="B290" t="s">
        <v>80</v>
      </c>
      <c r="C290" s="17">
        <v>1.8977665058579E-2</v>
      </c>
      <c r="D290" s="17">
        <v>1.4341506238621999E-2</v>
      </c>
      <c r="E290" s="17">
        <v>2.3792372443692599E-2</v>
      </c>
      <c r="F290" s="17"/>
      <c r="G290" s="17">
        <v>2.9263960411794201E-2</v>
      </c>
      <c r="H290" s="17">
        <v>3.6099512971439298E-3</v>
      </c>
      <c r="I290" s="17">
        <v>2.9019390359018502E-2</v>
      </c>
      <c r="J290" s="17"/>
      <c r="K290" s="17" t="s">
        <v>172</v>
      </c>
      <c r="L290" s="17">
        <v>1.8977665058579E-2</v>
      </c>
      <c r="M290" s="17"/>
      <c r="N290" s="17">
        <v>5.6028975217177E-2</v>
      </c>
      <c r="O290" s="17">
        <v>2.06502321772737E-2</v>
      </c>
      <c r="P290" s="17">
        <v>7.8433705191210002E-3</v>
      </c>
      <c r="Q290" s="17">
        <v>0</v>
      </c>
      <c r="R290" s="17">
        <v>0</v>
      </c>
      <c r="S290" s="17"/>
      <c r="T290" s="17">
        <v>8.4033124279298994E-3</v>
      </c>
      <c r="U290" s="17">
        <v>0</v>
      </c>
      <c r="V290" s="17">
        <v>1.8960656841093802E-2</v>
      </c>
      <c r="W290" s="17">
        <v>0</v>
      </c>
      <c r="X290" s="17">
        <v>4.0445122061479898E-2</v>
      </c>
      <c r="Y290" s="17">
        <v>4.45110729752786E-2</v>
      </c>
      <c r="Z290" s="17">
        <v>4.9805949705603599E-2</v>
      </c>
      <c r="AA290" s="17">
        <v>2.1369557311628401E-2</v>
      </c>
      <c r="AB290" s="17">
        <v>3.9911360054605001E-2</v>
      </c>
      <c r="AC290" s="17">
        <v>0</v>
      </c>
      <c r="AD290" s="17">
        <v>0</v>
      </c>
      <c r="AE290" s="17">
        <v>0</v>
      </c>
      <c r="AF290" s="17"/>
      <c r="AG290" s="17">
        <v>2.68021551286368E-2</v>
      </c>
      <c r="AH290" s="17">
        <v>1.4538000205792E-2</v>
      </c>
    </row>
    <row r="291" spans="2:34" x14ac:dyDescent="0.25">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row>
    <row r="292" spans="2:34" x14ac:dyDescent="0.25">
      <c r="B292" s="6" t="s">
        <v>182</v>
      </c>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row>
    <row r="293" spans="2:34" x14ac:dyDescent="0.25">
      <c r="B293" s="23" t="s">
        <v>183</v>
      </c>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row>
    <row r="294" spans="2:34" x14ac:dyDescent="0.25">
      <c r="B294" t="s">
        <v>175</v>
      </c>
      <c r="C294" s="17">
        <v>0.443429673600997</v>
      </c>
      <c r="D294" s="17">
        <v>0.454373849903635</v>
      </c>
      <c r="E294" s="17">
        <v>0.43186685190340501</v>
      </c>
      <c r="F294" s="17"/>
      <c r="G294" s="17">
        <v>0.41389682930612398</v>
      </c>
      <c r="H294" s="17">
        <v>0.46367056404386697</v>
      </c>
      <c r="I294" s="17">
        <v>0.445521339619529</v>
      </c>
      <c r="J294" s="17"/>
      <c r="K294" s="17">
        <v>0.434956873158936</v>
      </c>
      <c r="L294" s="17">
        <v>0.44644003623934703</v>
      </c>
      <c r="M294" s="17"/>
      <c r="N294" s="17">
        <v>0.34158288207462001</v>
      </c>
      <c r="O294" s="17">
        <v>0.42058133779328699</v>
      </c>
      <c r="P294" s="17">
        <v>0.49414202577034899</v>
      </c>
      <c r="Q294" s="17">
        <v>0.45367526794035101</v>
      </c>
      <c r="R294" s="17">
        <v>0.45376682029401899</v>
      </c>
      <c r="S294" s="17"/>
      <c r="T294" s="17">
        <v>0.46811420238137902</v>
      </c>
      <c r="U294" s="17">
        <v>0.44012659914861002</v>
      </c>
      <c r="V294" s="17">
        <v>0.41378436082408898</v>
      </c>
      <c r="W294" s="17">
        <v>0.447049372743338</v>
      </c>
      <c r="X294" s="17">
        <v>0.38891525433208401</v>
      </c>
      <c r="Y294" s="17">
        <v>0.39527853955515901</v>
      </c>
      <c r="Z294" s="17">
        <v>0.46517479431169301</v>
      </c>
      <c r="AA294" s="17">
        <v>0.35747230311082101</v>
      </c>
      <c r="AB294" s="17">
        <v>0.48369711573352198</v>
      </c>
      <c r="AC294" s="17">
        <v>0.49760308868082398</v>
      </c>
      <c r="AD294" s="17">
        <v>0.42881964858170502</v>
      </c>
      <c r="AE294" s="17">
        <v>0.48705246115911199</v>
      </c>
      <c r="AF294" s="17"/>
      <c r="AG294" s="17">
        <v>0.41150830973137598</v>
      </c>
      <c r="AH294" s="17">
        <v>0.475982422442289</v>
      </c>
    </row>
    <row r="295" spans="2:34" x14ac:dyDescent="0.25">
      <c r="B295" t="s">
        <v>176</v>
      </c>
      <c r="C295" s="17">
        <v>0.145769779014084</v>
      </c>
      <c r="D295" s="17">
        <v>0.16115907460305001</v>
      </c>
      <c r="E295" s="17">
        <v>0.13145267293968299</v>
      </c>
      <c r="F295" s="17"/>
      <c r="G295" s="17">
        <v>0.13022533862983501</v>
      </c>
      <c r="H295" s="17">
        <v>0.13948406980528599</v>
      </c>
      <c r="I295" s="17">
        <v>0.16807689620230101</v>
      </c>
      <c r="J295" s="17"/>
      <c r="K295" s="17">
        <v>0.116205729190758</v>
      </c>
      <c r="L295" s="17">
        <v>0.15036285083988199</v>
      </c>
      <c r="M295" s="17"/>
      <c r="N295" s="17">
        <v>0.12806577161647101</v>
      </c>
      <c r="O295" s="17">
        <v>0.111398387521965</v>
      </c>
      <c r="P295" s="17">
        <v>0.12785500990710499</v>
      </c>
      <c r="Q295" s="17">
        <v>0.17637681730187299</v>
      </c>
      <c r="R295" s="17">
        <v>0.21973767666140501</v>
      </c>
      <c r="S295" s="17"/>
      <c r="T295" s="17">
        <v>0.20073761223427</v>
      </c>
      <c r="U295" s="17">
        <v>0.12095349829254901</v>
      </c>
      <c r="V295" s="17">
        <v>0.124363927370975</v>
      </c>
      <c r="W295" s="17">
        <v>0.12505156889945401</v>
      </c>
      <c r="X295" s="17">
        <v>0.14515185590487001</v>
      </c>
      <c r="Y295" s="17">
        <v>0.16492993878322201</v>
      </c>
      <c r="Z295" s="17">
        <v>0.136672727875428</v>
      </c>
      <c r="AA295" s="17">
        <v>0.20034997123402201</v>
      </c>
      <c r="AB295" s="17">
        <v>0.13526543297889901</v>
      </c>
      <c r="AC295" s="17">
        <v>0.123807649314813</v>
      </c>
      <c r="AD295" s="17">
        <v>0.15973594864646001</v>
      </c>
      <c r="AE295" s="17">
        <v>8.9743420958875997E-2</v>
      </c>
      <c r="AF295" s="17"/>
      <c r="AG295" s="17">
        <v>0.15500367878854801</v>
      </c>
      <c r="AH295" s="17">
        <v>0.14004245161238901</v>
      </c>
    </row>
    <row r="296" spans="2:34" x14ac:dyDescent="0.25">
      <c r="B296" t="s">
        <v>177</v>
      </c>
      <c r="C296" s="17">
        <v>0.154408762762998</v>
      </c>
      <c r="D296" s="17">
        <v>0.136657546539423</v>
      </c>
      <c r="E296" s="17">
        <v>0.171479815286607</v>
      </c>
      <c r="F296" s="17"/>
      <c r="G296" s="17">
        <v>0.17900118932084</v>
      </c>
      <c r="H296" s="17">
        <v>0.153819736872223</v>
      </c>
      <c r="I296" s="17">
        <v>0.13230400109676899</v>
      </c>
      <c r="J296" s="17"/>
      <c r="K296" s="17">
        <v>0.17954148453025401</v>
      </c>
      <c r="L296" s="17">
        <v>0.14938231922206799</v>
      </c>
      <c r="M296" s="17"/>
      <c r="N296" s="17">
        <v>0.137958569413687</v>
      </c>
      <c r="O296" s="17">
        <v>0.197996751401388</v>
      </c>
      <c r="P296" s="17">
        <v>0.164426148684329</v>
      </c>
      <c r="Q296" s="17">
        <v>8.8686657968566895E-2</v>
      </c>
      <c r="R296" s="17">
        <v>0.12671122093227599</v>
      </c>
      <c r="S296" s="17"/>
      <c r="T296" s="17">
        <v>0.16134275639048701</v>
      </c>
      <c r="U296" s="17">
        <v>0.162870133354553</v>
      </c>
      <c r="V296" s="17">
        <v>0.17317366080469701</v>
      </c>
      <c r="W296" s="17">
        <v>0.17504227385798099</v>
      </c>
      <c r="X296" s="17">
        <v>0.15367370324051099</v>
      </c>
      <c r="Y296" s="17">
        <v>0.158686722937328</v>
      </c>
      <c r="Z296" s="17">
        <v>0.15651437654581299</v>
      </c>
      <c r="AA296" s="17">
        <v>0.12316689814050499</v>
      </c>
      <c r="AB296" s="17">
        <v>0.1113259101949</v>
      </c>
      <c r="AC296" s="17">
        <v>0.16572767666691801</v>
      </c>
      <c r="AD296" s="17">
        <v>0.14236542669080901</v>
      </c>
      <c r="AE296" s="17">
        <v>0.15099136207814001</v>
      </c>
      <c r="AF296" s="17"/>
      <c r="AG296" s="17">
        <v>0.132508515377113</v>
      </c>
      <c r="AH296" s="17">
        <v>0.16189789647809899</v>
      </c>
    </row>
    <row r="297" spans="2:34" x14ac:dyDescent="0.25">
      <c r="B297" t="s">
        <v>178</v>
      </c>
      <c r="C297" s="17">
        <v>9.5661488751555807E-2</v>
      </c>
      <c r="D297" s="17">
        <v>0.105979300140412</v>
      </c>
      <c r="E297" s="17">
        <v>8.7172229653023001E-2</v>
      </c>
      <c r="F297" s="17"/>
      <c r="G297" s="17">
        <v>0.14410163514721</v>
      </c>
      <c r="H297" s="17">
        <v>7.6402498813900793E-2</v>
      </c>
      <c r="I297" s="17">
        <v>7.4778947542652893E-2</v>
      </c>
      <c r="J297" s="17"/>
      <c r="K297" s="17">
        <v>0.10827327332345101</v>
      </c>
      <c r="L297" s="17">
        <v>9.5156423885552302E-2</v>
      </c>
      <c r="M297" s="17"/>
      <c r="N297" s="17">
        <v>0.133957476661518</v>
      </c>
      <c r="O297" s="17">
        <v>0.13834603850809701</v>
      </c>
      <c r="P297" s="17">
        <v>7.7441589121361704E-2</v>
      </c>
      <c r="Q297" s="17">
        <v>7.2821221778424997E-2</v>
      </c>
      <c r="R297" s="17">
        <v>6.0770758587100501E-2</v>
      </c>
      <c r="S297" s="17"/>
      <c r="T297" s="17">
        <v>7.8081827710791099E-2</v>
      </c>
      <c r="U297" s="17">
        <v>0.115742682930776</v>
      </c>
      <c r="V297" s="17">
        <v>0.14375599222739499</v>
      </c>
      <c r="W297" s="17">
        <v>7.6345101888544195E-2</v>
      </c>
      <c r="X297" s="17">
        <v>6.61202170823941E-2</v>
      </c>
      <c r="Y297" s="17">
        <v>9.4420776025928202E-2</v>
      </c>
      <c r="Z297" s="17">
        <v>7.7183737263072996E-2</v>
      </c>
      <c r="AA297" s="17">
        <v>0.122006995451428</v>
      </c>
      <c r="AB297" s="17">
        <v>0.10226838349087999</v>
      </c>
      <c r="AC297" s="17">
        <v>8.7654090014434999E-2</v>
      </c>
      <c r="AD297" s="17">
        <v>0.12137358075618999</v>
      </c>
      <c r="AE297" s="17">
        <v>6.1915071289535301E-2</v>
      </c>
      <c r="AF297" s="17"/>
      <c r="AG297" s="17">
        <v>0.108867244448186</v>
      </c>
      <c r="AH297" s="17">
        <v>8.6499708494785901E-2</v>
      </c>
    </row>
    <row r="298" spans="2:34" x14ac:dyDescent="0.25">
      <c r="B298" t="s">
        <v>179</v>
      </c>
      <c r="C298" s="17">
        <v>4.8537839923362101E-2</v>
      </c>
      <c r="D298" s="17">
        <v>4.4785571761700498E-2</v>
      </c>
      <c r="E298" s="17">
        <v>5.3218651723423403E-2</v>
      </c>
      <c r="F298" s="17"/>
      <c r="G298" s="17">
        <v>1.8423755101574301E-2</v>
      </c>
      <c r="H298" s="17">
        <v>7.1218934658780902E-2</v>
      </c>
      <c r="I298" s="17">
        <v>4.8114520816485602E-2</v>
      </c>
      <c r="J298" s="17"/>
      <c r="K298" s="17">
        <v>4.5542728886843603E-2</v>
      </c>
      <c r="L298" s="17">
        <v>5.0660348634369502E-2</v>
      </c>
      <c r="M298" s="17"/>
      <c r="N298" s="17">
        <v>3.6859739422784601E-2</v>
      </c>
      <c r="O298" s="17">
        <v>2.7836995326305899E-2</v>
      </c>
      <c r="P298" s="17">
        <v>4.7490135457291797E-2</v>
      </c>
      <c r="Q298" s="17">
        <v>9.4608568556690004E-2</v>
      </c>
      <c r="R298" s="17">
        <v>6.5622969294665198E-2</v>
      </c>
      <c r="S298" s="17"/>
      <c r="T298" s="17">
        <v>3.3641442403140098E-2</v>
      </c>
      <c r="U298" s="17">
        <v>4.6534919221188603E-2</v>
      </c>
      <c r="V298" s="17">
        <v>1.8656588103986901E-2</v>
      </c>
      <c r="W298" s="17">
        <v>3.4465411697626201E-2</v>
      </c>
      <c r="X298" s="17">
        <v>8.8199509402440104E-2</v>
      </c>
      <c r="Y298" s="17">
        <v>5.6280528461031397E-2</v>
      </c>
      <c r="Z298" s="17">
        <v>6.5079797014876595E-2</v>
      </c>
      <c r="AA298" s="17">
        <v>8.7684302426393607E-2</v>
      </c>
      <c r="AB298" s="17">
        <v>5.7158386300657497E-2</v>
      </c>
      <c r="AC298" s="17">
        <v>3.8361661120877598E-2</v>
      </c>
      <c r="AD298" s="17">
        <v>2.4112046198781399E-2</v>
      </c>
      <c r="AE298" s="17">
        <v>5.4249955965667701E-2</v>
      </c>
      <c r="AF298" s="17"/>
      <c r="AG298" s="17">
        <v>6.5569743497934402E-2</v>
      </c>
      <c r="AH298" s="17">
        <v>3.8679954309501698E-2</v>
      </c>
    </row>
    <row r="299" spans="2:34" x14ac:dyDescent="0.25">
      <c r="B299" t="s">
        <v>180</v>
      </c>
      <c r="C299" s="17">
        <v>4.3966861573159703E-2</v>
      </c>
      <c r="D299" s="17">
        <v>3.5228601216237498E-2</v>
      </c>
      <c r="E299" s="17">
        <v>5.2546546921362902E-2</v>
      </c>
      <c r="F299" s="17"/>
      <c r="G299" s="17">
        <v>2.0018691876826599E-2</v>
      </c>
      <c r="H299" s="17">
        <v>4.2432792239900298E-2</v>
      </c>
      <c r="I299" s="17">
        <v>6.8131092507553906E-2</v>
      </c>
      <c r="J299" s="17"/>
      <c r="K299" s="17">
        <v>1.9976214574239402E-2</v>
      </c>
      <c r="L299" s="17">
        <v>4.7696272916785701E-2</v>
      </c>
      <c r="M299" s="17"/>
      <c r="N299" s="17">
        <v>4.8859883334894501E-2</v>
      </c>
      <c r="O299" s="17">
        <v>3.81605765234318E-2</v>
      </c>
      <c r="P299" s="17">
        <v>3.3517460171825199E-2</v>
      </c>
      <c r="Q299" s="17">
        <v>7.1200856381484198E-2</v>
      </c>
      <c r="R299" s="17">
        <v>5.5851026729187701E-2</v>
      </c>
      <c r="S299" s="17"/>
      <c r="T299" s="17">
        <v>3.9159718291204203E-2</v>
      </c>
      <c r="U299" s="17">
        <v>4.5032620359549497E-2</v>
      </c>
      <c r="V299" s="17">
        <v>3.3717249104921403E-2</v>
      </c>
      <c r="W299" s="17">
        <v>6.7350554081968106E-2</v>
      </c>
      <c r="X299" s="17">
        <v>5.8164904255032401E-2</v>
      </c>
      <c r="Y299" s="17">
        <v>4.0498882122368997E-2</v>
      </c>
      <c r="Z299" s="17">
        <v>2.1251823190262E-2</v>
      </c>
      <c r="AA299" s="17">
        <v>4.8492149022726798E-2</v>
      </c>
      <c r="AB299" s="17">
        <v>4.5743572385203699E-2</v>
      </c>
      <c r="AC299" s="17">
        <v>1.3969638909300299E-2</v>
      </c>
      <c r="AD299" s="17">
        <v>7.1592955832057104E-2</v>
      </c>
      <c r="AE299" s="17">
        <v>8.9266186982759996E-2</v>
      </c>
      <c r="AF299" s="17"/>
      <c r="AG299" s="17">
        <v>5.7089379345152499E-2</v>
      </c>
      <c r="AH299" s="17">
        <v>3.38277769899984E-2</v>
      </c>
    </row>
    <row r="300" spans="2:34" x14ac:dyDescent="0.25">
      <c r="B300" t="s">
        <v>181</v>
      </c>
      <c r="C300" s="17">
        <v>1.28976199730601E-2</v>
      </c>
      <c r="D300" s="17">
        <v>1.31263816880133E-2</v>
      </c>
      <c r="E300" s="17">
        <v>1.29154911525859E-2</v>
      </c>
      <c r="F300" s="17"/>
      <c r="G300" s="17">
        <v>3.46556141893199E-3</v>
      </c>
      <c r="H300" s="17">
        <v>1.66175036360083E-2</v>
      </c>
      <c r="I300" s="17">
        <v>1.7001516946184101E-2</v>
      </c>
      <c r="J300" s="17"/>
      <c r="K300" s="17">
        <v>1.43146229920064E-2</v>
      </c>
      <c r="L300" s="17">
        <v>1.30677102631073E-2</v>
      </c>
      <c r="M300" s="17"/>
      <c r="N300" s="17">
        <v>2.4113872622028201E-2</v>
      </c>
      <c r="O300" s="17">
        <v>9.73538339936314E-3</v>
      </c>
      <c r="P300" s="17">
        <v>1.4087140148650701E-2</v>
      </c>
      <c r="Q300" s="17">
        <v>7.2697749962430998E-3</v>
      </c>
      <c r="R300" s="17">
        <v>6.6933514481733901E-3</v>
      </c>
      <c r="S300" s="17"/>
      <c r="T300" s="17">
        <v>7.2751992988648803E-3</v>
      </c>
      <c r="U300" s="17">
        <v>2.0681946617323001E-2</v>
      </c>
      <c r="V300" s="17">
        <v>1.4470970619094799E-2</v>
      </c>
      <c r="W300" s="17">
        <v>1.5486672169563899E-2</v>
      </c>
      <c r="X300" s="17">
        <v>4.28224347044701E-2</v>
      </c>
      <c r="Y300" s="17">
        <v>1.06625588245158E-2</v>
      </c>
      <c r="Z300" s="17">
        <v>4.1343067199615703E-3</v>
      </c>
      <c r="AA300" s="17">
        <v>5.7223614087379797E-3</v>
      </c>
      <c r="AB300" s="17">
        <v>1.0688687204018599E-2</v>
      </c>
      <c r="AC300" s="17">
        <v>0</v>
      </c>
      <c r="AD300" s="17">
        <v>0</v>
      </c>
      <c r="AE300" s="17">
        <v>2.4116858465874601E-2</v>
      </c>
      <c r="AF300" s="17"/>
      <c r="AG300" s="17">
        <v>1.32149538251533E-2</v>
      </c>
      <c r="AH300" s="17">
        <v>1.42708146428661E-2</v>
      </c>
    </row>
    <row r="301" spans="2:34" x14ac:dyDescent="0.25">
      <c r="B301" t="s">
        <v>60</v>
      </c>
      <c r="C301" s="17">
        <v>5.5327974400783603E-2</v>
      </c>
      <c r="D301" s="17">
        <v>4.8689674147528901E-2</v>
      </c>
      <c r="E301" s="17">
        <v>5.9347740419909402E-2</v>
      </c>
      <c r="F301" s="17"/>
      <c r="G301" s="17">
        <v>9.0866999198657303E-2</v>
      </c>
      <c r="H301" s="17">
        <v>3.6353899930033698E-2</v>
      </c>
      <c r="I301" s="17">
        <v>4.6071685268524301E-2</v>
      </c>
      <c r="J301" s="17"/>
      <c r="K301" s="17">
        <v>8.11890733435119E-2</v>
      </c>
      <c r="L301" s="17">
        <v>4.72340379988887E-2</v>
      </c>
      <c r="M301" s="17"/>
      <c r="N301" s="17">
        <v>0.14860180485399599</v>
      </c>
      <c r="O301" s="17">
        <v>5.59445295261621E-2</v>
      </c>
      <c r="P301" s="17">
        <v>4.1040490739086402E-2</v>
      </c>
      <c r="Q301" s="17">
        <v>3.5360835076367003E-2</v>
      </c>
      <c r="R301" s="17">
        <v>1.08461760531736E-2</v>
      </c>
      <c r="S301" s="17"/>
      <c r="T301" s="17">
        <v>1.1647241289863801E-2</v>
      </c>
      <c r="U301" s="17">
        <v>4.80576000754512E-2</v>
      </c>
      <c r="V301" s="17">
        <v>7.8077250944841595E-2</v>
      </c>
      <c r="W301" s="17">
        <v>5.9209044661524601E-2</v>
      </c>
      <c r="X301" s="17">
        <v>5.69521210781989E-2</v>
      </c>
      <c r="Y301" s="17">
        <v>7.9242053290447201E-2</v>
      </c>
      <c r="Z301" s="17">
        <v>7.3988437078891897E-2</v>
      </c>
      <c r="AA301" s="17">
        <v>5.5105019205365001E-2</v>
      </c>
      <c r="AB301" s="17">
        <v>5.3852511711919203E-2</v>
      </c>
      <c r="AC301" s="17">
        <v>7.2876195292831403E-2</v>
      </c>
      <c r="AD301" s="17">
        <v>5.20003932939977E-2</v>
      </c>
      <c r="AE301" s="17">
        <v>4.2664683100034198E-2</v>
      </c>
      <c r="AF301" s="17"/>
      <c r="AG301" s="17">
        <v>5.6238174986537E-2</v>
      </c>
      <c r="AH301" s="17">
        <v>4.8798975030070801E-2</v>
      </c>
    </row>
    <row r="302" spans="2:34" x14ac:dyDescent="0.25">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row>
    <row r="303" spans="2:34" x14ac:dyDescent="0.25">
      <c r="B303" s="6" t="s">
        <v>188</v>
      </c>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row>
    <row r="304" spans="2:34" x14ac:dyDescent="0.25">
      <c r="B304" s="23" t="s">
        <v>62</v>
      </c>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row>
    <row r="305" spans="2:34" x14ac:dyDescent="0.25">
      <c r="B305" t="s">
        <v>76</v>
      </c>
      <c r="C305" s="17">
        <v>0.111337370349974</v>
      </c>
      <c r="D305" s="17">
        <v>0.13936892082930999</v>
      </c>
      <c r="E305" s="17">
        <v>8.5432674073905104E-2</v>
      </c>
      <c r="F305" s="17"/>
      <c r="G305" s="17">
        <v>8.8233014372829405E-2</v>
      </c>
      <c r="H305" s="17">
        <v>8.8884641027005898E-2</v>
      </c>
      <c r="I305" s="17">
        <v>0.16090562462572899</v>
      </c>
      <c r="J305" s="17"/>
      <c r="K305" s="17">
        <v>7.3681803570168306E-2</v>
      </c>
      <c r="L305" s="17">
        <v>0.120295728220203</v>
      </c>
      <c r="M305" s="17"/>
      <c r="N305" s="17">
        <v>6.4140151288808303E-2</v>
      </c>
      <c r="O305" s="17">
        <v>7.6761756494592895E-2</v>
      </c>
      <c r="P305" s="17">
        <v>8.3754186318442794E-2</v>
      </c>
      <c r="Q305" s="17">
        <v>0.120421384591585</v>
      </c>
      <c r="R305" s="17">
        <v>0.23611936913957701</v>
      </c>
      <c r="S305" s="17"/>
      <c r="T305" s="17">
        <v>0.237488463674563</v>
      </c>
      <c r="U305" s="17">
        <v>4.4320823824977401E-2</v>
      </c>
      <c r="V305" s="17">
        <v>7.4903093044250302E-2</v>
      </c>
      <c r="W305" s="17">
        <v>8.1662747527989604E-2</v>
      </c>
      <c r="X305" s="17">
        <v>7.6601701742675998E-2</v>
      </c>
      <c r="Y305" s="17">
        <v>9.1702098174895302E-2</v>
      </c>
      <c r="Z305" s="17">
        <v>7.85948159117099E-2</v>
      </c>
      <c r="AA305" s="17">
        <v>9.1519706694087197E-2</v>
      </c>
      <c r="AB305" s="17">
        <v>0.13080407259561799</v>
      </c>
      <c r="AC305" s="17">
        <v>9.4473358747646993E-2</v>
      </c>
      <c r="AD305" s="17">
        <v>0.13411626472628099</v>
      </c>
      <c r="AE305" s="17">
        <v>0.22984213360431699</v>
      </c>
      <c r="AF305" s="17"/>
      <c r="AG305" s="17">
        <v>0.125552430186261</v>
      </c>
      <c r="AH305" s="17">
        <v>0.10434385944603899</v>
      </c>
    </row>
    <row r="306" spans="2:34" x14ac:dyDescent="0.25">
      <c r="B306" t="s">
        <v>77</v>
      </c>
      <c r="C306" s="17">
        <v>0.26881444116070202</v>
      </c>
      <c r="D306" s="17">
        <v>0.29618953670160397</v>
      </c>
      <c r="E306" s="17">
        <v>0.24570758463067999</v>
      </c>
      <c r="F306" s="17"/>
      <c r="G306" s="17">
        <v>0.258155786420595</v>
      </c>
      <c r="H306" s="17">
        <v>0.24848907798586201</v>
      </c>
      <c r="I306" s="17">
        <v>0.30415954885008001</v>
      </c>
      <c r="J306" s="17"/>
      <c r="K306" s="17">
        <v>0.25045641232994598</v>
      </c>
      <c r="L306" s="17">
        <v>0.271436058866941</v>
      </c>
      <c r="M306" s="17"/>
      <c r="N306" s="17">
        <v>0.213411985198114</v>
      </c>
      <c r="O306" s="17">
        <v>0.26588642294479597</v>
      </c>
      <c r="P306" s="17">
        <v>0.236394667315771</v>
      </c>
      <c r="Q306" s="17">
        <v>0.30635825146873602</v>
      </c>
      <c r="R306" s="17">
        <v>0.36557311830472</v>
      </c>
      <c r="S306" s="17"/>
      <c r="T306" s="17">
        <v>0.32131794748098003</v>
      </c>
      <c r="U306" s="17">
        <v>0.22365172414034701</v>
      </c>
      <c r="V306" s="17">
        <v>0.23825231769601099</v>
      </c>
      <c r="W306" s="17">
        <v>0.242205761953975</v>
      </c>
      <c r="X306" s="17">
        <v>0.29108880569899398</v>
      </c>
      <c r="Y306" s="17">
        <v>0.26837908392524201</v>
      </c>
      <c r="Z306" s="17">
        <v>0.26523852160653399</v>
      </c>
      <c r="AA306" s="17">
        <v>0.25968712169995101</v>
      </c>
      <c r="AB306" s="17">
        <v>0.25987235276512799</v>
      </c>
      <c r="AC306" s="17">
        <v>0.30859520697618598</v>
      </c>
      <c r="AD306" s="17">
        <v>0.23937464090868399</v>
      </c>
      <c r="AE306" s="17">
        <v>0.33103772338903398</v>
      </c>
      <c r="AF306" s="17"/>
      <c r="AG306" s="17">
        <v>0.270930138458847</v>
      </c>
      <c r="AH306" s="17">
        <v>0.27256584069717799</v>
      </c>
    </row>
    <row r="307" spans="2:34" x14ac:dyDescent="0.25">
      <c r="B307" t="s">
        <v>78</v>
      </c>
      <c r="C307" s="17">
        <v>0.37059943162289299</v>
      </c>
      <c r="D307" s="17">
        <v>0.36657924418472998</v>
      </c>
      <c r="E307" s="17">
        <v>0.37613543237649399</v>
      </c>
      <c r="F307" s="17"/>
      <c r="G307" s="17">
        <v>0.388294655360721</v>
      </c>
      <c r="H307" s="17">
        <v>0.39311425407081002</v>
      </c>
      <c r="I307" s="17">
        <v>0.32597760184838398</v>
      </c>
      <c r="J307" s="17"/>
      <c r="K307" s="17">
        <v>0.36108551449847698</v>
      </c>
      <c r="L307" s="17">
        <v>0.37129788525956697</v>
      </c>
      <c r="M307" s="17"/>
      <c r="N307" s="17">
        <v>0.406387454223262</v>
      </c>
      <c r="O307" s="17">
        <v>0.39367468310313303</v>
      </c>
      <c r="P307" s="17">
        <v>0.39222732314104197</v>
      </c>
      <c r="Q307" s="17">
        <v>0.34124733468503299</v>
      </c>
      <c r="R307" s="17">
        <v>0.28611163066315898</v>
      </c>
      <c r="S307" s="17"/>
      <c r="T307" s="17">
        <v>0.31495407374490803</v>
      </c>
      <c r="U307" s="17">
        <v>0.47326901903185098</v>
      </c>
      <c r="V307" s="17">
        <v>0.38164427881365598</v>
      </c>
      <c r="W307" s="17">
        <v>0.35598077741337802</v>
      </c>
      <c r="X307" s="17">
        <v>0.366837773100399</v>
      </c>
      <c r="Y307" s="17">
        <v>0.38591327118329999</v>
      </c>
      <c r="Z307" s="17">
        <v>0.35187083294599297</v>
      </c>
      <c r="AA307" s="17">
        <v>0.44572151288999801</v>
      </c>
      <c r="AB307" s="17">
        <v>0.34137487627747298</v>
      </c>
      <c r="AC307" s="17">
        <v>0.362417970724627</v>
      </c>
      <c r="AD307" s="17">
        <v>0.385240741539422</v>
      </c>
      <c r="AE307" s="17">
        <v>0.195993299733314</v>
      </c>
      <c r="AF307" s="17"/>
      <c r="AG307" s="17">
        <v>0.35069078600470599</v>
      </c>
      <c r="AH307" s="17">
        <v>0.38792865412189398</v>
      </c>
    </row>
    <row r="308" spans="2:34" x14ac:dyDescent="0.25">
      <c r="B308" t="s">
        <v>79</v>
      </c>
      <c r="C308" s="17">
        <v>0.22605454360678701</v>
      </c>
      <c r="D308" s="17">
        <v>0.17975589334252701</v>
      </c>
      <c r="E308" s="17">
        <v>0.26399829949612102</v>
      </c>
      <c r="F308" s="17"/>
      <c r="G308" s="17">
        <v>0.23813714136727401</v>
      </c>
      <c r="H308" s="17">
        <v>0.249722548588069</v>
      </c>
      <c r="I308" s="17">
        <v>0.18520222940793901</v>
      </c>
      <c r="J308" s="17"/>
      <c r="K308" s="17">
        <v>0.26794132482724298</v>
      </c>
      <c r="L308" s="17">
        <v>0.219749133232261</v>
      </c>
      <c r="M308" s="17"/>
      <c r="N308" s="17">
        <v>0.26498530651359498</v>
      </c>
      <c r="O308" s="17">
        <v>0.24057442025316</v>
      </c>
      <c r="P308" s="17">
        <v>0.27225589206388001</v>
      </c>
      <c r="Q308" s="17">
        <v>0.20478336970899699</v>
      </c>
      <c r="R308" s="17">
        <v>9.8924463842582799E-2</v>
      </c>
      <c r="S308" s="17"/>
      <c r="T308" s="17">
        <v>0.11041931491812899</v>
      </c>
      <c r="U308" s="17">
        <v>0.24984868382324099</v>
      </c>
      <c r="V308" s="17">
        <v>0.26915380793988503</v>
      </c>
      <c r="W308" s="17">
        <v>0.25151767467075897</v>
      </c>
      <c r="X308" s="17">
        <v>0.25156353857858499</v>
      </c>
      <c r="Y308" s="17">
        <v>0.215281037105825</v>
      </c>
      <c r="Z308" s="17">
        <v>0.25835754006684702</v>
      </c>
      <c r="AA308" s="17">
        <v>0.19286761042647499</v>
      </c>
      <c r="AB308" s="17">
        <v>0.26794869836178098</v>
      </c>
      <c r="AC308" s="17">
        <v>0.222924720178897</v>
      </c>
      <c r="AD308" s="17">
        <v>0.218371083627213</v>
      </c>
      <c r="AE308" s="17">
        <v>0.243126843273335</v>
      </c>
      <c r="AF308" s="17"/>
      <c r="AG308" s="17">
        <v>0.23299693223568699</v>
      </c>
      <c r="AH308" s="17">
        <v>0.21192464505549699</v>
      </c>
    </row>
    <row r="309" spans="2:34" x14ac:dyDescent="0.25">
      <c r="B309" t="s">
        <v>60</v>
      </c>
      <c r="C309" s="17">
        <v>2.3194213259643399E-2</v>
      </c>
      <c r="D309" s="17">
        <v>1.8106404941829201E-2</v>
      </c>
      <c r="E309" s="17">
        <v>2.8726009422800201E-2</v>
      </c>
      <c r="F309" s="17"/>
      <c r="G309" s="17">
        <v>2.7179402478580899E-2</v>
      </c>
      <c r="H309" s="17">
        <v>1.9789478328253101E-2</v>
      </c>
      <c r="I309" s="17">
        <v>2.37549952678681E-2</v>
      </c>
      <c r="J309" s="17"/>
      <c r="K309" s="17">
        <v>4.6834944774165298E-2</v>
      </c>
      <c r="L309" s="17">
        <v>1.7221194421028499E-2</v>
      </c>
      <c r="M309" s="17"/>
      <c r="N309" s="17">
        <v>5.1075102776221099E-2</v>
      </c>
      <c r="O309" s="17">
        <v>2.3102717204316801E-2</v>
      </c>
      <c r="P309" s="17">
        <v>1.5367931160864099E-2</v>
      </c>
      <c r="Q309" s="17">
        <v>2.7189659545648299E-2</v>
      </c>
      <c r="R309" s="17">
        <v>1.3271418049960499E-2</v>
      </c>
      <c r="S309" s="17"/>
      <c r="T309" s="17">
        <v>1.5820200181420201E-2</v>
      </c>
      <c r="U309" s="17">
        <v>8.9097491795835908E-3</v>
      </c>
      <c r="V309" s="17">
        <v>3.6046502506198501E-2</v>
      </c>
      <c r="W309" s="17">
        <v>6.86330384338983E-2</v>
      </c>
      <c r="X309" s="17">
        <v>1.3908180879346199E-2</v>
      </c>
      <c r="Y309" s="17">
        <v>3.8724509610737999E-2</v>
      </c>
      <c r="Z309" s="17">
        <v>4.59382894689166E-2</v>
      </c>
      <c r="AA309" s="17">
        <v>1.02040482894891E-2</v>
      </c>
      <c r="AB309" s="17">
        <v>0</v>
      </c>
      <c r="AC309" s="17">
        <v>1.1588743372643101E-2</v>
      </c>
      <c r="AD309" s="17">
        <v>2.2897269198399899E-2</v>
      </c>
      <c r="AE309" s="17">
        <v>0</v>
      </c>
      <c r="AF309" s="17"/>
      <c r="AG309" s="17">
        <v>1.9829713114499398E-2</v>
      </c>
      <c r="AH309" s="17">
        <v>2.3237000679392002E-2</v>
      </c>
    </row>
    <row r="310" spans="2:34" x14ac:dyDescent="0.25">
      <c r="B310" t="s">
        <v>81</v>
      </c>
      <c r="C310" s="17">
        <v>0.38015181151067601</v>
      </c>
      <c r="D310" s="17">
        <v>0.43555845753091399</v>
      </c>
      <c r="E310" s="17">
        <v>0.33114025870458502</v>
      </c>
      <c r="F310" s="17"/>
      <c r="G310" s="17">
        <v>0.34638880079342399</v>
      </c>
      <c r="H310" s="17">
        <v>0.337373719012868</v>
      </c>
      <c r="I310" s="17">
        <v>0.465065173475809</v>
      </c>
      <c r="J310" s="17"/>
      <c r="K310" s="17">
        <v>0.32413821590011399</v>
      </c>
      <c r="L310" s="17">
        <v>0.39173178708714401</v>
      </c>
      <c r="M310" s="17"/>
      <c r="N310" s="17">
        <v>0.27755213648692201</v>
      </c>
      <c r="O310" s="17">
        <v>0.34264817943938902</v>
      </c>
      <c r="P310" s="17">
        <v>0.32014885363421303</v>
      </c>
      <c r="Q310" s="17">
        <v>0.42677963606032099</v>
      </c>
      <c r="R310" s="17">
        <v>0.60169248744429804</v>
      </c>
      <c r="S310" s="17"/>
      <c r="T310" s="17">
        <v>0.55880641115554197</v>
      </c>
      <c r="U310" s="17">
        <v>0.26797254796532399</v>
      </c>
      <c r="V310" s="17">
        <v>0.31315541074026099</v>
      </c>
      <c r="W310" s="17">
        <v>0.32386850948196499</v>
      </c>
      <c r="X310" s="17">
        <v>0.36769050744166998</v>
      </c>
      <c r="Y310" s="17">
        <v>0.36008118210013701</v>
      </c>
      <c r="Z310" s="17">
        <v>0.34383333751824402</v>
      </c>
      <c r="AA310" s="17">
        <v>0.351206828394038</v>
      </c>
      <c r="AB310" s="17">
        <v>0.39067642536074598</v>
      </c>
      <c r="AC310" s="17">
        <v>0.40306856572383298</v>
      </c>
      <c r="AD310" s="17">
        <v>0.37349090563496501</v>
      </c>
      <c r="AE310" s="17">
        <v>0.56087985699335097</v>
      </c>
      <c r="AF310" s="17"/>
      <c r="AG310" s="17">
        <v>0.396482568645108</v>
      </c>
      <c r="AH310" s="17">
        <v>0.37690970014321701</v>
      </c>
    </row>
    <row r="311" spans="2:34" x14ac:dyDescent="0.25">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row>
    <row r="312" spans="2:34" x14ac:dyDescent="0.25">
      <c r="B312" s="6" t="s">
        <v>189</v>
      </c>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row>
    <row r="313" spans="2:34" x14ac:dyDescent="0.25">
      <c r="B313" s="23" t="s">
        <v>745</v>
      </c>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row>
    <row r="314" spans="2:34" x14ac:dyDescent="0.25">
      <c r="B314" t="s">
        <v>76</v>
      </c>
      <c r="C314" s="17">
        <v>0.17392243868176499</v>
      </c>
      <c r="D314" s="17">
        <v>0.188241379311505</v>
      </c>
      <c r="E314" s="17">
        <v>0.15981042097718001</v>
      </c>
      <c r="F314" s="17"/>
      <c r="G314" s="17">
        <v>0.163809246114023</v>
      </c>
      <c r="H314" s="17">
        <v>0.13066211735022101</v>
      </c>
      <c r="I314" s="17">
        <v>0.215418246489814</v>
      </c>
      <c r="J314" s="17"/>
      <c r="K314" s="17" t="s">
        <v>172</v>
      </c>
      <c r="L314" s="17">
        <v>0.17392243868176499</v>
      </c>
      <c r="M314" s="17"/>
      <c r="N314" s="17">
        <v>0.111844585853788</v>
      </c>
      <c r="O314" s="17">
        <v>0.116283536065727</v>
      </c>
      <c r="P314" s="17">
        <v>9.6608034988827293E-2</v>
      </c>
      <c r="Q314" s="17">
        <v>0.16979710871711701</v>
      </c>
      <c r="R314" s="17">
        <v>0.31383523826111498</v>
      </c>
      <c r="S314" s="17"/>
      <c r="T314" s="17">
        <v>0.29533207084673602</v>
      </c>
      <c r="U314" s="17">
        <v>0.1250653065857</v>
      </c>
      <c r="V314" s="17">
        <v>0.107111367319609</v>
      </c>
      <c r="W314" s="17">
        <v>0.103020301311549</v>
      </c>
      <c r="X314" s="17">
        <v>0.122301567596259</v>
      </c>
      <c r="Y314" s="17">
        <v>0.132547283116975</v>
      </c>
      <c r="Z314" s="17">
        <v>0.119969545217444</v>
      </c>
      <c r="AA314" s="17">
        <v>0.21614075627315499</v>
      </c>
      <c r="AB314" s="17">
        <v>0.186395581108658</v>
      </c>
      <c r="AC314" s="17">
        <v>0.16473847671222899</v>
      </c>
      <c r="AD314" s="17">
        <v>0.185816791122557</v>
      </c>
      <c r="AE314" s="17">
        <v>0.36153115604379399</v>
      </c>
      <c r="AF314" s="17"/>
      <c r="AG314" s="17">
        <v>0.18576885275555499</v>
      </c>
      <c r="AH314" s="17">
        <v>0.16732117355272499</v>
      </c>
    </row>
    <row r="315" spans="2:34" x14ac:dyDescent="0.25">
      <c r="B315" t="s">
        <v>77</v>
      </c>
      <c r="C315" s="17">
        <v>0.30014584687874102</v>
      </c>
      <c r="D315" s="17">
        <v>0.32860168483986002</v>
      </c>
      <c r="E315" s="17">
        <v>0.26844431657518902</v>
      </c>
      <c r="F315" s="17"/>
      <c r="G315" s="17">
        <v>0.30172245077085103</v>
      </c>
      <c r="H315" s="17">
        <v>0.25369673541365301</v>
      </c>
      <c r="I315" s="17">
        <v>0.34042738964777802</v>
      </c>
      <c r="J315" s="17"/>
      <c r="K315" s="17" t="s">
        <v>172</v>
      </c>
      <c r="L315" s="17">
        <v>0.30014584687874102</v>
      </c>
      <c r="M315" s="17"/>
      <c r="N315" s="17">
        <v>0.18239973914212901</v>
      </c>
      <c r="O315" s="17">
        <v>0.25872957171914102</v>
      </c>
      <c r="P315" s="17">
        <v>0.31569186142662697</v>
      </c>
      <c r="Q315" s="17">
        <v>0.26089860941820597</v>
      </c>
      <c r="R315" s="17">
        <v>0.357402011750097</v>
      </c>
      <c r="S315" s="17"/>
      <c r="T315" s="17">
        <v>0.40599535849570301</v>
      </c>
      <c r="U315" s="17">
        <v>0.305138608726847</v>
      </c>
      <c r="V315" s="17">
        <v>0.35738790931055697</v>
      </c>
      <c r="W315" s="17">
        <v>0.220452315397793</v>
      </c>
      <c r="X315" s="17">
        <v>0.25398398733909799</v>
      </c>
      <c r="Y315" s="17">
        <v>0.36530344725936298</v>
      </c>
      <c r="Z315" s="17">
        <v>0.36002153739561099</v>
      </c>
      <c r="AA315" s="17">
        <v>0.274918774241945</v>
      </c>
      <c r="AB315" s="17">
        <v>0.21314546604585899</v>
      </c>
      <c r="AC315" s="17">
        <v>0.16883587580230999</v>
      </c>
      <c r="AD315" s="17">
        <v>0.36500905923073901</v>
      </c>
      <c r="AE315" s="17">
        <v>0.21788212728023201</v>
      </c>
      <c r="AF315" s="17"/>
      <c r="AG315" s="17">
        <v>0.32845112060084503</v>
      </c>
      <c r="AH315" s="17">
        <v>0.28798372442014403</v>
      </c>
    </row>
    <row r="316" spans="2:34" x14ac:dyDescent="0.25">
      <c r="B316" t="s">
        <v>78</v>
      </c>
      <c r="C316" s="17">
        <v>0.28049773395474498</v>
      </c>
      <c r="D316" s="17">
        <v>0.27410332308632301</v>
      </c>
      <c r="E316" s="17">
        <v>0.289914909710973</v>
      </c>
      <c r="F316" s="17"/>
      <c r="G316" s="17">
        <v>0.249299379555836</v>
      </c>
      <c r="H316" s="17">
        <v>0.358345193615138</v>
      </c>
      <c r="I316" s="17">
        <v>0.222799339284598</v>
      </c>
      <c r="J316" s="17"/>
      <c r="K316" s="17" t="s">
        <v>172</v>
      </c>
      <c r="L316" s="17">
        <v>0.28049773395474498</v>
      </c>
      <c r="M316" s="17"/>
      <c r="N316" s="17">
        <v>0.34276603028229902</v>
      </c>
      <c r="O316" s="17">
        <v>0.33632732359365802</v>
      </c>
      <c r="P316" s="17">
        <v>0.30231191589496897</v>
      </c>
      <c r="Q316" s="17">
        <v>0.26234653002369102</v>
      </c>
      <c r="R316" s="17">
        <v>0.21130551413947299</v>
      </c>
      <c r="S316" s="17"/>
      <c r="T316" s="17">
        <v>0.17665184680902099</v>
      </c>
      <c r="U316" s="17">
        <v>0.30104197657652099</v>
      </c>
      <c r="V316" s="17">
        <v>0.238269964378403</v>
      </c>
      <c r="W316" s="17">
        <v>0.35178795883166802</v>
      </c>
      <c r="X316" s="17">
        <v>0.39720018262155199</v>
      </c>
      <c r="Y316" s="17">
        <v>0.26086511428050402</v>
      </c>
      <c r="Z316" s="17">
        <v>0.210021625779651</v>
      </c>
      <c r="AA316" s="17">
        <v>0.297448625592103</v>
      </c>
      <c r="AB316" s="17">
        <v>0.29579845178582997</v>
      </c>
      <c r="AC316" s="17">
        <v>0.36306947529237099</v>
      </c>
      <c r="AD316" s="17">
        <v>0.36810459030071702</v>
      </c>
      <c r="AE316" s="17">
        <v>0.22976784609320899</v>
      </c>
      <c r="AF316" s="17"/>
      <c r="AG316" s="17">
        <v>0.25395583391989701</v>
      </c>
      <c r="AH316" s="17">
        <v>0.30398376288807399</v>
      </c>
    </row>
    <row r="317" spans="2:34" x14ac:dyDescent="0.25">
      <c r="B317" t="s">
        <v>79</v>
      </c>
      <c r="C317" s="17">
        <v>0.21633687462349299</v>
      </c>
      <c r="D317" s="17">
        <v>0.178622805930337</v>
      </c>
      <c r="E317" s="17">
        <v>0.25393549744014199</v>
      </c>
      <c r="F317" s="17"/>
      <c r="G317" s="17">
        <v>0.21793417724885999</v>
      </c>
      <c r="H317" s="17">
        <v>0.22741994694453399</v>
      </c>
      <c r="I317" s="17">
        <v>0.20604729701347901</v>
      </c>
      <c r="J317" s="17"/>
      <c r="K317" s="17" t="s">
        <v>172</v>
      </c>
      <c r="L317" s="17">
        <v>0.21633687462349299</v>
      </c>
      <c r="M317" s="17"/>
      <c r="N317" s="17">
        <v>0.305660249608535</v>
      </c>
      <c r="O317" s="17">
        <v>0.26224675527070102</v>
      </c>
      <c r="P317" s="17">
        <v>0.24724174852549</v>
      </c>
      <c r="Q317" s="17">
        <v>0.269522782626897</v>
      </c>
      <c r="R317" s="17">
        <v>0.10957113619322099</v>
      </c>
      <c r="S317" s="17"/>
      <c r="T317" s="17">
        <v>0.110197678532205</v>
      </c>
      <c r="U317" s="17">
        <v>0.24442781280183601</v>
      </c>
      <c r="V317" s="17">
        <v>0.25390227361502099</v>
      </c>
      <c r="W317" s="17">
        <v>0.25824101745185202</v>
      </c>
      <c r="X317" s="17">
        <v>0.226514262443091</v>
      </c>
      <c r="Y317" s="17">
        <v>0.18752692861775799</v>
      </c>
      <c r="Z317" s="17">
        <v>0.28525952686133499</v>
      </c>
      <c r="AA317" s="17">
        <v>0.21149184389279699</v>
      </c>
      <c r="AB317" s="17">
        <v>0.28915583746732099</v>
      </c>
      <c r="AC317" s="17">
        <v>0.25439631930677398</v>
      </c>
      <c r="AD317" s="17">
        <v>5.0398393328349299E-2</v>
      </c>
      <c r="AE317" s="17">
        <v>0.14947528915112299</v>
      </c>
      <c r="AF317" s="17"/>
      <c r="AG317" s="17">
        <v>0.21771375239590901</v>
      </c>
      <c r="AH317" s="17">
        <v>0.20641544919197499</v>
      </c>
    </row>
    <row r="318" spans="2:34" x14ac:dyDescent="0.25">
      <c r="B318" t="s">
        <v>60</v>
      </c>
      <c r="C318" s="17">
        <v>2.9097105861256901E-2</v>
      </c>
      <c r="D318" s="17">
        <v>3.04308068319754E-2</v>
      </c>
      <c r="E318" s="17">
        <v>2.7894855296515999E-2</v>
      </c>
      <c r="F318" s="17"/>
      <c r="G318" s="17">
        <v>6.7234746310429902E-2</v>
      </c>
      <c r="H318" s="17">
        <v>2.98760066764539E-2</v>
      </c>
      <c r="I318" s="17">
        <v>1.5307727564331301E-2</v>
      </c>
      <c r="J318" s="17"/>
      <c r="K318" s="17" t="s">
        <v>172</v>
      </c>
      <c r="L318" s="17">
        <v>2.9097105861256901E-2</v>
      </c>
      <c r="M318" s="17"/>
      <c r="N318" s="17">
        <v>5.7329395113249103E-2</v>
      </c>
      <c r="O318" s="17">
        <v>2.6412813350773199E-2</v>
      </c>
      <c r="P318" s="17">
        <v>3.8146439164086797E-2</v>
      </c>
      <c r="Q318" s="17">
        <v>3.7434969214089002E-2</v>
      </c>
      <c r="R318" s="17">
        <v>7.8860996560940599E-3</v>
      </c>
      <c r="S318" s="17"/>
      <c r="T318" s="17">
        <v>1.1823045316335001E-2</v>
      </c>
      <c r="U318" s="17">
        <v>2.4326295309096298E-2</v>
      </c>
      <c r="V318" s="17">
        <v>4.332848537641E-2</v>
      </c>
      <c r="W318" s="17">
        <v>6.6498407007138494E-2</v>
      </c>
      <c r="X318" s="17">
        <v>0</v>
      </c>
      <c r="Y318" s="17">
        <v>5.3757226725399503E-2</v>
      </c>
      <c r="Z318" s="17">
        <v>2.4727764745959099E-2</v>
      </c>
      <c r="AA318" s="17">
        <v>0</v>
      </c>
      <c r="AB318" s="17">
        <v>1.55046635923313E-2</v>
      </c>
      <c r="AC318" s="17">
        <v>4.8959852886315297E-2</v>
      </c>
      <c r="AD318" s="17">
        <v>3.0671166017637402E-2</v>
      </c>
      <c r="AE318" s="17">
        <v>4.1343581431640998E-2</v>
      </c>
      <c r="AF318" s="17"/>
      <c r="AG318" s="17">
        <v>1.4110440327794399E-2</v>
      </c>
      <c r="AH318" s="17">
        <v>3.4295889947082402E-2</v>
      </c>
    </row>
    <row r="319" spans="2:34" x14ac:dyDescent="0.25">
      <c r="B319" t="s">
        <v>81</v>
      </c>
      <c r="C319" s="17">
        <v>0.47406828556050601</v>
      </c>
      <c r="D319" s="17">
        <v>0.51684306415136405</v>
      </c>
      <c r="E319" s="17">
        <v>0.42825473755236898</v>
      </c>
      <c r="F319" s="17"/>
      <c r="G319" s="17">
        <v>0.465531696884875</v>
      </c>
      <c r="H319" s="17">
        <v>0.38435885276387399</v>
      </c>
      <c r="I319" s="17">
        <v>0.55584563613759197</v>
      </c>
      <c r="J319" s="17"/>
      <c r="K319" s="17" t="s">
        <v>172</v>
      </c>
      <c r="L319" s="17">
        <v>0.47406828556050601</v>
      </c>
      <c r="M319" s="17"/>
      <c r="N319" s="17">
        <v>0.29424432499591702</v>
      </c>
      <c r="O319" s="17">
        <v>0.37501310778486802</v>
      </c>
      <c r="P319" s="17">
        <v>0.412299896415455</v>
      </c>
      <c r="Q319" s="17">
        <v>0.43069571813532298</v>
      </c>
      <c r="R319" s="17">
        <v>0.67123725001121304</v>
      </c>
      <c r="S319" s="17"/>
      <c r="T319" s="17">
        <v>0.70132742934243897</v>
      </c>
      <c r="U319" s="17">
        <v>0.43020391531254598</v>
      </c>
      <c r="V319" s="17">
        <v>0.46449927663016599</v>
      </c>
      <c r="W319" s="17">
        <v>0.32347261670934102</v>
      </c>
      <c r="X319" s="17">
        <v>0.37628555493535598</v>
      </c>
      <c r="Y319" s="17">
        <v>0.49785073037633798</v>
      </c>
      <c r="Z319" s="17">
        <v>0.47999108261305501</v>
      </c>
      <c r="AA319" s="17">
        <v>0.49105953051509998</v>
      </c>
      <c r="AB319" s="17">
        <v>0.39954104715451699</v>
      </c>
      <c r="AC319" s="17">
        <v>0.33357435251453998</v>
      </c>
      <c r="AD319" s="17">
        <v>0.55082585035329601</v>
      </c>
      <c r="AE319" s="17">
        <v>0.57941328332402697</v>
      </c>
      <c r="AF319" s="17"/>
      <c r="AG319" s="17">
        <v>0.51421997335640002</v>
      </c>
      <c r="AH319" s="17">
        <v>0.45530489797286799</v>
      </c>
    </row>
    <row r="320" spans="2:34" x14ac:dyDescent="0.25">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row>
    <row r="321" spans="2:34" x14ac:dyDescent="0.25">
      <c r="B321" s="6" t="s">
        <v>190</v>
      </c>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row>
    <row r="322" spans="2:34" x14ac:dyDescent="0.25">
      <c r="B322" s="23" t="s">
        <v>746</v>
      </c>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row>
    <row r="323" spans="2:34" x14ac:dyDescent="0.25">
      <c r="B323" t="s">
        <v>76</v>
      </c>
      <c r="C323" s="17">
        <v>0.195734914607468</v>
      </c>
      <c r="D323" s="17">
        <v>0.231134089447222</v>
      </c>
      <c r="E323" s="17">
        <v>0.168138744837876</v>
      </c>
      <c r="F323" s="17"/>
      <c r="G323" s="17">
        <v>0.14001662022941</v>
      </c>
      <c r="H323" s="17">
        <v>0.23552854597575501</v>
      </c>
      <c r="I323" s="17">
        <v>0.31614971151154703</v>
      </c>
      <c r="J323" s="17"/>
      <c r="K323" s="17" t="s">
        <v>172</v>
      </c>
      <c r="L323" s="17">
        <v>0.195734914607468</v>
      </c>
      <c r="M323" s="17"/>
      <c r="N323" s="17">
        <v>0.142834982016707</v>
      </c>
      <c r="O323" s="17">
        <v>0.139649380877855</v>
      </c>
      <c r="P323" s="17">
        <v>0.19117778826047199</v>
      </c>
      <c r="Q323" s="17">
        <v>0.52496370553448501</v>
      </c>
      <c r="R323" s="17">
        <v>0.35390416439681599</v>
      </c>
      <c r="S323" s="17"/>
      <c r="T323" s="17">
        <v>0.35373365054404998</v>
      </c>
      <c r="U323" s="17">
        <v>0.127050825743701</v>
      </c>
      <c r="V323" s="17">
        <v>0.22731649104412399</v>
      </c>
      <c r="W323" s="17">
        <v>0.101161360816415</v>
      </c>
      <c r="X323" s="17">
        <v>0.18821503467523701</v>
      </c>
      <c r="Y323" s="17">
        <v>0.34339454467046299</v>
      </c>
      <c r="Z323" s="17">
        <v>0.139173827183555</v>
      </c>
      <c r="AA323" s="17">
        <v>0.16687161312010801</v>
      </c>
      <c r="AB323" s="17">
        <v>0.171938994955704</v>
      </c>
      <c r="AC323" s="17">
        <v>0.161530290078129</v>
      </c>
      <c r="AD323" s="17">
        <v>0.20551883218838199</v>
      </c>
      <c r="AE323" s="17">
        <v>6.0866081576079402E-2</v>
      </c>
      <c r="AF323" s="17"/>
      <c r="AG323" s="17">
        <v>0.242866681221826</v>
      </c>
      <c r="AH323" s="17">
        <v>0.16137939050705799</v>
      </c>
    </row>
    <row r="324" spans="2:34" x14ac:dyDescent="0.25">
      <c r="B324" t="s">
        <v>77</v>
      </c>
      <c r="C324" s="17">
        <v>0.33812939433320699</v>
      </c>
      <c r="D324" s="17">
        <v>0.32989635176537302</v>
      </c>
      <c r="E324" s="17">
        <v>0.35745976896781201</v>
      </c>
      <c r="F324" s="17"/>
      <c r="G324" s="17">
        <v>0.331459134439133</v>
      </c>
      <c r="H324" s="17">
        <v>0.374375837942588</v>
      </c>
      <c r="I324" s="17">
        <v>0.22693240510346799</v>
      </c>
      <c r="J324" s="17"/>
      <c r="K324" s="17" t="s">
        <v>172</v>
      </c>
      <c r="L324" s="17">
        <v>0.33812939433320699</v>
      </c>
      <c r="M324" s="17"/>
      <c r="N324" s="17">
        <v>0.24134146094001499</v>
      </c>
      <c r="O324" s="17">
        <v>0.41582870013043499</v>
      </c>
      <c r="P324" s="17">
        <v>0.33218642015173999</v>
      </c>
      <c r="Q324" s="17">
        <v>0.274233849056088</v>
      </c>
      <c r="R324" s="17">
        <v>0.36669307393378597</v>
      </c>
      <c r="S324" s="17"/>
      <c r="T324" s="17">
        <v>0.34805990105164503</v>
      </c>
      <c r="U324" s="17">
        <v>0.367292183599217</v>
      </c>
      <c r="V324" s="17">
        <v>0.29104840445098301</v>
      </c>
      <c r="W324" s="17">
        <v>0.277186110461066</v>
      </c>
      <c r="X324" s="17">
        <v>0.305945892572903</v>
      </c>
      <c r="Y324" s="17">
        <v>0.32049541503173801</v>
      </c>
      <c r="Z324" s="17">
        <v>0.36749810933544802</v>
      </c>
      <c r="AA324" s="17">
        <v>0.36190019514161298</v>
      </c>
      <c r="AB324" s="17">
        <v>0.391776186847341</v>
      </c>
      <c r="AC324" s="17">
        <v>0.35060319232186399</v>
      </c>
      <c r="AD324" s="17">
        <v>0.21433545144352001</v>
      </c>
      <c r="AE324" s="17">
        <v>0.54318890752100002</v>
      </c>
      <c r="AF324" s="17"/>
      <c r="AG324" s="17">
        <v>0.27537329111054798</v>
      </c>
      <c r="AH324" s="17">
        <v>0.38489541044307601</v>
      </c>
    </row>
    <row r="325" spans="2:34" x14ac:dyDescent="0.25">
      <c r="B325" t="s">
        <v>78</v>
      </c>
      <c r="C325" s="17">
        <v>0.25792688391037399</v>
      </c>
      <c r="D325" s="17">
        <v>0.26594030034598298</v>
      </c>
      <c r="E325" s="17">
        <v>0.25314544505965603</v>
      </c>
      <c r="F325" s="17"/>
      <c r="G325" s="17">
        <v>0.32016893410733499</v>
      </c>
      <c r="H325" s="17">
        <v>0.20159802875461499</v>
      </c>
      <c r="I325" s="17">
        <v>0.170797401779268</v>
      </c>
      <c r="J325" s="17"/>
      <c r="K325" s="17" t="s">
        <v>172</v>
      </c>
      <c r="L325" s="17">
        <v>0.25792688391037399</v>
      </c>
      <c r="M325" s="17"/>
      <c r="N325" s="17">
        <v>0.32612704606264498</v>
      </c>
      <c r="O325" s="17">
        <v>0.27935463602460298</v>
      </c>
      <c r="P325" s="17">
        <v>0.24432112158225</v>
      </c>
      <c r="Q325" s="17">
        <v>0.15059507230799499</v>
      </c>
      <c r="R325" s="17">
        <v>0.160273519642672</v>
      </c>
      <c r="S325" s="17"/>
      <c r="T325" s="17">
        <v>0.22038573940475401</v>
      </c>
      <c r="U325" s="17">
        <v>0.32336318141660902</v>
      </c>
      <c r="V325" s="17">
        <v>0.24081582937134</v>
      </c>
      <c r="W325" s="17">
        <v>0.31728992828557301</v>
      </c>
      <c r="X325" s="17">
        <v>0.181861984548539</v>
      </c>
      <c r="Y325" s="17">
        <v>0.21889173879089899</v>
      </c>
      <c r="Z325" s="17">
        <v>0.24298143631254901</v>
      </c>
      <c r="AA325" s="17">
        <v>0.26136407247873</v>
      </c>
      <c r="AB325" s="17">
        <v>0.21420830840622099</v>
      </c>
      <c r="AC325" s="17">
        <v>0.331334748133715</v>
      </c>
      <c r="AD325" s="17">
        <v>0.29249129472582103</v>
      </c>
      <c r="AE325" s="17">
        <v>0.17211040005184999</v>
      </c>
      <c r="AF325" s="17"/>
      <c r="AG325" s="17">
        <v>0.24094020199548899</v>
      </c>
      <c r="AH325" s="17">
        <v>0.26987267398871501</v>
      </c>
    </row>
    <row r="326" spans="2:34" x14ac:dyDescent="0.25">
      <c r="B326" t="s">
        <v>79</v>
      </c>
      <c r="C326" s="17">
        <v>0.18784653680704599</v>
      </c>
      <c r="D326" s="17">
        <v>0.15783756404628299</v>
      </c>
      <c r="E326" s="17">
        <v>0.19552637184796301</v>
      </c>
      <c r="F326" s="17"/>
      <c r="G326" s="17">
        <v>0.18306890594028999</v>
      </c>
      <c r="H326" s="17">
        <v>0.17411822078854</v>
      </c>
      <c r="I326" s="17">
        <v>0.26656036845700598</v>
      </c>
      <c r="J326" s="17"/>
      <c r="K326" s="17" t="s">
        <v>172</v>
      </c>
      <c r="L326" s="17">
        <v>0.18784653680704599</v>
      </c>
      <c r="M326" s="17"/>
      <c r="N326" s="17">
        <v>0.228030446463974</v>
      </c>
      <c r="O326" s="17">
        <v>0.15306691286051399</v>
      </c>
      <c r="P326" s="17">
        <v>0.21847104290473501</v>
      </c>
      <c r="Q326" s="17">
        <v>5.0207373101433E-2</v>
      </c>
      <c r="R326" s="17">
        <v>0.11912924202672601</v>
      </c>
      <c r="S326" s="17"/>
      <c r="T326" s="17">
        <v>6.9417396571621104E-2</v>
      </c>
      <c r="U326" s="17">
        <v>0.16650661409436501</v>
      </c>
      <c r="V326" s="17">
        <v>0.240819275133553</v>
      </c>
      <c r="W326" s="17">
        <v>0.232300787286149</v>
      </c>
      <c r="X326" s="17">
        <v>0.28353196614184101</v>
      </c>
      <c r="Y326" s="17">
        <v>8.3738783639809494E-2</v>
      </c>
      <c r="Z326" s="17">
        <v>0.21187076776932401</v>
      </c>
      <c r="AA326" s="17">
        <v>0.20986411925954901</v>
      </c>
      <c r="AB326" s="17">
        <v>0.22207650979073401</v>
      </c>
      <c r="AC326" s="17">
        <v>0.15653176946629199</v>
      </c>
      <c r="AD326" s="17">
        <v>0.25787886962990902</v>
      </c>
      <c r="AE326" s="17">
        <v>0.22383461085107101</v>
      </c>
      <c r="AF326" s="17"/>
      <c r="AG326" s="17">
        <v>0.211455366591212</v>
      </c>
      <c r="AH326" s="17">
        <v>0.169690016220571</v>
      </c>
    </row>
    <row r="327" spans="2:34" x14ac:dyDescent="0.25">
      <c r="B327" t="s">
        <v>60</v>
      </c>
      <c r="C327" s="17">
        <v>2.03622703419046E-2</v>
      </c>
      <c r="D327" s="17">
        <v>1.5191694395138899E-2</v>
      </c>
      <c r="E327" s="17">
        <v>2.5729669286692899E-2</v>
      </c>
      <c r="F327" s="17"/>
      <c r="G327" s="17">
        <v>2.5286405283832199E-2</v>
      </c>
      <c r="H327" s="17">
        <v>1.43793665385019E-2</v>
      </c>
      <c r="I327" s="17">
        <v>1.9560113148710399E-2</v>
      </c>
      <c r="J327" s="17"/>
      <c r="K327" s="17" t="s">
        <v>172</v>
      </c>
      <c r="L327" s="17">
        <v>2.03622703419046E-2</v>
      </c>
      <c r="M327" s="17"/>
      <c r="N327" s="17">
        <v>6.16660645166595E-2</v>
      </c>
      <c r="O327" s="17">
        <v>1.21003701065926E-2</v>
      </c>
      <c r="P327" s="17">
        <v>1.38436271008033E-2</v>
      </c>
      <c r="Q327" s="17">
        <v>0</v>
      </c>
      <c r="R327" s="17">
        <v>0</v>
      </c>
      <c r="S327" s="17"/>
      <c r="T327" s="17">
        <v>8.4033124279298994E-3</v>
      </c>
      <c r="U327" s="17">
        <v>1.5787195146108501E-2</v>
      </c>
      <c r="V327" s="17">
        <v>0</v>
      </c>
      <c r="W327" s="17">
        <v>7.2061813150798099E-2</v>
      </c>
      <c r="X327" s="17">
        <v>4.0445122061479898E-2</v>
      </c>
      <c r="Y327" s="17">
        <v>3.3479517867091399E-2</v>
      </c>
      <c r="Z327" s="17">
        <v>3.8475859399123902E-2</v>
      </c>
      <c r="AA327" s="17">
        <v>0</v>
      </c>
      <c r="AB327" s="17">
        <v>0</v>
      </c>
      <c r="AC327" s="17">
        <v>0</v>
      </c>
      <c r="AD327" s="17">
        <v>2.9775552012367298E-2</v>
      </c>
      <c r="AE327" s="17">
        <v>0</v>
      </c>
      <c r="AF327" s="17"/>
      <c r="AG327" s="17">
        <v>2.9364459080925099E-2</v>
      </c>
      <c r="AH327" s="17">
        <v>1.41625088405808E-2</v>
      </c>
    </row>
    <row r="328" spans="2:34" x14ac:dyDescent="0.25">
      <c r="B328" t="s">
        <v>81</v>
      </c>
      <c r="C328" s="17">
        <v>0.53386430894067505</v>
      </c>
      <c r="D328" s="17">
        <v>0.56103044121259504</v>
      </c>
      <c r="E328" s="17">
        <v>0.52559851380568801</v>
      </c>
      <c r="F328" s="17"/>
      <c r="G328" s="17">
        <v>0.47147575466854302</v>
      </c>
      <c r="H328" s="17">
        <v>0.60990438391834401</v>
      </c>
      <c r="I328" s="17">
        <v>0.54308211661501604</v>
      </c>
      <c r="J328" s="17"/>
      <c r="K328" s="17" t="s">
        <v>172</v>
      </c>
      <c r="L328" s="17">
        <v>0.53386430894067505</v>
      </c>
      <c r="M328" s="17"/>
      <c r="N328" s="17">
        <v>0.38417644295672199</v>
      </c>
      <c r="O328" s="17">
        <v>0.55547808100828999</v>
      </c>
      <c r="P328" s="17">
        <v>0.52336420841221198</v>
      </c>
      <c r="Q328" s="17">
        <v>0.79919755459057196</v>
      </c>
      <c r="R328" s="17">
        <v>0.72059723833060196</v>
      </c>
      <c r="S328" s="17"/>
      <c r="T328" s="17">
        <v>0.70179355159569501</v>
      </c>
      <c r="U328" s="17">
        <v>0.49434300934291803</v>
      </c>
      <c r="V328" s="17">
        <v>0.518364895495107</v>
      </c>
      <c r="W328" s="17">
        <v>0.37834747127747997</v>
      </c>
      <c r="X328" s="17">
        <v>0.49416092724813998</v>
      </c>
      <c r="Y328" s="17">
        <v>0.66388995970219999</v>
      </c>
      <c r="Z328" s="17">
        <v>0.506671936519003</v>
      </c>
      <c r="AA328" s="17">
        <v>0.52877180826172099</v>
      </c>
      <c r="AB328" s="17">
        <v>0.56371518180304503</v>
      </c>
      <c r="AC328" s="17">
        <v>0.51213348239999301</v>
      </c>
      <c r="AD328" s="17">
        <v>0.41985428363190203</v>
      </c>
      <c r="AE328" s="17">
        <v>0.604054989097079</v>
      </c>
      <c r="AF328" s="17"/>
      <c r="AG328" s="17">
        <v>0.51823997233237395</v>
      </c>
      <c r="AH328" s="17">
        <v>0.54627480095013403</v>
      </c>
    </row>
    <row r="329" spans="2:34" x14ac:dyDescent="0.25">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row>
    <row r="330" spans="2:34" x14ac:dyDescent="0.25">
      <c r="B330" s="6" t="s">
        <v>208</v>
      </c>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row>
    <row r="331" spans="2:34" x14ac:dyDescent="0.25">
      <c r="B331" s="23" t="s">
        <v>62</v>
      </c>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row>
    <row r="332" spans="2:34" x14ac:dyDescent="0.25">
      <c r="B332" t="s">
        <v>204</v>
      </c>
      <c r="C332" s="17">
        <v>0.55322683475793499</v>
      </c>
      <c r="D332" s="17">
        <v>0.598211349658886</v>
      </c>
      <c r="E332" s="17">
        <v>0.51246497314540795</v>
      </c>
      <c r="F332" s="17"/>
      <c r="G332" s="17">
        <v>0.57742960137672605</v>
      </c>
      <c r="H332" s="17">
        <v>0.51645365818770295</v>
      </c>
      <c r="I332" s="17">
        <v>0.57678243954233999</v>
      </c>
      <c r="J332" s="17"/>
      <c r="K332" s="17">
        <v>0.51659888051163405</v>
      </c>
      <c r="L332" s="17">
        <v>0.56502460747439098</v>
      </c>
      <c r="M332" s="17"/>
      <c r="N332" s="17">
        <v>0.53253835088988299</v>
      </c>
      <c r="O332" s="17">
        <v>0.57456100154641099</v>
      </c>
      <c r="P332" s="17">
        <v>0.50870014503279604</v>
      </c>
      <c r="Q332" s="17">
        <v>0.61822794710546702</v>
      </c>
      <c r="R332" s="17">
        <v>0.60800219744593498</v>
      </c>
      <c r="S332" s="17"/>
      <c r="T332" s="17">
        <v>0.62580645200852802</v>
      </c>
      <c r="U332" s="17">
        <v>0.53527609837981405</v>
      </c>
      <c r="V332" s="17">
        <v>0.556467916567844</v>
      </c>
      <c r="W332" s="17">
        <v>0.480615387744246</v>
      </c>
      <c r="X332" s="17">
        <v>0.52198692902783295</v>
      </c>
      <c r="Y332" s="17">
        <v>0.54500256119046198</v>
      </c>
      <c r="Z332" s="17">
        <v>0.54827909532055696</v>
      </c>
      <c r="AA332" s="17">
        <v>0.52710798780923296</v>
      </c>
      <c r="AB332" s="17">
        <v>0.53756935076060697</v>
      </c>
      <c r="AC332" s="17">
        <v>0.61604622261152897</v>
      </c>
      <c r="AD332" s="17">
        <v>0.55613248108524505</v>
      </c>
      <c r="AE332" s="17">
        <v>0.53786259384522905</v>
      </c>
      <c r="AF332" s="17"/>
      <c r="AG332" s="17">
        <v>0.57921622470060696</v>
      </c>
      <c r="AH332" s="17">
        <v>0.54674513839968397</v>
      </c>
    </row>
    <row r="333" spans="2:34" x14ac:dyDescent="0.25">
      <c r="B333" t="s">
        <v>205</v>
      </c>
      <c r="C333" s="17">
        <v>0.41039334384320703</v>
      </c>
      <c r="D333" s="17">
        <v>0.36682473680774402</v>
      </c>
      <c r="E333" s="17">
        <v>0.44904345731006401</v>
      </c>
      <c r="F333" s="17"/>
      <c r="G333" s="17">
        <v>0.38693739660839499</v>
      </c>
      <c r="H333" s="17">
        <v>0.45234263820616399</v>
      </c>
      <c r="I333" s="17">
        <v>0.37966416121791702</v>
      </c>
      <c r="J333" s="17"/>
      <c r="K333" s="17">
        <v>0.418477291577104</v>
      </c>
      <c r="L333" s="17">
        <v>0.407314399434344</v>
      </c>
      <c r="M333" s="17"/>
      <c r="N333" s="17">
        <v>0.42117702948337998</v>
      </c>
      <c r="O333" s="17">
        <v>0.38480696507872902</v>
      </c>
      <c r="P333" s="17">
        <v>0.46189813149743097</v>
      </c>
      <c r="Q333" s="17">
        <v>0.36297813189334899</v>
      </c>
      <c r="R333" s="17">
        <v>0.34893558273416703</v>
      </c>
      <c r="S333" s="17"/>
      <c r="T333" s="17">
        <v>0.33803985634612199</v>
      </c>
      <c r="U333" s="17">
        <v>0.43686940184105699</v>
      </c>
      <c r="V333" s="17">
        <v>0.42621512933282302</v>
      </c>
      <c r="W333" s="17">
        <v>0.47532039880197602</v>
      </c>
      <c r="X333" s="17">
        <v>0.47204711996492799</v>
      </c>
      <c r="Y333" s="17">
        <v>0.39331692510995198</v>
      </c>
      <c r="Z333" s="17">
        <v>0.40776519940260503</v>
      </c>
      <c r="AA333" s="17">
        <v>0.39702760154413402</v>
      </c>
      <c r="AB333" s="17">
        <v>0.43939907349274299</v>
      </c>
      <c r="AC333" s="17">
        <v>0.34312946205431599</v>
      </c>
      <c r="AD333" s="17">
        <v>0.43070755672164202</v>
      </c>
      <c r="AE333" s="17">
        <v>0.35922827743983099</v>
      </c>
      <c r="AF333" s="17"/>
      <c r="AG333" s="17">
        <v>0.38355668952639099</v>
      </c>
      <c r="AH333" s="17">
        <v>0.43054974575468302</v>
      </c>
    </row>
    <row r="334" spans="2:34" x14ac:dyDescent="0.25">
      <c r="B334" t="s">
        <v>206</v>
      </c>
      <c r="C334" s="17">
        <v>3.6379821398858897E-2</v>
      </c>
      <c r="D334" s="17">
        <v>3.4963913533370097E-2</v>
      </c>
      <c r="E334" s="17">
        <v>3.8491569544528002E-2</v>
      </c>
      <c r="F334" s="17"/>
      <c r="G334" s="17">
        <v>3.5633002014878498E-2</v>
      </c>
      <c r="H334" s="17">
        <v>3.1203703606133001E-2</v>
      </c>
      <c r="I334" s="17">
        <v>4.3553399239742302E-2</v>
      </c>
      <c r="J334" s="17"/>
      <c r="K334" s="17">
        <v>6.4923827911262194E-2</v>
      </c>
      <c r="L334" s="17">
        <v>2.76609930912649E-2</v>
      </c>
      <c r="M334" s="17"/>
      <c r="N334" s="17">
        <v>4.6284619626737203E-2</v>
      </c>
      <c r="O334" s="17">
        <v>4.0632033374859801E-2</v>
      </c>
      <c r="P334" s="17">
        <v>2.9401723469772999E-2</v>
      </c>
      <c r="Q334" s="17">
        <v>1.8793921001183701E-2</v>
      </c>
      <c r="R334" s="17">
        <v>4.3062219819897898E-2</v>
      </c>
      <c r="S334" s="17"/>
      <c r="T334" s="17">
        <v>3.61536916453504E-2</v>
      </c>
      <c r="U334" s="17">
        <v>2.7854499779129401E-2</v>
      </c>
      <c r="V334" s="17">
        <v>1.7316954099332701E-2</v>
      </c>
      <c r="W334" s="17">
        <v>4.4064213453777798E-2</v>
      </c>
      <c r="X334" s="17">
        <v>5.9659510072392697E-3</v>
      </c>
      <c r="Y334" s="17">
        <v>6.16805136995867E-2</v>
      </c>
      <c r="Z334" s="17">
        <v>4.3955705276838099E-2</v>
      </c>
      <c r="AA334" s="17">
        <v>7.5864410646633601E-2</v>
      </c>
      <c r="AB334" s="17">
        <v>2.3031575746649699E-2</v>
      </c>
      <c r="AC334" s="17">
        <v>4.08243153341541E-2</v>
      </c>
      <c r="AD334" s="17">
        <v>1.3159962193112501E-2</v>
      </c>
      <c r="AE334" s="17">
        <v>0.10290912871494</v>
      </c>
      <c r="AF334" s="17"/>
      <c r="AG334" s="17">
        <v>3.7227085773002197E-2</v>
      </c>
      <c r="AH334" s="17">
        <v>2.2705115845632898E-2</v>
      </c>
    </row>
    <row r="335" spans="2:34" x14ac:dyDescent="0.25">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row>
    <row r="336" spans="2:34" x14ac:dyDescent="0.25">
      <c r="B336" s="6" t="s">
        <v>209</v>
      </c>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row>
    <row r="337" spans="2:34" x14ac:dyDescent="0.25">
      <c r="B337" s="23" t="s">
        <v>62</v>
      </c>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row>
    <row r="338" spans="2:34" x14ac:dyDescent="0.25">
      <c r="B338" t="s">
        <v>204</v>
      </c>
      <c r="C338" s="17">
        <v>0.44822490105777901</v>
      </c>
      <c r="D338" s="17">
        <v>0.47973887435256601</v>
      </c>
      <c r="E338" s="17">
        <v>0.422700533971124</v>
      </c>
      <c r="F338" s="17"/>
      <c r="G338" s="17">
        <v>0.39653657260735897</v>
      </c>
      <c r="H338" s="17">
        <v>0.44413934552750101</v>
      </c>
      <c r="I338" s="17">
        <v>0.501349161863618</v>
      </c>
      <c r="J338" s="17"/>
      <c r="K338" s="17">
        <v>0.388109441498524</v>
      </c>
      <c r="L338" s="17">
        <v>0.45841443392018599</v>
      </c>
      <c r="M338" s="17"/>
      <c r="N338" s="17">
        <v>0.33961913265826099</v>
      </c>
      <c r="O338" s="17">
        <v>0.397986245776979</v>
      </c>
      <c r="P338" s="17">
        <v>0.43339563641208001</v>
      </c>
      <c r="Q338" s="17">
        <v>0.47371153883281097</v>
      </c>
      <c r="R338" s="17">
        <v>0.61105528654885499</v>
      </c>
      <c r="S338" s="17"/>
      <c r="T338" s="17">
        <v>0.62020864642318596</v>
      </c>
      <c r="U338" s="17">
        <v>0.43009797243005998</v>
      </c>
      <c r="V338" s="17">
        <v>0.47427945862860599</v>
      </c>
      <c r="W338" s="17">
        <v>0.34873886565622603</v>
      </c>
      <c r="X338" s="17">
        <v>0.38686063739566501</v>
      </c>
      <c r="Y338" s="17">
        <v>0.40517028634353103</v>
      </c>
      <c r="Z338" s="17">
        <v>0.433585343294978</v>
      </c>
      <c r="AA338" s="17">
        <v>0.33780478019061899</v>
      </c>
      <c r="AB338" s="17">
        <v>0.40330788957313501</v>
      </c>
      <c r="AC338" s="17">
        <v>0.46638530322594102</v>
      </c>
      <c r="AD338" s="17">
        <v>0.45388640975171801</v>
      </c>
      <c r="AE338" s="17">
        <v>0.55731124727563297</v>
      </c>
      <c r="AF338" s="17"/>
      <c r="AG338" s="17">
        <v>0.49542176569102298</v>
      </c>
      <c r="AH338" s="17">
        <v>0.42525908332123302</v>
      </c>
    </row>
    <row r="339" spans="2:34" x14ac:dyDescent="0.25">
      <c r="B339" t="s">
        <v>205</v>
      </c>
      <c r="C339" s="17">
        <v>0.51129045349150604</v>
      </c>
      <c r="D339" s="17">
        <v>0.47493317596814699</v>
      </c>
      <c r="E339" s="17">
        <v>0.54088430789388997</v>
      </c>
      <c r="F339" s="17"/>
      <c r="G339" s="17">
        <v>0.55799770387423697</v>
      </c>
      <c r="H339" s="17">
        <v>0.52348729314680398</v>
      </c>
      <c r="I339" s="17">
        <v>0.452638356955607</v>
      </c>
      <c r="J339" s="17"/>
      <c r="K339" s="17">
        <v>0.55543527955426397</v>
      </c>
      <c r="L339" s="17">
        <v>0.50807861861745096</v>
      </c>
      <c r="M339" s="17"/>
      <c r="N339" s="17">
        <v>0.58375096828263895</v>
      </c>
      <c r="O339" s="17">
        <v>0.56380705316005097</v>
      </c>
      <c r="P339" s="17">
        <v>0.53521773078268198</v>
      </c>
      <c r="Q339" s="17">
        <v>0.49888217735154999</v>
      </c>
      <c r="R339" s="17">
        <v>0.35439227141548901</v>
      </c>
      <c r="S339" s="17"/>
      <c r="T339" s="17">
        <v>0.35245038136607398</v>
      </c>
      <c r="U339" s="17">
        <v>0.53898236003482503</v>
      </c>
      <c r="V339" s="17">
        <v>0.49315869194162598</v>
      </c>
      <c r="W339" s="17">
        <v>0.59788833283406995</v>
      </c>
      <c r="X339" s="17">
        <v>0.58860127927899697</v>
      </c>
      <c r="Y339" s="17">
        <v>0.52173560915339201</v>
      </c>
      <c r="Z339" s="17">
        <v>0.541516378215677</v>
      </c>
      <c r="AA339" s="17">
        <v>0.59013460720024102</v>
      </c>
      <c r="AB339" s="17">
        <v>0.55494712323088802</v>
      </c>
      <c r="AC339" s="17">
        <v>0.47297055211726502</v>
      </c>
      <c r="AD339" s="17">
        <v>0.53452938492181401</v>
      </c>
      <c r="AE339" s="17">
        <v>0.38769988078619999</v>
      </c>
      <c r="AF339" s="17"/>
      <c r="AG339" s="17">
        <v>0.46754787138457099</v>
      </c>
      <c r="AH339" s="17">
        <v>0.54471237682596096</v>
      </c>
    </row>
    <row r="340" spans="2:34" x14ac:dyDescent="0.25">
      <c r="B340" t="s">
        <v>206</v>
      </c>
      <c r="C340" s="17">
        <v>4.0484645450715298E-2</v>
      </c>
      <c r="D340" s="17">
        <v>4.5327949679287098E-2</v>
      </c>
      <c r="E340" s="17">
        <v>3.6415158134985297E-2</v>
      </c>
      <c r="F340" s="17"/>
      <c r="G340" s="17">
        <v>4.5465723518404E-2</v>
      </c>
      <c r="H340" s="17">
        <v>3.2373361325694898E-2</v>
      </c>
      <c r="I340" s="17">
        <v>4.60124811807755E-2</v>
      </c>
      <c r="J340" s="17"/>
      <c r="K340" s="17">
        <v>5.6455278947211501E-2</v>
      </c>
      <c r="L340" s="17">
        <v>3.3506947462362803E-2</v>
      </c>
      <c r="M340" s="17"/>
      <c r="N340" s="17">
        <v>7.6629899059100601E-2</v>
      </c>
      <c r="O340" s="17">
        <v>3.820670106297E-2</v>
      </c>
      <c r="P340" s="17">
        <v>3.1386632805238297E-2</v>
      </c>
      <c r="Q340" s="17">
        <v>2.74062838156389E-2</v>
      </c>
      <c r="R340" s="17">
        <v>3.4552442035655398E-2</v>
      </c>
      <c r="S340" s="17"/>
      <c r="T340" s="17">
        <v>2.7340972210740201E-2</v>
      </c>
      <c r="U340" s="17">
        <v>3.0919667535114499E-2</v>
      </c>
      <c r="V340" s="17">
        <v>3.2561849429768801E-2</v>
      </c>
      <c r="W340" s="17">
        <v>5.3372801509703999E-2</v>
      </c>
      <c r="X340" s="17">
        <v>2.4538083325337301E-2</v>
      </c>
      <c r="Y340" s="17">
        <v>7.3094104503077406E-2</v>
      </c>
      <c r="Z340" s="17">
        <v>2.48982784893442E-2</v>
      </c>
      <c r="AA340" s="17">
        <v>7.2060612609140096E-2</v>
      </c>
      <c r="AB340" s="17">
        <v>4.17449871959771E-2</v>
      </c>
      <c r="AC340" s="17">
        <v>6.0644144656794199E-2</v>
      </c>
      <c r="AD340" s="17">
        <v>1.1584205326468601E-2</v>
      </c>
      <c r="AE340" s="17">
        <v>5.4988871938167101E-2</v>
      </c>
      <c r="AF340" s="17"/>
      <c r="AG340" s="17">
        <v>3.7030362924406098E-2</v>
      </c>
      <c r="AH340" s="17">
        <v>3.00285398528055E-2</v>
      </c>
    </row>
    <row r="341" spans="2:34" x14ac:dyDescent="0.25">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row>
    <row r="342" spans="2:34" x14ac:dyDescent="0.25">
      <c r="B342" s="6" t="s">
        <v>210</v>
      </c>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row>
    <row r="343" spans="2:34" x14ac:dyDescent="0.25">
      <c r="B343" s="23" t="s">
        <v>62</v>
      </c>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row>
    <row r="344" spans="2:34" x14ac:dyDescent="0.25">
      <c r="B344" t="s">
        <v>204</v>
      </c>
      <c r="C344" s="17">
        <v>0.68822706627405095</v>
      </c>
      <c r="D344" s="17">
        <v>0.701253159673079</v>
      </c>
      <c r="E344" s="17">
        <v>0.68196050552299503</v>
      </c>
      <c r="F344" s="17"/>
      <c r="G344" s="17">
        <v>0.680713402207763</v>
      </c>
      <c r="H344" s="17">
        <v>0.68973009053076095</v>
      </c>
      <c r="I344" s="17">
        <v>0.69332435882699694</v>
      </c>
      <c r="J344" s="17"/>
      <c r="K344" s="17">
        <v>0.60251845161782402</v>
      </c>
      <c r="L344" s="17">
        <v>0.70436164878295004</v>
      </c>
      <c r="M344" s="17"/>
      <c r="N344" s="17">
        <v>0.59146738983122005</v>
      </c>
      <c r="O344" s="17">
        <v>0.65921696577666</v>
      </c>
      <c r="P344" s="17">
        <v>0.70645971439420396</v>
      </c>
      <c r="Q344" s="17">
        <v>0.65856437660840605</v>
      </c>
      <c r="R344" s="17">
        <v>0.77636878553162303</v>
      </c>
      <c r="S344" s="17"/>
      <c r="T344" s="17">
        <v>0.78180024160378403</v>
      </c>
      <c r="U344" s="17">
        <v>0.68343452859380405</v>
      </c>
      <c r="V344" s="17">
        <v>0.70707017804305305</v>
      </c>
      <c r="W344" s="17">
        <v>0.67988122364118397</v>
      </c>
      <c r="X344" s="17">
        <v>0.63861873599590901</v>
      </c>
      <c r="Y344" s="17">
        <v>0.65931446712202402</v>
      </c>
      <c r="Z344" s="17">
        <v>0.70535820783660497</v>
      </c>
      <c r="AA344" s="17">
        <v>0.54331713707033802</v>
      </c>
      <c r="AB344" s="17">
        <v>0.71760932768025598</v>
      </c>
      <c r="AC344" s="17">
        <v>0.676334072094399</v>
      </c>
      <c r="AD344" s="17">
        <v>0.63388828823251497</v>
      </c>
      <c r="AE344" s="17">
        <v>0.63305486566302405</v>
      </c>
      <c r="AF344" s="17"/>
      <c r="AG344" s="17">
        <v>0.69528506827923497</v>
      </c>
      <c r="AH344" s="17">
        <v>0.69532049957197295</v>
      </c>
    </row>
    <row r="345" spans="2:34" x14ac:dyDescent="0.25">
      <c r="B345" t="s">
        <v>205</v>
      </c>
      <c r="C345" s="17">
        <v>0.27477304822663901</v>
      </c>
      <c r="D345" s="17">
        <v>0.257756484752308</v>
      </c>
      <c r="E345" s="17">
        <v>0.284322832822334</v>
      </c>
      <c r="F345" s="17"/>
      <c r="G345" s="17">
        <v>0.27638725615755499</v>
      </c>
      <c r="H345" s="17">
        <v>0.27551676388290403</v>
      </c>
      <c r="I345" s="17">
        <v>0.272342677975069</v>
      </c>
      <c r="J345" s="17"/>
      <c r="K345" s="17">
        <v>0.34590803980248302</v>
      </c>
      <c r="L345" s="17">
        <v>0.26417261331828201</v>
      </c>
      <c r="M345" s="17"/>
      <c r="N345" s="17">
        <v>0.33411505986144802</v>
      </c>
      <c r="O345" s="17">
        <v>0.30952235268003803</v>
      </c>
      <c r="P345" s="17">
        <v>0.27084294297780398</v>
      </c>
      <c r="Q345" s="17">
        <v>0.27067970080276399</v>
      </c>
      <c r="R345" s="17">
        <v>0.197100830655033</v>
      </c>
      <c r="S345" s="17"/>
      <c r="T345" s="17">
        <v>0.183888405737235</v>
      </c>
      <c r="U345" s="17">
        <v>0.28132583126118899</v>
      </c>
      <c r="V345" s="17">
        <v>0.25110660256100698</v>
      </c>
      <c r="W345" s="17">
        <v>0.28322563393592398</v>
      </c>
      <c r="X345" s="17">
        <v>0.343899963825891</v>
      </c>
      <c r="Y345" s="17">
        <v>0.29279839637042598</v>
      </c>
      <c r="Z345" s="17">
        <v>0.23704823459868701</v>
      </c>
      <c r="AA345" s="17">
        <v>0.375456354917721</v>
      </c>
      <c r="AB345" s="17">
        <v>0.26567787252148001</v>
      </c>
      <c r="AC345" s="17">
        <v>0.30780220250798102</v>
      </c>
      <c r="AD345" s="17">
        <v>0.31002197308907098</v>
      </c>
      <c r="AE345" s="17">
        <v>0.32674446478818497</v>
      </c>
      <c r="AF345" s="17"/>
      <c r="AG345" s="17">
        <v>0.26886111840396199</v>
      </c>
      <c r="AH345" s="17">
        <v>0.275878179849817</v>
      </c>
    </row>
    <row r="346" spans="2:34" x14ac:dyDescent="0.25">
      <c r="B346" t="s">
        <v>206</v>
      </c>
      <c r="C346" s="17">
        <v>3.6999885499310603E-2</v>
      </c>
      <c r="D346" s="17">
        <v>4.0990355574613002E-2</v>
      </c>
      <c r="E346" s="17">
        <v>3.3716661654670702E-2</v>
      </c>
      <c r="F346" s="17"/>
      <c r="G346" s="17">
        <v>4.2899341634682703E-2</v>
      </c>
      <c r="H346" s="17">
        <v>3.47531455863355E-2</v>
      </c>
      <c r="I346" s="17">
        <v>3.4332963197933698E-2</v>
      </c>
      <c r="J346" s="17"/>
      <c r="K346" s="17">
        <v>5.1573508579692701E-2</v>
      </c>
      <c r="L346" s="17">
        <v>3.1465737898768498E-2</v>
      </c>
      <c r="M346" s="17"/>
      <c r="N346" s="17">
        <v>7.4417550307331506E-2</v>
      </c>
      <c r="O346" s="17">
        <v>3.1260681543302297E-2</v>
      </c>
      <c r="P346" s="17">
        <v>2.26973426279918E-2</v>
      </c>
      <c r="Q346" s="17">
        <v>7.0755922588829803E-2</v>
      </c>
      <c r="R346" s="17">
        <v>2.6530383813344102E-2</v>
      </c>
      <c r="S346" s="17"/>
      <c r="T346" s="17">
        <v>3.4311352658981303E-2</v>
      </c>
      <c r="U346" s="17">
        <v>3.5239640145007099E-2</v>
      </c>
      <c r="V346" s="17">
        <v>4.18232193959404E-2</v>
      </c>
      <c r="W346" s="17">
        <v>3.6893142422891899E-2</v>
      </c>
      <c r="X346" s="17">
        <v>1.7481300178199599E-2</v>
      </c>
      <c r="Y346" s="17">
        <v>4.78871365075502E-2</v>
      </c>
      <c r="Z346" s="17">
        <v>5.75935575647082E-2</v>
      </c>
      <c r="AA346" s="17">
        <v>8.1226508011940798E-2</v>
      </c>
      <c r="AB346" s="17">
        <v>1.6712799798264701E-2</v>
      </c>
      <c r="AC346" s="17">
        <v>1.5863725397620501E-2</v>
      </c>
      <c r="AD346" s="17">
        <v>5.6089738678413999E-2</v>
      </c>
      <c r="AE346" s="17">
        <v>4.0200669548790903E-2</v>
      </c>
      <c r="AF346" s="17"/>
      <c r="AG346" s="17">
        <v>3.5853813316803797E-2</v>
      </c>
      <c r="AH346" s="17">
        <v>2.8801320578210301E-2</v>
      </c>
    </row>
    <row r="347" spans="2:34" x14ac:dyDescent="0.25">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row>
    <row r="348" spans="2:34" x14ac:dyDescent="0.25">
      <c r="B348" s="6" t="s">
        <v>211</v>
      </c>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row>
    <row r="349" spans="2:34" x14ac:dyDescent="0.25">
      <c r="B349" s="23" t="s">
        <v>62</v>
      </c>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row>
    <row r="350" spans="2:34" x14ac:dyDescent="0.25">
      <c r="B350" t="s">
        <v>204</v>
      </c>
      <c r="C350" s="17">
        <v>0.41429153432516302</v>
      </c>
      <c r="D350" s="17">
        <v>0.43786174936274103</v>
      </c>
      <c r="E350" s="17">
        <v>0.39613977733498701</v>
      </c>
      <c r="F350" s="17"/>
      <c r="G350" s="17">
        <v>0.336325488750852</v>
      </c>
      <c r="H350" s="17">
        <v>0.42931070518936998</v>
      </c>
      <c r="I350" s="17">
        <v>0.46790635325088697</v>
      </c>
      <c r="J350" s="17"/>
      <c r="K350" s="17">
        <v>0.36276093970895001</v>
      </c>
      <c r="L350" s="17">
        <v>0.42783247258288098</v>
      </c>
      <c r="M350" s="17"/>
      <c r="N350" s="17">
        <v>0.28306319309012101</v>
      </c>
      <c r="O350" s="17">
        <v>0.374782970449412</v>
      </c>
      <c r="P350" s="17">
        <v>0.40091325353948898</v>
      </c>
      <c r="Q350" s="17">
        <v>0.50580564569420905</v>
      </c>
      <c r="R350" s="17">
        <v>0.55798803018512899</v>
      </c>
      <c r="S350" s="17"/>
      <c r="T350" s="17">
        <v>0.60823584892387506</v>
      </c>
      <c r="U350" s="17">
        <v>0.37474025638999597</v>
      </c>
      <c r="V350" s="17">
        <v>0.40206610255066</v>
      </c>
      <c r="W350" s="17">
        <v>0.34344463661611702</v>
      </c>
      <c r="X350" s="17">
        <v>0.343164870518056</v>
      </c>
      <c r="Y350" s="17">
        <v>0.39099392405008299</v>
      </c>
      <c r="Z350" s="17">
        <v>0.40563991492698398</v>
      </c>
      <c r="AA350" s="17">
        <v>0.42619537297757398</v>
      </c>
      <c r="AB350" s="17">
        <v>0.38744909706109998</v>
      </c>
      <c r="AC350" s="17">
        <v>0.376387444126356</v>
      </c>
      <c r="AD350" s="17">
        <v>0.39460953996429599</v>
      </c>
      <c r="AE350" s="17">
        <v>0.439983585470967</v>
      </c>
      <c r="AF350" s="17"/>
      <c r="AG350" s="17">
        <v>0.435180521740064</v>
      </c>
      <c r="AH350" s="17">
        <v>0.40674805743618198</v>
      </c>
    </row>
    <row r="351" spans="2:34" x14ac:dyDescent="0.25">
      <c r="B351" t="s">
        <v>205</v>
      </c>
      <c r="C351" s="17">
        <v>0.541158823963094</v>
      </c>
      <c r="D351" s="17">
        <v>0.515776354481574</v>
      </c>
      <c r="E351" s="17">
        <v>0.56027102670340501</v>
      </c>
      <c r="F351" s="17"/>
      <c r="G351" s="17">
        <v>0.62460220760997898</v>
      </c>
      <c r="H351" s="17">
        <v>0.52575544101921901</v>
      </c>
      <c r="I351" s="17">
        <v>0.48293748526673902</v>
      </c>
      <c r="J351" s="17"/>
      <c r="K351" s="17">
        <v>0.58149795248969705</v>
      </c>
      <c r="L351" s="17">
        <v>0.53185975820757003</v>
      </c>
      <c r="M351" s="17"/>
      <c r="N351" s="17">
        <v>0.64812879511237798</v>
      </c>
      <c r="O351" s="17">
        <v>0.592591167167413</v>
      </c>
      <c r="P351" s="17">
        <v>0.55434880752284799</v>
      </c>
      <c r="Q351" s="17">
        <v>0.46487403573753899</v>
      </c>
      <c r="R351" s="17">
        <v>0.39988207505575202</v>
      </c>
      <c r="S351" s="17"/>
      <c r="T351" s="17">
        <v>0.34371395627930901</v>
      </c>
      <c r="U351" s="17">
        <v>0.57444916357733</v>
      </c>
      <c r="V351" s="17">
        <v>0.56861872860364904</v>
      </c>
      <c r="W351" s="17">
        <v>0.58632234494320001</v>
      </c>
      <c r="X351" s="17">
        <v>0.64177247872479104</v>
      </c>
      <c r="Y351" s="17">
        <v>0.54338893066651195</v>
      </c>
      <c r="Z351" s="17">
        <v>0.55630539917224697</v>
      </c>
      <c r="AA351" s="17">
        <v>0.494601593506453</v>
      </c>
      <c r="AB351" s="17">
        <v>0.58933631141827003</v>
      </c>
      <c r="AC351" s="17">
        <v>0.59133073927595103</v>
      </c>
      <c r="AD351" s="17">
        <v>0.57502225434694199</v>
      </c>
      <c r="AE351" s="17">
        <v>0.47400960656192798</v>
      </c>
      <c r="AF351" s="17"/>
      <c r="AG351" s="17">
        <v>0.51370446884629495</v>
      </c>
      <c r="AH351" s="17">
        <v>0.56549716811351103</v>
      </c>
    </row>
    <row r="352" spans="2:34" x14ac:dyDescent="0.25">
      <c r="B352" t="s">
        <v>206</v>
      </c>
      <c r="C352" s="17">
        <v>4.45496417117427E-2</v>
      </c>
      <c r="D352" s="17">
        <v>4.6361896155685103E-2</v>
      </c>
      <c r="E352" s="17">
        <v>4.3589195961607298E-2</v>
      </c>
      <c r="F352" s="17"/>
      <c r="G352" s="17">
        <v>3.9072303639168797E-2</v>
      </c>
      <c r="H352" s="17">
        <v>4.4933853791410801E-2</v>
      </c>
      <c r="I352" s="17">
        <v>4.9156161482373603E-2</v>
      </c>
      <c r="J352" s="17"/>
      <c r="K352" s="17">
        <v>5.5741107801352802E-2</v>
      </c>
      <c r="L352" s="17">
        <v>4.0307769209549503E-2</v>
      </c>
      <c r="M352" s="17"/>
      <c r="N352" s="17">
        <v>6.8808011797501498E-2</v>
      </c>
      <c r="O352" s="17">
        <v>3.26258623831749E-2</v>
      </c>
      <c r="P352" s="17">
        <v>4.4737938937663202E-2</v>
      </c>
      <c r="Q352" s="17">
        <v>2.9320318568251302E-2</v>
      </c>
      <c r="R352" s="17">
        <v>4.2129894759119199E-2</v>
      </c>
      <c r="S352" s="17"/>
      <c r="T352" s="17">
        <v>4.8050194796816499E-2</v>
      </c>
      <c r="U352" s="17">
        <v>5.0810580032674697E-2</v>
      </c>
      <c r="V352" s="17">
        <v>2.9315168845691301E-2</v>
      </c>
      <c r="W352" s="17">
        <v>7.0233018440682901E-2</v>
      </c>
      <c r="X352" s="17">
        <v>1.50626507571538E-2</v>
      </c>
      <c r="Y352" s="17">
        <v>6.5617145283405107E-2</v>
      </c>
      <c r="Z352" s="17">
        <v>3.8054685900769498E-2</v>
      </c>
      <c r="AA352" s="17">
        <v>7.9203033515972396E-2</v>
      </c>
      <c r="AB352" s="17">
        <v>2.3214591520629799E-2</v>
      </c>
      <c r="AC352" s="17">
        <v>3.22818165976934E-2</v>
      </c>
      <c r="AD352" s="17">
        <v>3.0368205688761502E-2</v>
      </c>
      <c r="AE352" s="17">
        <v>8.6006807967103999E-2</v>
      </c>
      <c r="AF352" s="17"/>
      <c r="AG352" s="17">
        <v>5.1115009413640597E-2</v>
      </c>
      <c r="AH352" s="17">
        <v>2.77547744503066E-2</v>
      </c>
    </row>
    <row r="353" spans="2:34" x14ac:dyDescent="0.25">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row>
    <row r="354" spans="2:34" x14ac:dyDescent="0.25">
      <c r="B354" s="6" t="s">
        <v>212</v>
      </c>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row>
    <row r="355" spans="2:34" x14ac:dyDescent="0.25">
      <c r="B355" s="23" t="s">
        <v>62</v>
      </c>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row>
    <row r="356" spans="2:34" x14ac:dyDescent="0.25">
      <c r="B356" t="s">
        <v>204</v>
      </c>
      <c r="C356" s="17">
        <v>0.55705756032303</v>
      </c>
      <c r="D356" s="17">
        <v>0.59883276045701905</v>
      </c>
      <c r="E356" s="17">
        <v>0.52028319026384795</v>
      </c>
      <c r="F356" s="17"/>
      <c r="G356" s="17">
        <v>0.52263212052990704</v>
      </c>
      <c r="H356" s="17">
        <v>0.55570699467931495</v>
      </c>
      <c r="I356" s="17">
        <v>0.59072365615910605</v>
      </c>
      <c r="J356" s="17"/>
      <c r="K356" s="17">
        <v>0.49411543888693299</v>
      </c>
      <c r="L356" s="17">
        <v>0.57280186765023999</v>
      </c>
      <c r="M356" s="17"/>
      <c r="N356" s="17">
        <v>0.42461577960565799</v>
      </c>
      <c r="O356" s="17">
        <v>0.54922409896922397</v>
      </c>
      <c r="P356" s="17">
        <v>0.55368810069972396</v>
      </c>
      <c r="Q356" s="17">
        <v>0.52867164362465702</v>
      </c>
      <c r="R356" s="17">
        <v>0.692619951065371</v>
      </c>
      <c r="S356" s="17"/>
      <c r="T356" s="17">
        <v>0.72271369967296095</v>
      </c>
      <c r="U356" s="17">
        <v>0.477185484176051</v>
      </c>
      <c r="V356" s="17">
        <v>0.56902809211663896</v>
      </c>
      <c r="W356" s="17">
        <v>0.49523028851132</v>
      </c>
      <c r="X356" s="17">
        <v>0.478389180411396</v>
      </c>
      <c r="Y356" s="17">
        <v>0.61035129929270504</v>
      </c>
      <c r="Z356" s="17">
        <v>0.528893841082553</v>
      </c>
      <c r="AA356" s="17">
        <v>0.54682065042501504</v>
      </c>
      <c r="AB356" s="17">
        <v>0.57341569455435504</v>
      </c>
      <c r="AC356" s="17">
        <v>0.54868217693225296</v>
      </c>
      <c r="AD356" s="17">
        <v>0.465089537751955</v>
      </c>
      <c r="AE356" s="17">
        <v>0.53978688603317904</v>
      </c>
      <c r="AF356" s="17"/>
      <c r="AG356" s="17">
        <v>0.556468531559005</v>
      </c>
      <c r="AH356" s="17">
        <v>0.56478203212212896</v>
      </c>
    </row>
    <row r="357" spans="2:34" x14ac:dyDescent="0.25">
      <c r="B357" t="s">
        <v>205</v>
      </c>
      <c r="C357" s="17">
        <v>0.39550838173115699</v>
      </c>
      <c r="D357" s="17">
        <v>0.34967110579856597</v>
      </c>
      <c r="E357" s="17">
        <v>0.43543804589981899</v>
      </c>
      <c r="F357" s="17"/>
      <c r="G357" s="17">
        <v>0.42527339255063001</v>
      </c>
      <c r="H357" s="17">
        <v>0.39448802607664202</v>
      </c>
      <c r="I357" s="17">
        <v>0.36913915040193801</v>
      </c>
      <c r="J357" s="17"/>
      <c r="K357" s="17">
        <v>0.43712249744210102</v>
      </c>
      <c r="L357" s="17">
        <v>0.38687094068678901</v>
      </c>
      <c r="M357" s="17"/>
      <c r="N357" s="17">
        <v>0.51617997393106996</v>
      </c>
      <c r="O357" s="17">
        <v>0.40707358780483799</v>
      </c>
      <c r="P357" s="17">
        <v>0.40367292334145899</v>
      </c>
      <c r="Q357" s="17">
        <v>0.38993032411825501</v>
      </c>
      <c r="R357" s="17">
        <v>0.26907796622525898</v>
      </c>
      <c r="S357" s="17"/>
      <c r="T357" s="17">
        <v>0.242850266739635</v>
      </c>
      <c r="U357" s="17">
        <v>0.47344039292859502</v>
      </c>
      <c r="V357" s="17">
        <v>0.38646618269927402</v>
      </c>
      <c r="W357" s="17">
        <v>0.45001770909392902</v>
      </c>
      <c r="X357" s="17">
        <v>0.50284755023282901</v>
      </c>
      <c r="Y357" s="17">
        <v>0.32474791898753402</v>
      </c>
      <c r="Z357" s="17">
        <v>0.40550596751241003</v>
      </c>
      <c r="AA357" s="17">
        <v>0.38391017747200201</v>
      </c>
      <c r="AB357" s="17">
        <v>0.40142008482777902</v>
      </c>
      <c r="AC357" s="17">
        <v>0.42442839835705898</v>
      </c>
      <c r="AD357" s="17">
        <v>0.43351573642789598</v>
      </c>
      <c r="AE357" s="17">
        <v>0.38861308943790601</v>
      </c>
      <c r="AF357" s="17"/>
      <c r="AG357" s="17">
        <v>0.39424133943140999</v>
      </c>
      <c r="AH357" s="17">
        <v>0.39460093002583402</v>
      </c>
    </row>
    <row r="358" spans="2:34" x14ac:dyDescent="0.25">
      <c r="B358" t="s">
        <v>206</v>
      </c>
      <c r="C358" s="17">
        <v>4.7434057945813901E-2</v>
      </c>
      <c r="D358" s="17">
        <v>5.1496133744414703E-2</v>
      </c>
      <c r="E358" s="17">
        <v>4.4278763836333501E-2</v>
      </c>
      <c r="F358" s="17"/>
      <c r="G358" s="17">
        <v>5.20944869194628E-2</v>
      </c>
      <c r="H358" s="17">
        <v>4.9804979244043299E-2</v>
      </c>
      <c r="I358" s="17">
        <v>4.0137193438955998E-2</v>
      </c>
      <c r="J358" s="17"/>
      <c r="K358" s="17">
        <v>6.8762063670965698E-2</v>
      </c>
      <c r="L358" s="17">
        <v>4.0327191662970802E-2</v>
      </c>
      <c r="M358" s="17"/>
      <c r="N358" s="17">
        <v>5.92042464632722E-2</v>
      </c>
      <c r="O358" s="17">
        <v>4.3702313225937699E-2</v>
      </c>
      <c r="P358" s="17">
        <v>4.2638975958817597E-2</v>
      </c>
      <c r="Q358" s="17">
        <v>8.1398032257088096E-2</v>
      </c>
      <c r="R358" s="17">
        <v>3.8302082709370203E-2</v>
      </c>
      <c r="S358" s="17"/>
      <c r="T358" s="17">
        <v>3.4436033587403998E-2</v>
      </c>
      <c r="U358" s="17">
        <v>4.9374122895353603E-2</v>
      </c>
      <c r="V358" s="17">
        <v>4.4505725184087401E-2</v>
      </c>
      <c r="W358" s="17">
        <v>5.4752002394751399E-2</v>
      </c>
      <c r="X358" s="17">
        <v>1.8763269355774801E-2</v>
      </c>
      <c r="Y358" s="17">
        <v>6.49007817197607E-2</v>
      </c>
      <c r="Z358" s="17">
        <v>6.5600191405036298E-2</v>
      </c>
      <c r="AA358" s="17">
        <v>6.9269172102982807E-2</v>
      </c>
      <c r="AB358" s="17">
        <v>2.51642206178661E-2</v>
      </c>
      <c r="AC358" s="17">
        <v>2.6889424710687799E-2</v>
      </c>
      <c r="AD358" s="17">
        <v>0.101394725820149</v>
      </c>
      <c r="AE358" s="17">
        <v>7.1600024528914494E-2</v>
      </c>
      <c r="AF358" s="17"/>
      <c r="AG358" s="17">
        <v>4.9290129009584203E-2</v>
      </c>
      <c r="AH358" s="17">
        <v>4.0617037852036797E-2</v>
      </c>
    </row>
    <row r="359" spans="2:34" x14ac:dyDescent="0.25">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row>
    <row r="360" spans="2:34" x14ac:dyDescent="0.25">
      <c r="B360" s="6" t="s">
        <v>213</v>
      </c>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row>
    <row r="361" spans="2:34" x14ac:dyDescent="0.25">
      <c r="B361" s="23" t="s">
        <v>62</v>
      </c>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row>
    <row r="362" spans="2:34" x14ac:dyDescent="0.25">
      <c r="B362" t="s">
        <v>204</v>
      </c>
      <c r="C362" s="17">
        <v>0.44084345816634901</v>
      </c>
      <c r="D362" s="17">
        <v>0.48314810337513397</v>
      </c>
      <c r="E362" s="17">
        <v>0.40383702154338302</v>
      </c>
      <c r="F362" s="17"/>
      <c r="G362" s="17">
        <v>0.41507443918331399</v>
      </c>
      <c r="H362" s="17">
        <v>0.40046382874026398</v>
      </c>
      <c r="I362" s="17">
        <v>0.51532916722358602</v>
      </c>
      <c r="J362" s="17"/>
      <c r="K362" s="17">
        <v>0.40188211499364801</v>
      </c>
      <c r="L362" s="17">
        <v>0.44779232715701001</v>
      </c>
      <c r="M362" s="17"/>
      <c r="N362" s="17">
        <v>0.37576581671817399</v>
      </c>
      <c r="O362" s="17">
        <v>0.38222899865350501</v>
      </c>
      <c r="P362" s="17">
        <v>0.43008987152991601</v>
      </c>
      <c r="Q362" s="17">
        <v>0.43078204814490501</v>
      </c>
      <c r="R362" s="17">
        <v>0.58142536234060305</v>
      </c>
      <c r="S362" s="17"/>
      <c r="T362" s="17">
        <v>0.54933442655612097</v>
      </c>
      <c r="U362" s="17">
        <v>0.41100221175325502</v>
      </c>
      <c r="V362" s="17">
        <v>0.38826729222476403</v>
      </c>
      <c r="W362" s="17">
        <v>0.42384688180219399</v>
      </c>
      <c r="X362" s="17">
        <v>0.40718265409214799</v>
      </c>
      <c r="Y362" s="17">
        <v>0.45378947067488401</v>
      </c>
      <c r="Z362" s="17">
        <v>0.43265780455979502</v>
      </c>
      <c r="AA362" s="17">
        <v>0.51775051837877994</v>
      </c>
      <c r="AB362" s="17">
        <v>0.42397010738336499</v>
      </c>
      <c r="AC362" s="17">
        <v>0.38567006065641801</v>
      </c>
      <c r="AD362" s="17">
        <v>0.44790913098997598</v>
      </c>
      <c r="AE362" s="17">
        <v>0.43393696749930399</v>
      </c>
      <c r="AF362" s="17"/>
      <c r="AG362" s="17">
        <v>0.490173430561193</v>
      </c>
      <c r="AH362" s="17">
        <v>0.41167185905538001</v>
      </c>
    </row>
    <row r="363" spans="2:34" x14ac:dyDescent="0.25">
      <c r="B363" t="s">
        <v>205</v>
      </c>
      <c r="C363" s="17">
        <v>0.50797078401931905</v>
      </c>
      <c r="D363" s="17">
        <v>0.46886651769436199</v>
      </c>
      <c r="E363" s="17">
        <v>0.54079770590804499</v>
      </c>
      <c r="F363" s="17"/>
      <c r="G363" s="17">
        <v>0.53395644635890305</v>
      </c>
      <c r="H363" s="17">
        <v>0.55631047419768498</v>
      </c>
      <c r="I363" s="17">
        <v>0.42331876012071101</v>
      </c>
      <c r="J363" s="17"/>
      <c r="K363" s="17">
        <v>0.54182934069300404</v>
      </c>
      <c r="L363" s="17">
        <v>0.50557051392018904</v>
      </c>
      <c r="M363" s="17"/>
      <c r="N363" s="17">
        <v>0.54187196372751301</v>
      </c>
      <c r="O363" s="17">
        <v>0.58165178992284805</v>
      </c>
      <c r="P363" s="17">
        <v>0.52170859619266097</v>
      </c>
      <c r="Q363" s="17">
        <v>0.52351132655808597</v>
      </c>
      <c r="R363" s="17">
        <v>0.36980580554921499</v>
      </c>
      <c r="S363" s="17"/>
      <c r="T363" s="17">
        <v>0.38934520276648499</v>
      </c>
      <c r="U363" s="17">
        <v>0.51870038431460497</v>
      </c>
      <c r="V363" s="17">
        <v>0.57512602624211895</v>
      </c>
      <c r="W363" s="17">
        <v>0.51918602110063305</v>
      </c>
      <c r="X363" s="17">
        <v>0.57298303257718697</v>
      </c>
      <c r="Y363" s="17">
        <v>0.473616243403993</v>
      </c>
      <c r="Z363" s="17">
        <v>0.52650352050174998</v>
      </c>
      <c r="AA363" s="17">
        <v>0.43785370068166002</v>
      </c>
      <c r="AB363" s="17">
        <v>0.551983420786892</v>
      </c>
      <c r="AC363" s="17">
        <v>0.56211181930847698</v>
      </c>
      <c r="AD363" s="17">
        <v>0.50356772211808198</v>
      </c>
      <c r="AE363" s="17">
        <v>0.46609635355411499</v>
      </c>
      <c r="AF363" s="17"/>
      <c r="AG363" s="17">
        <v>0.46029249768707398</v>
      </c>
      <c r="AH363" s="17">
        <v>0.54594407291979197</v>
      </c>
    </row>
    <row r="364" spans="2:34" x14ac:dyDescent="0.25">
      <c r="B364" t="s">
        <v>206</v>
      </c>
      <c r="C364" s="17">
        <v>5.1185757814331698E-2</v>
      </c>
      <c r="D364" s="17">
        <v>4.7985378930503801E-2</v>
      </c>
      <c r="E364" s="17">
        <v>5.5365272548572098E-2</v>
      </c>
      <c r="F364" s="17"/>
      <c r="G364" s="17">
        <v>5.0969114457782898E-2</v>
      </c>
      <c r="H364" s="17">
        <v>4.3225697062051101E-2</v>
      </c>
      <c r="I364" s="17">
        <v>6.1352072655703603E-2</v>
      </c>
      <c r="J364" s="17"/>
      <c r="K364" s="17">
        <v>5.6288544313347698E-2</v>
      </c>
      <c r="L364" s="17">
        <v>4.6637158922800397E-2</v>
      </c>
      <c r="M364" s="17"/>
      <c r="N364" s="17">
        <v>8.2362219554313706E-2</v>
      </c>
      <c r="O364" s="17">
        <v>3.6119211423647699E-2</v>
      </c>
      <c r="P364" s="17">
        <v>4.8201532277422798E-2</v>
      </c>
      <c r="Q364" s="17">
        <v>4.57066252970093E-2</v>
      </c>
      <c r="R364" s="17">
        <v>4.8768832110181799E-2</v>
      </c>
      <c r="S364" s="17"/>
      <c r="T364" s="17">
        <v>6.1320370677394598E-2</v>
      </c>
      <c r="U364" s="17">
        <v>7.0297403932139402E-2</v>
      </c>
      <c r="V364" s="17">
        <v>3.6606681533117101E-2</v>
      </c>
      <c r="W364" s="17">
        <v>5.6967097097173097E-2</v>
      </c>
      <c r="X364" s="17">
        <v>1.98343133306647E-2</v>
      </c>
      <c r="Y364" s="17">
        <v>7.2594285921123103E-2</v>
      </c>
      <c r="Z364" s="17">
        <v>4.0838674938454597E-2</v>
      </c>
      <c r="AA364" s="17">
        <v>4.43957809395608E-2</v>
      </c>
      <c r="AB364" s="17">
        <v>2.40464718297424E-2</v>
      </c>
      <c r="AC364" s="17">
        <v>5.2218120035105203E-2</v>
      </c>
      <c r="AD364" s="17">
        <v>4.8523146891942599E-2</v>
      </c>
      <c r="AE364" s="17">
        <v>9.9966678946580803E-2</v>
      </c>
      <c r="AF364" s="17"/>
      <c r="AG364" s="17">
        <v>4.9534071751733001E-2</v>
      </c>
      <c r="AH364" s="17">
        <v>4.2384068024827803E-2</v>
      </c>
    </row>
    <row r="365" spans="2:34" x14ac:dyDescent="0.25">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row>
    <row r="366" spans="2:34" x14ac:dyDescent="0.25">
      <c r="B366" s="6" t="s">
        <v>214</v>
      </c>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row>
    <row r="367" spans="2:34" x14ac:dyDescent="0.25">
      <c r="B367" s="23" t="s">
        <v>62</v>
      </c>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row>
    <row r="368" spans="2:34" x14ac:dyDescent="0.25">
      <c r="B368" t="s">
        <v>204</v>
      </c>
      <c r="C368" s="17">
        <v>0.46240588286342599</v>
      </c>
      <c r="D368" s="17">
        <v>0.49981654283745702</v>
      </c>
      <c r="E368" s="17">
        <v>0.43126358238606299</v>
      </c>
      <c r="F368" s="17"/>
      <c r="G368" s="17">
        <v>0.42555257573812499</v>
      </c>
      <c r="H368" s="17">
        <v>0.44673653582348999</v>
      </c>
      <c r="I368" s="17">
        <v>0.51625253679610095</v>
      </c>
      <c r="J368" s="17"/>
      <c r="K368" s="17">
        <v>0.43138337892463102</v>
      </c>
      <c r="L368" s="17">
        <v>0.469164246373593</v>
      </c>
      <c r="M368" s="17"/>
      <c r="N368" s="17">
        <v>0.40830641929491002</v>
      </c>
      <c r="O368" s="17">
        <v>0.47448744231305801</v>
      </c>
      <c r="P368" s="17">
        <v>0.43391698325574701</v>
      </c>
      <c r="Q368" s="17">
        <v>0.47724817995875302</v>
      </c>
      <c r="R368" s="17">
        <v>0.54292738929780704</v>
      </c>
      <c r="S368" s="17"/>
      <c r="T368" s="17">
        <v>0.58038436155922302</v>
      </c>
      <c r="U368" s="17">
        <v>0.42747946238330298</v>
      </c>
      <c r="V368" s="17">
        <v>0.48820870461954302</v>
      </c>
      <c r="W368" s="17">
        <v>0.42285866636282698</v>
      </c>
      <c r="X368" s="17">
        <v>0.43370355144962602</v>
      </c>
      <c r="Y368" s="17">
        <v>0.47703803265744998</v>
      </c>
      <c r="Z368" s="17">
        <v>0.39553105128223398</v>
      </c>
      <c r="AA368" s="17">
        <v>0.47322923913096299</v>
      </c>
      <c r="AB368" s="17">
        <v>0.39621121606778897</v>
      </c>
      <c r="AC368" s="17">
        <v>0.48958827266078198</v>
      </c>
      <c r="AD368" s="17">
        <v>0.47778086434428302</v>
      </c>
      <c r="AE368" s="17">
        <v>0.47909372739505501</v>
      </c>
      <c r="AF368" s="17"/>
      <c r="AG368" s="17">
        <v>0.49006519960081502</v>
      </c>
      <c r="AH368" s="17">
        <v>0.44844737150668901</v>
      </c>
    </row>
    <row r="369" spans="2:34" x14ac:dyDescent="0.25">
      <c r="B369" t="s">
        <v>205</v>
      </c>
      <c r="C369" s="17">
        <v>0.49749803619201799</v>
      </c>
      <c r="D369" s="17">
        <v>0.45414160048652702</v>
      </c>
      <c r="E369" s="17">
        <v>0.53381981851704896</v>
      </c>
      <c r="F369" s="17"/>
      <c r="G369" s="17">
        <v>0.52026070844149197</v>
      </c>
      <c r="H369" s="17">
        <v>0.51553117582654495</v>
      </c>
      <c r="I369" s="17">
        <v>0.45377997097796302</v>
      </c>
      <c r="J369" s="17"/>
      <c r="K369" s="17">
        <v>0.54211315230517698</v>
      </c>
      <c r="L369" s="17">
        <v>0.49109009266694298</v>
      </c>
      <c r="M369" s="17"/>
      <c r="N369" s="17">
        <v>0.52838070681340399</v>
      </c>
      <c r="O369" s="17">
        <v>0.50196180616438102</v>
      </c>
      <c r="P369" s="17">
        <v>0.52934363960528097</v>
      </c>
      <c r="Q369" s="17">
        <v>0.46941166713992699</v>
      </c>
      <c r="R369" s="17">
        <v>0.41724415457194403</v>
      </c>
      <c r="S369" s="17"/>
      <c r="T369" s="17">
        <v>0.38794676870440697</v>
      </c>
      <c r="U369" s="17">
        <v>0.54935954250274299</v>
      </c>
      <c r="V369" s="17">
        <v>0.46496751152075799</v>
      </c>
      <c r="W369" s="17">
        <v>0.52769962643901602</v>
      </c>
      <c r="X369" s="17">
        <v>0.52685112677413903</v>
      </c>
      <c r="Y369" s="17">
        <v>0.47750377896299601</v>
      </c>
      <c r="Z369" s="17">
        <v>0.53668156759022101</v>
      </c>
      <c r="AA369" s="17">
        <v>0.463252622075358</v>
      </c>
      <c r="AB369" s="17">
        <v>0.57878070313600405</v>
      </c>
      <c r="AC369" s="17">
        <v>0.47869318336128402</v>
      </c>
      <c r="AD369" s="17">
        <v>0.4935306780673</v>
      </c>
      <c r="AE369" s="17">
        <v>0.44245912556761802</v>
      </c>
      <c r="AF369" s="17"/>
      <c r="AG369" s="17">
        <v>0.46932729358966202</v>
      </c>
      <c r="AH369" s="17">
        <v>0.518076201492503</v>
      </c>
    </row>
    <row r="370" spans="2:34" x14ac:dyDescent="0.25">
      <c r="B370" t="s">
        <v>206</v>
      </c>
      <c r="C370" s="17">
        <v>4.0096080944556398E-2</v>
      </c>
      <c r="D370" s="17">
        <v>4.6041856676015701E-2</v>
      </c>
      <c r="E370" s="17">
        <v>3.4916599096887602E-2</v>
      </c>
      <c r="F370" s="17"/>
      <c r="G370" s="17">
        <v>5.4186715820383098E-2</v>
      </c>
      <c r="H370" s="17">
        <v>3.7732288349965198E-2</v>
      </c>
      <c r="I370" s="17">
        <v>2.99674922259358E-2</v>
      </c>
      <c r="J370" s="17"/>
      <c r="K370" s="17">
        <v>2.65034687701916E-2</v>
      </c>
      <c r="L370" s="17">
        <v>3.9745660959463899E-2</v>
      </c>
      <c r="M370" s="17"/>
      <c r="N370" s="17">
        <v>6.3312873891686106E-2</v>
      </c>
      <c r="O370" s="17">
        <v>2.35507515225616E-2</v>
      </c>
      <c r="P370" s="17">
        <v>3.6739377138972198E-2</v>
      </c>
      <c r="Q370" s="17">
        <v>5.334015290132E-2</v>
      </c>
      <c r="R370" s="17">
        <v>3.98284561302494E-2</v>
      </c>
      <c r="S370" s="17"/>
      <c r="T370" s="17">
        <v>3.1668869736370002E-2</v>
      </c>
      <c r="U370" s="17">
        <v>2.31609951139541E-2</v>
      </c>
      <c r="V370" s="17">
        <v>4.6823783859698903E-2</v>
      </c>
      <c r="W370" s="17">
        <v>4.9441707198156597E-2</v>
      </c>
      <c r="X370" s="17">
        <v>3.9445321776235401E-2</v>
      </c>
      <c r="Y370" s="17">
        <v>4.5458188379553899E-2</v>
      </c>
      <c r="Z370" s="17">
        <v>6.7787381127544996E-2</v>
      </c>
      <c r="AA370" s="17">
        <v>6.35181387936785E-2</v>
      </c>
      <c r="AB370" s="17">
        <v>2.50080807962067E-2</v>
      </c>
      <c r="AC370" s="17">
        <v>3.1718543977934298E-2</v>
      </c>
      <c r="AD370" s="17">
        <v>2.8688457588417E-2</v>
      </c>
      <c r="AE370" s="17">
        <v>7.8447147037326706E-2</v>
      </c>
      <c r="AF370" s="17"/>
      <c r="AG370" s="17">
        <v>4.0607506809522798E-2</v>
      </c>
      <c r="AH370" s="17">
        <v>3.3476427000808398E-2</v>
      </c>
    </row>
    <row r="371" spans="2:34" x14ac:dyDescent="0.25">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row>
    <row r="372" spans="2:34" x14ac:dyDescent="0.25">
      <c r="B372" s="6" t="s">
        <v>215</v>
      </c>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row>
    <row r="373" spans="2:34" x14ac:dyDescent="0.25">
      <c r="B373" s="23" t="s">
        <v>62</v>
      </c>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row>
    <row r="374" spans="2:34" x14ac:dyDescent="0.25">
      <c r="B374" t="s">
        <v>204</v>
      </c>
      <c r="C374" s="17">
        <v>0.69658186485445694</v>
      </c>
      <c r="D374" s="17">
        <v>0.72071857266015305</v>
      </c>
      <c r="E374" s="17">
        <v>0.67961584356816596</v>
      </c>
      <c r="F374" s="17"/>
      <c r="G374" s="17">
        <v>0.68851264681295699</v>
      </c>
      <c r="H374" s="17">
        <v>0.70389383590832799</v>
      </c>
      <c r="I374" s="17">
        <v>0.69492303160354496</v>
      </c>
      <c r="J374" s="17"/>
      <c r="K374" s="17">
        <v>0.62825026862061295</v>
      </c>
      <c r="L374" s="17">
        <v>0.71189900046912902</v>
      </c>
      <c r="M374" s="17"/>
      <c r="N374" s="17">
        <v>0.56518099616366102</v>
      </c>
      <c r="O374" s="17">
        <v>0.69893043651466702</v>
      </c>
      <c r="P374" s="17">
        <v>0.71093975519280395</v>
      </c>
      <c r="Q374" s="17">
        <v>0.73752655822925495</v>
      </c>
      <c r="R374" s="17">
        <v>0.76203419135026895</v>
      </c>
      <c r="S374" s="17"/>
      <c r="T374" s="17">
        <v>0.78428702898790703</v>
      </c>
      <c r="U374" s="17">
        <v>0.69249301113499595</v>
      </c>
      <c r="V374" s="17">
        <v>0.66554167490698901</v>
      </c>
      <c r="W374" s="17">
        <v>0.66235997396104496</v>
      </c>
      <c r="X374" s="17">
        <v>0.63144413577321901</v>
      </c>
      <c r="Y374" s="17">
        <v>0.681190117609625</v>
      </c>
      <c r="Z374" s="17">
        <v>0.72355590847482398</v>
      </c>
      <c r="AA374" s="17">
        <v>0.64656278938467204</v>
      </c>
      <c r="AB374" s="17">
        <v>0.71596096932399</v>
      </c>
      <c r="AC374" s="17">
        <v>0.68090041891836905</v>
      </c>
      <c r="AD374" s="17">
        <v>0.69080068734800903</v>
      </c>
      <c r="AE374" s="17">
        <v>0.68012500779560603</v>
      </c>
      <c r="AF374" s="17"/>
      <c r="AG374" s="17">
        <v>0.69098372724509505</v>
      </c>
      <c r="AH374" s="17">
        <v>0.712104458304332</v>
      </c>
    </row>
    <row r="375" spans="2:34" x14ac:dyDescent="0.25">
      <c r="B375" t="s">
        <v>205</v>
      </c>
      <c r="C375" s="17">
        <v>0.26572385977285701</v>
      </c>
      <c r="D375" s="17">
        <v>0.24146482322763399</v>
      </c>
      <c r="E375" s="17">
        <v>0.28209136073104502</v>
      </c>
      <c r="F375" s="17"/>
      <c r="G375" s="17">
        <v>0.262954949742495</v>
      </c>
      <c r="H375" s="17">
        <v>0.25952752865538598</v>
      </c>
      <c r="I375" s="17">
        <v>0.27605280471188898</v>
      </c>
      <c r="J375" s="17"/>
      <c r="K375" s="17">
        <v>0.28746982301685903</v>
      </c>
      <c r="L375" s="17">
        <v>0.26058086055302698</v>
      </c>
      <c r="M375" s="17"/>
      <c r="N375" s="17">
        <v>0.35331587651025198</v>
      </c>
      <c r="O375" s="17">
        <v>0.262724147398537</v>
      </c>
      <c r="P375" s="17">
        <v>0.26125084159884499</v>
      </c>
      <c r="Q375" s="17">
        <v>0.23180506127721601</v>
      </c>
      <c r="R375" s="17">
        <v>0.216431721665375</v>
      </c>
      <c r="S375" s="17"/>
      <c r="T375" s="17">
        <v>0.19906854762734499</v>
      </c>
      <c r="U375" s="17">
        <v>0.27009627530174501</v>
      </c>
      <c r="V375" s="17">
        <v>0.272214928646764</v>
      </c>
      <c r="W375" s="17">
        <v>0.301848024756805</v>
      </c>
      <c r="X375" s="17">
        <v>0.34836991201831802</v>
      </c>
      <c r="Y375" s="17">
        <v>0.26466940555127999</v>
      </c>
      <c r="Z375" s="17">
        <v>0.222308785034907</v>
      </c>
      <c r="AA375" s="17">
        <v>0.31281637371640703</v>
      </c>
      <c r="AB375" s="17">
        <v>0.24651805583789099</v>
      </c>
      <c r="AC375" s="17">
        <v>0.28692093834749099</v>
      </c>
      <c r="AD375" s="17">
        <v>0.27972206235703401</v>
      </c>
      <c r="AE375" s="17">
        <v>0.276633514890953</v>
      </c>
      <c r="AF375" s="17"/>
      <c r="AG375" s="17">
        <v>0.26959506405231598</v>
      </c>
      <c r="AH375" s="17">
        <v>0.26183764664388898</v>
      </c>
    </row>
    <row r="376" spans="2:34" x14ac:dyDescent="0.25">
      <c r="B376" t="s">
        <v>206</v>
      </c>
      <c r="C376" s="17">
        <v>3.7694275372686499E-2</v>
      </c>
      <c r="D376" s="17">
        <v>3.7816604112213097E-2</v>
      </c>
      <c r="E376" s="17">
        <v>3.82927957007888E-2</v>
      </c>
      <c r="F376" s="17"/>
      <c r="G376" s="17">
        <v>4.8532403444547997E-2</v>
      </c>
      <c r="H376" s="17">
        <v>3.6578635436285901E-2</v>
      </c>
      <c r="I376" s="17">
        <v>2.9024163684566399E-2</v>
      </c>
      <c r="J376" s="17"/>
      <c r="K376" s="17">
        <v>8.4279908362527495E-2</v>
      </c>
      <c r="L376" s="17">
        <v>2.7520138977843799E-2</v>
      </c>
      <c r="M376" s="17"/>
      <c r="N376" s="17">
        <v>8.1503127326086694E-2</v>
      </c>
      <c r="O376" s="17">
        <v>3.8345416086796001E-2</v>
      </c>
      <c r="P376" s="17">
        <v>2.7809403208351399E-2</v>
      </c>
      <c r="Q376" s="17">
        <v>3.0668380493529501E-2</v>
      </c>
      <c r="R376" s="17">
        <v>2.15340869843553E-2</v>
      </c>
      <c r="S376" s="17"/>
      <c r="T376" s="17">
        <v>1.6644423384748201E-2</v>
      </c>
      <c r="U376" s="17">
        <v>3.74107135632595E-2</v>
      </c>
      <c r="V376" s="17">
        <v>6.22433964462469E-2</v>
      </c>
      <c r="W376" s="17">
        <v>3.57920012821508E-2</v>
      </c>
      <c r="X376" s="17">
        <v>2.0185952208463399E-2</v>
      </c>
      <c r="Y376" s="17">
        <v>5.4140476839094703E-2</v>
      </c>
      <c r="Z376" s="17">
        <v>5.4135306490268702E-2</v>
      </c>
      <c r="AA376" s="17">
        <v>4.0620836898920702E-2</v>
      </c>
      <c r="AB376" s="17">
        <v>3.7520974838119503E-2</v>
      </c>
      <c r="AC376" s="17">
        <v>3.2178642734139798E-2</v>
      </c>
      <c r="AD376" s="17">
        <v>2.9477250294956198E-2</v>
      </c>
      <c r="AE376" s="17">
        <v>4.3241477313441502E-2</v>
      </c>
      <c r="AF376" s="17"/>
      <c r="AG376" s="17">
        <v>3.9421208702588799E-2</v>
      </c>
      <c r="AH376" s="17">
        <v>2.6057895051778999E-2</v>
      </c>
    </row>
    <row r="377" spans="2:34" x14ac:dyDescent="0.25">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row>
    <row r="378" spans="2:34" x14ac:dyDescent="0.25">
      <c r="B378" s="6" t="s">
        <v>216</v>
      </c>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row>
    <row r="379" spans="2:34" x14ac:dyDescent="0.25">
      <c r="B379" s="23" t="s">
        <v>62</v>
      </c>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row>
    <row r="380" spans="2:34" x14ac:dyDescent="0.25">
      <c r="B380" t="s">
        <v>204</v>
      </c>
      <c r="C380" s="17">
        <v>0.34167091779791697</v>
      </c>
      <c r="D380" s="17">
        <v>0.373696512025887</v>
      </c>
      <c r="E380" s="17">
        <v>0.31617670574866902</v>
      </c>
      <c r="F380" s="17"/>
      <c r="G380" s="17">
        <v>0.271054851561574</v>
      </c>
      <c r="H380" s="17">
        <v>0.34096971191667003</v>
      </c>
      <c r="I380" s="17">
        <v>0.40813898671389098</v>
      </c>
      <c r="J380" s="17"/>
      <c r="K380" s="17">
        <v>0.30074619300782401</v>
      </c>
      <c r="L380" s="17">
        <v>0.35132799937088299</v>
      </c>
      <c r="M380" s="17"/>
      <c r="N380" s="17">
        <v>0.271220929907802</v>
      </c>
      <c r="O380" s="17">
        <v>0.28365634603542</v>
      </c>
      <c r="P380" s="17">
        <v>0.31572555680601899</v>
      </c>
      <c r="Q380" s="17">
        <v>0.37398787359804597</v>
      </c>
      <c r="R380" s="17">
        <v>0.49933207680698499</v>
      </c>
      <c r="S380" s="17"/>
      <c r="T380" s="17">
        <v>0.50879702148802997</v>
      </c>
      <c r="U380" s="17">
        <v>0.30166066289744897</v>
      </c>
      <c r="V380" s="17">
        <v>0.26453386945917701</v>
      </c>
      <c r="W380" s="17">
        <v>0.27109672993356998</v>
      </c>
      <c r="X380" s="17">
        <v>0.302739029107293</v>
      </c>
      <c r="Y380" s="17">
        <v>0.336966419638834</v>
      </c>
      <c r="Z380" s="17">
        <v>0.338098043773299</v>
      </c>
      <c r="AA380" s="17">
        <v>0.290602952204848</v>
      </c>
      <c r="AB380" s="17">
        <v>0.336357367782465</v>
      </c>
      <c r="AC380" s="17">
        <v>0.29061420352610701</v>
      </c>
      <c r="AD380" s="17">
        <v>0.42602245147045897</v>
      </c>
      <c r="AE380" s="17">
        <v>0.38678091656279001</v>
      </c>
      <c r="AF380" s="17"/>
      <c r="AG380" s="17">
        <v>0.36004081369108198</v>
      </c>
      <c r="AH380" s="17">
        <v>0.32994300261691401</v>
      </c>
    </row>
    <row r="381" spans="2:34" x14ac:dyDescent="0.25">
      <c r="B381" t="s">
        <v>205</v>
      </c>
      <c r="C381" s="17">
        <v>0.61001514923605504</v>
      </c>
      <c r="D381" s="17">
        <v>0.57801556863312098</v>
      </c>
      <c r="E381" s="17">
        <v>0.63455939755484603</v>
      </c>
      <c r="F381" s="17"/>
      <c r="G381" s="17">
        <v>0.67653436324107596</v>
      </c>
      <c r="H381" s="17">
        <v>0.61577833427782203</v>
      </c>
      <c r="I381" s="17">
        <v>0.54101533295009696</v>
      </c>
      <c r="J381" s="17"/>
      <c r="K381" s="17">
        <v>0.60158992684123702</v>
      </c>
      <c r="L381" s="17">
        <v>0.61257270110116302</v>
      </c>
      <c r="M381" s="17"/>
      <c r="N381" s="17">
        <v>0.64291025539136903</v>
      </c>
      <c r="O381" s="17">
        <v>0.67360582408902303</v>
      </c>
      <c r="P381" s="17">
        <v>0.64019706011919297</v>
      </c>
      <c r="Q381" s="17">
        <v>0.57570654628859297</v>
      </c>
      <c r="R381" s="17">
        <v>0.47054502627503703</v>
      </c>
      <c r="S381" s="17"/>
      <c r="T381" s="17">
        <v>0.458134869254682</v>
      </c>
      <c r="U381" s="17">
        <v>0.66073150579639595</v>
      </c>
      <c r="V381" s="17">
        <v>0.70463441167464003</v>
      </c>
      <c r="W381" s="17">
        <v>0.67337507692638698</v>
      </c>
      <c r="X381" s="17">
        <v>0.65731031390442096</v>
      </c>
      <c r="Y381" s="17">
        <v>0.58510190868418299</v>
      </c>
      <c r="Z381" s="17">
        <v>0.592720667299518</v>
      </c>
      <c r="AA381" s="17">
        <v>0.61432489920979905</v>
      </c>
      <c r="AB381" s="17">
        <v>0.62445651163691196</v>
      </c>
      <c r="AC381" s="17">
        <v>0.66509809785919805</v>
      </c>
      <c r="AD381" s="17">
        <v>0.53974741483184197</v>
      </c>
      <c r="AE381" s="17">
        <v>0.55072820478215101</v>
      </c>
      <c r="AF381" s="17"/>
      <c r="AG381" s="17">
        <v>0.578728639488297</v>
      </c>
      <c r="AH381" s="17">
        <v>0.63687752450493595</v>
      </c>
    </row>
    <row r="382" spans="2:34" x14ac:dyDescent="0.25">
      <c r="B382" t="s">
        <v>206</v>
      </c>
      <c r="C382" s="17">
        <v>4.8313932966027803E-2</v>
      </c>
      <c r="D382" s="17">
        <v>4.8287919340991699E-2</v>
      </c>
      <c r="E382" s="17">
        <v>4.9263896696485301E-2</v>
      </c>
      <c r="F382" s="17"/>
      <c r="G382" s="17">
        <v>5.2410785197349603E-2</v>
      </c>
      <c r="H382" s="17">
        <v>4.3251953805507899E-2</v>
      </c>
      <c r="I382" s="17">
        <v>5.0845680336011702E-2</v>
      </c>
      <c r="J382" s="17"/>
      <c r="K382" s="17">
        <v>9.7663880150938798E-2</v>
      </c>
      <c r="L382" s="17">
        <v>3.6099299527954098E-2</v>
      </c>
      <c r="M382" s="17"/>
      <c r="N382" s="17">
        <v>8.5868814700829202E-2</v>
      </c>
      <c r="O382" s="17">
        <v>4.2737829875557701E-2</v>
      </c>
      <c r="P382" s="17">
        <v>4.4077383074788097E-2</v>
      </c>
      <c r="Q382" s="17">
        <v>5.0305580113361198E-2</v>
      </c>
      <c r="R382" s="17">
        <v>3.0122896917978401E-2</v>
      </c>
      <c r="S382" s="17"/>
      <c r="T382" s="17">
        <v>3.30681092572878E-2</v>
      </c>
      <c r="U382" s="17">
        <v>3.7607831306154998E-2</v>
      </c>
      <c r="V382" s="17">
        <v>3.0831718866183001E-2</v>
      </c>
      <c r="W382" s="17">
        <v>5.5528193140043799E-2</v>
      </c>
      <c r="X382" s="17">
        <v>3.9950656988286502E-2</v>
      </c>
      <c r="Y382" s="17">
        <v>7.7931671676983796E-2</v>
      </c>
      <c r="Z382" s="17">
        <v>6.9181288927182893E-2</v>
      </c>
      <c r="AA382" s="17">
        <v>9.5072148585353206E-2</v>
      </c>
      <c r="AB382" s="17">
        <v>3.9186120580623901E-2</v>
      </c>
      <c r="AC382" s="17">
        <v>4.4287698614695198E-2</v>
      </c>
      <c r="AD382" s="17">
        <v>3.4230133697698797E-2</v>
      </c>
      <c r="AE382" s="17">
        <v>6.2490878655058903E-2</v>
      </c>
      <c r="AF382" s="17"/>
      <c r="AG382" s="17">
        <v>6.1230546820620499E-2</v>
      </c>
      <c r="AH382" s="17">
        <v>3.3179472878150297E-2</v>
      </c>
    </row>
    <row r="383" spans="2:34" x14ac:dyDescent="0.25">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row>
    <row r="384" spans="2:34" x14ac:dyDescent="0.25">
      <c r="B384" s="6" t="s">
        <v>217</v>
      </c>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row>
    <row r="385" spans="2:34" x14ac:dyDescent="0.25">
      <c r="B385" s="23" t="s">
        <v>62</v>
      </c>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row>
    <row r="386" spans="2:34" x14ac:dyDescent="0.25">
      <c r="B386" t="s">
        <v>204</v>
      </c>
      <c r="C386" s="17">
        <v>0.38470338380977398</v>
      </c>
      <c r="D386" s="17">
        <v>0.40696670816444402</v>
      </c>
      <c r="E386" s="17">
        <v>0.36979520391013299</v>
      </c>
      <c r="F386" s="17"/>
      <c r="G386" s="17">
        <v>0.28765427988089298</v>
      </c>
      <c r="H386" s="17">
        <v>0.42854841412008499</v>
      </c>
      <c r="I386" s="17">
        <v>0.41995640192997502</v>
      </c>
      <c r="J386" s="17"/>
      <c r="K386" s="17">
        <v>0.30675265072013003</v>
      </c>
      <c r="L386" s="17">
        <v>0.40673206610996798</v>
      </c>
      <c r="M386" s="17"/>
      <c r="N386" s="17">
        <v>0.24422673879201301</v>
      </c>
      <c r="O386" s="17">
        <v>0.35071918045184702</v>
      </c>
      <c r="P386" s="17">
        <v>0.37110818083343899</v>
      </c>
      <c r="Q386" s="17">
        <v>0.48488986031039599</v>
      </c>
      <c r="R386" s="17">
        <v>0.52751719418800302</v>
      </c>
      <c r="S386" s="17"/>
      <c r="T386" s="17">
        <v>0.44979205557212698</v>
      </c>
      <c r="U386" s="17">
        <v>0.33955723450740899</v>
      </c>
      <c r="V386" s="17">
        <v>0.33949770471084401</v>
      </c>
      <c r="W386" s="17">
        <v>0.37214880662494598</v>
      </c>
      <c r="X386" s="17">
        <v>0.32491085559050498</v>
      </c>
      <c r="Y386" s="17">
        <v>0.38629545555504402</v>
      </c>
      <c r="Z386" s="17">
        <v>0.36740107681414302</v>
      </c>
      <c r="AA386" s="17">
        <v>0.36841781115094302</v>
      </c>
      <c r="AB386" s="17">
        <v>0.44706907378116201</v>
      </c>
      <c r="AC386" s="17">
        <v>0.40481335288835602</v>
      </c>
      <c r="AD386" s="17">
        <v>0.39271315179570698</v>
      </c>
      <c r="AE386" s="17">
        <v>0.36483743237251798</v>
      </c>
      <c r="AF386" s="17"/>
      <c r="AG386" s="17">
        <v>0.40813385507502697</v>
      </c>
      <c r="AH386" s="17">
        <v>0.37407978869883701</v>
      </c>
    </row>
    <row r="387" spans="2:34" x14ac:dyDescent="0.25">
      <c r="B387" t="s">
        <v>205</v>
      </c>
      <c r="C387" s="17">
        <v>0.57944562432594504</v>
      </c>
      <c r="D387" s="17">
        <v>0.55767791320138904</v>
      </c>
      <c r="E387" s="17">
        <v>0.59317254091753802</v>
      </c>
      <c r="F387" s="17"/>
      <c r="G387" s="17">
        <v>0.68125142583529097</v>
      </c>
      <c r="H387" s="17">
        <v>0.53133532426617203</v>
      </c>
      <c r="I387" s="17">
        <v>0.545114080664168</v>
      </c>
      <c r="J387" s="17"/>
      <c r="K387" s="17">
        <v>0.64976840240705602</v>
      </c>
      <c r="L387" s="17">
        <v>0.56233327093968499</v>
      </c>
      <c r="M387" s="17"/>
      <c r="N387" s="17">
        <v>0.70008659242687099</v>
      </c>
      <c r="O387" s="17">
        <v>0.61811614367315504</v>
      </c>
      <c r="P387" s="17">
        <v>0.59861695116301505</v>
      </c>
      <c r="Q387" s="17">
        <v>0.46811801085249299</v>
      </c>
      <c r="R387" s="17">
        <v>0.441760693802492</v>
      </c>
      <c r="S387" s="17"/>
      <c r="T387" s="17">
        <v>0.53366316415627602</v>
      </c>
      <c r="U387" s="17">
        <v>0.61157658409339599</v>
      </c>
      <c r="V387" s="17">
        <v>0.62411939140921402</v>
      </c>
      <c r="W387" s="17">
        <v>0.60127933017540702</v>
      </c>
      <c r="X387" s="17">
        <v>0.64561845138723495</v>
      </c>
      <c r="Y387" s="17">
        <v>0.54969370450449995</v>
      </c>
      <c r="Z387" s="17">
        <v>0.61222934557664099</v>
      </c>
      <c r="AA387" s="17">
        <v>0.54924497607740097</v>
      </c>
      <c r="AB387" s="17">
        <v>0.52168245983024197</v>
      </c>
      <c r="AC387" s="17">
        <v>0.57014475938017095</v>
      </c>
      <c r="AD387" s="17">
        <v>0.59570264287782404</v>
      </c>
      <c r="AE387" s="17">
        <v>0.54775762042487697</v>
      </c>
      <c r="AF387" s="17"/>
      <c r="AG387" s="17">
        <v>0.55614885221931498</v>
      </c>
      <c r="AH387" s="17">
        <v>0.60164401024606495</v>
      </c>
    </row>
    <row r="388" spans="2:34" x14ac:dyDescent="0.25">
      <c r="B388" t="s">
        <v>206</v>
      </c>
      <c r="C388" s="17">
        <v>3.5850991864280903E-2</v>
      </c>
      <c r="D388" s="17">
        <v>3.5355378634166802E-2</v>
      </c>
      <c r="E388" s="17">
        <v>3.7032255172329102E-2</v>
      </c>
      <c r="F388" s="17"/>
      <c r="G388" s="17">
        <v>3.1094294283816999E-2</v>
      </c>
      <c r="H388" s="17">
        <v>4.0116261613743397E-2</v>
      </c>
      <c r="I388" s="17">
        <v>3.4929517405856703E-2</v>
      </c>
      <c r="J388" s="17"/>
      <c r="K388" s="17">
        <v>4.3478946872813597E-2</v>
      </c>
      <c r="L388" s="17">
        <v>3.09346629503464E-2</v>
      </c>
      <c r="M388" s="17"/>
      <c r="N388" s="17">
        <v>5.5686668781116201E-2</v>
      </c>
      <c r="O388" s="17">
        <v>3.1164675874998E-2</v>
      </c>
      <c r="P388" s="17">
        <v>3.0274868003546101E-2</v>
      </c>
      <c r="Q388" s="17">
        <v>4.6992128837111097E-2</v>
      </c>
      <c r="R388" s="17">
        <v>3.0722112009505101E-2</v>
      </c>
      <c r="S388" s="17"/>
      <c r="T388" s="17">
        <v>1.65447802715963E-2</v>
      </c>
      <c r="U388" s="17">
        <v>4.8866181399195199E-2</v>
      </c>
      <c r="V388" s="17">
        <v>3.6382903879942197E-2</v>
      </c>
      <c r="W388" s="17">
        <v>2.6571863199646301E-2</v>
      </c>
      <c r="X388" s="17">
        <v>2.9470693022259499E-2</v>
      </c>
      <c r="Y388" s="17">
        <v>6.4010839940456796E-2</v>
      </c>
      <c r="Z388" s="17">
        <v>2.0369577609216E-2</v>
      </c>
      <c r="AA388" s="17">
        <v>8.2337212771656398E-2</v>
      </c>
      <c r="AB388" s="17">
        <v>3.12484663885958E-2</v>
      </c>
      <c r="AC388" s="17">
        <v>2.5041887731472302E-2</v>
      </c>
      <c r="AD388" s="17">
        <v>1.1584205326468601E-2</v>
      </c>
      <c r="AE388" s="17">
        <v>8.7404947202605304E-2</v>
      </c>
      <c r="AF388" s="17"/>
      <c r="AG388" s="17">
        <v>3.5717292705657898E-2</v>
      </c>
      <c r="AH388" s="17">
        <v>2.42762010550981E-2</v>
      </c>
    </row>
    <row r="389" spans="2:34" x14ac:dyDescent="0.25">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row>
    <row r="390" spans="2:34" x14ac:dyDescent="0.25">
      <c r="B390" s="6" t="s">
        <v>218</v>
      </c>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row>
    <row r="391" spans="2:34" x14ac:dyDescent="0.25">
      <c r="B391" s="23" t="s">
        <v>62</v>
      </c>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row>
    <row r="392" spans="2:34" x14ac:dyDescent="0.25">
      <c r="B392" t="s">
        <v>204</v>
      </c>
      <c r="C392" s="17">
        <v>0.32593891689476601</v>
      </c>
      <c r="D392" s="17">
        <v>0.32432746686116798</v>
      </c>
      <c r="E392" s="17">
        <v>0.33378370541045699</v>
      </c>
      <c r="F392" s="17"/>
      <c r="G392" s="17">
        <v>0.23862572052095399</v>
      </c>
      <c r="H392" s="17">
        <v>0.34563428249457001</v>
      </c>
      <c r="I392" s="17">
        <v>0.38238157538314299</v>
      </c>
      <c r="J392" s="17"/>
      <c r="K392" s="17">
        <v>0.28642923357930999</v>
      </c>
      <c r="L392" s="17">
        <v>0.34036713506384902</v>
      </c>
      <c r="M392" s="17"/>
      <c r="N392" s="17">
        <v>0.165859074092849</v>
      </c>
      <c r="O392" s="17">
        <v>0.27019024222496302</v>
      </c>
      <c r="P392" s="17">
        <v>0.31101802254631999</v>
      </c>
      <c r="Q392" s="17">
        <v>0.385534537964002</v>
      </c>
      <c r="R392" s="17">
        <v>0.525460627841974</v>
      </c>
      <c r="S392" s="17"/>
      <c r="T392" s="17">
        <v>0.46710776078039101</v>
      </c>
      <c r="U392" s="17">
        <v>0.27746168917323999</v>
      </c>
      <c r="V392" s="17">
        <v>0.27916538479195402</v>
      </c>
      <c r="W392" s="17">
        <v>0.26101365481251998</v>
      </c>
      <c r="X392" s="17">
        <v>0.31579477181981103</v>
      </c>
      <c r="Y392" s="17">
        <v>0.35705790538683801</v>
      </c>
      <c r="Z392" s="17">
        <v>0.28311348773758099</v>
      </c>
      <c r="AA392" s="17">
        <v>0.27666870859460202</v>
      </c>
      <c r="AB392" s="17">
        <v>0.36482812249891</v>
      </c>
      <c r="AC392" s="17">
        <v>0.28700304499051199</v>
      </c>
      <c r="AD392" s="17">
        <v>0.26691992707446099</v>
      </c>
      <c r="AE392" s="17">
        <v>0.39093589310606203</v>
      </c>
      <c r="AF392" s="17"/>
      <c r="AG392" s="17">
        <v>0.361797252930879</v>
      </c>
      <c r="AH392" s="17">
        <v>0.30877015029722199</v>
      </c>
    </row>
    <row r="393" spans="2:34" x14ac:dyDescent="0.25">
      <c r="B393" t="s">
        <v>205</v>
      </c>
      <c r="C393" s="17">
        <v>0.63337910101565897</v>
      </c>
      <c r="D393" s="17">
        <v>0.63335678029256504</v>
      </c>
      <c r="E393" s="17">
        <v>0.62639022414318202</v>
      </c>
      <c r="F393" s="17"/>
      <c r="G393" s="17">
        <v>0.72070197247189005</v>
      </c>
      <c r="H393" s="17">
        <v>0.61053656833435899</v>
      </c>
      <c r="I393" s="17">
        <v>0.58086735108461995</v>
      </c>
      <c r="J393" s="17"/>
      <c r="K393" s="17">
        <v>0.64323753549487095</v>
      </c>
      <c r="L393" s="17">
        <v>0.62869772152694303</v>
      </c>
      <c r="M393" s="17"/>
      <c r="N393" s="17">
        <v>0.75883308986959597</v>
      </c>
      <c r="O393" s="17">
        <v>0.68927096792873099</v>
      </c>
      <c r="P393" s="17">
        <v>0.65755357139142201</v>
      </c>
      <c r="Q393" s="17">
        <v>0.57439459583843799</v>
      </c>
      <c r="R393" s="17">
        <v>0.44500939228948</v>
      </c>
      <c r="S393" s="17"/>
      <c r="T393" s="17">
        <v>0.50012419791624096</v>
      </c>
      <c r="U393" s="17">
        <v>0.69823318777118104</v>
      </c>
      <c r="V393" s="17">
        <v>0.68527364319067097</v>
      </c>
      <c r="W393" s="17">
        <v>0.68093903025735103</v>
      </c>
      <c r="X393" s="17">
        <v>0.64199528153427099</v>
      </c>
      <c r="Y393" s="17">
        <v>0.57041249712574404</v>
      </c>
      <c r="Z393" s="17">
        <v>0.67746548599504697</v>
      </c>
      <c r="AA393" s="17">
        <v>0.65809475039572696</v>
      </c>
      <c r="AB393" s="17">
        <v>0.60411592303194594</v>
      </c>
      <c r="AC393" s="17">
        <v>0.67872026098843496</v>
      </c>
      <c r="AD393" s="17">
        <v>0.68428373027685296</v>
      </c>
      <c r="AE393" s="17">
        <v>0.58993948804637197</v>
      </c>
      <c r="AF393" s="17"/>
      <c r="AG393" s="17">
        <v>0.58762372212049396</v>
      </c>
      <c r="AH393" s="17">
        <v>0.66733649114483096</v>
      </c>
    </row>
    <row r="394" spans="2:34" x14ac:dyDescent="0.25">
      <c r="B394" t="s">
        <v>206</v>
      </c>
      <c r="C394" s="17">
        <v>4.0681982089575103E-2</v>
      </c>
      <c r="D394" s="17">
        <v>4.2315752846267603E-2</v>
      </c>
      <c r="E394" s="17">
        <v>3.9826070446361203E-2</v>
      </c>
      <c r="F394" s="17"/>
      <c r="G394" s="17">
        <v>4.0672307007156801E-2</v>
      </c>
      <c r="H394" s="17">
        <v>4.3829149171071002E-2</v>
      </c>
      <c r="I394" s="17">
        <v>3.6751073532236798E-2</v>
      </c>
      <c r="J394" s="17"/>
      <c r="K394" s="17">
        <v>7.0333230925819001E-2</v>
      </c>
      <c r="L394" s="17">
        <v>3.0935143409207298E-2</v>
      </c>
      <c r="M394" s="17"/>
      <c r="N394" s="17">
        <v>7.5307836037555004E-2</v>
      </c>
      <c r="O394" s="17">
        <v>4.0538789846305899E-2</v>
      </c>
      <c r="P394" s="17">
        <v>3.1428406062257802E-2</v>
      </c>
      <c r="Q394" s="17">
        <v>4.0070866197559799E-2</v>
      </c>
      <c r="R394" s="17">
        <v>2.9529979868546202E-2</v>
      </c>
      <c r="S394" s="17"/>
      <c r="T394" s="17">
        <v>3.2768041303367898E-2</v>
      </c>
      <c r="U394" s="17">
        <v>2.4305123055578599E-2</v>
      </c>
      <c r="V394" s="17">
        <v>3.5560972017375E-2</v>
      </c>
      <c r="W394" s="17">
        <v>5.8047314930128303E-2</v>
      </c>
      <c r="X394" s="17">
        <v>4.2209946645917998E-2</v>
      </c>
      <c r="Y394" s="17">
        <v>7.2529597487417302E-2</v>
      </c>
      <c r="Z394" s="17">
        <v>3.94210262673719E-2</v>
      </c>
      <c r="AA394" s="17">
        <v>6.5236541009671495E-2</v>
      </c>
      <c r="AB394" s="17">
        <v>3.1055954469144099E-2</v>
      </c>
      <c r="AC394" s="17">
        <v>3.4276694021053503E-2</v>
      </c>
      <c r="AD394" s="17">
        <v>4.8796342648686E-2</v>
      </c>
      <c r="AE394" s="17">
        <v>1.9124618847566902E-2</v>
      </c>
      <c r="AF394" s="17"/>
      <c r="AG394" s="17">
        <v>5.0579024948627101E-2</v>
      </c>
      <c r="AH394" s="17">
        <v>2.3893358557947299E-2</v>
      </c>
    </row>
    <row r="395" spans="2:34" x14ac:dyDescent="0.25">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row>
    <row r="396" spans="2:34" x14ac:dyDescent="0.25">
      <c r="B396" s="6" t="s">
        <v>219</v>
      </c>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row>
    <row r="397" spans="2:34" x14ac:dyDescent="0.25">
      <c r="B397" s="23" t="s">
        <v>62</v>
      </c>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row>
    <row r="398" spans="2:34" x14ac:dyDescent="0.25">
      <c r="B398" t="s">
        <v>204</v>
      </c>
      <c r="C398" s="17">
        <v>0.339277576665303</v>
      </c>
      <c r="D398" s="17">
        <v>0.34601109866169599</v>
      </c>
      <c r="E398" s="17">
        <v>0.33903178178019699</v>
      </c>
      <c r="F398" s="17"/>
      <c r="G398" s="17">
        <v>0.23314178676767899</v>
      </c>
      <c r="H398" s="17">
        <v>0.367208420544331</v>
      </c>
      <c r="I398" s="17">
        <v>0.402893321231791</v>
      </c>
      <c r="J398" s="17"/>
      <c r="K398" s="17">
        <v>0.27745718288960403</v>
      </c>
      <c r="L398" s="17">
        <v>0.35496735403857599</v>
      </c>
      <c r="M398" s="17"/>
      <c r="N398" s="17">
        <v>0.18566234906015999</v>
      </c>
      <c r="O398" s="17">
        <v>0.27696897456355402</v>
      </c>
      <c r="P398" s="17">
        <v>0.32234918796001999</v>
      </c>
      <c r="Q398" s="17">
        <v>0.39776554540578601</v>
      </c>
      <c r="R398" s="17">
        <v>0.54455438412357504</v>
      </c>
      <c r="S398" s="17"/>
      <c r="T398" s="17">
        <v>0.45170741760188798</v>
      </c>
      <c r="U398" s="17">
        <v>0.29225292782753198</v>
      </c>
      <c r="V398" s="17">
        <v>0.28406821607427701</v>
      </c>
      <c r="W398" s="17">
        <v>0.29737931074875001</v>
      </c>
      <c r="X398" s="17">
        <v>0.27795026334323802</v>
      </c>
      <c r="Y398" s="17">
        <v>0.36261764791299</v>
      </c>
      <c r="Z398" s="17">
        <v>0.32125533099071901</v>
      </c>
      <c r="AA398" s="17">
        <v>0.30703206613174799</v>
      </c>
      <c r="AB398" s="17">
        <v>0.37456420074465202</v>
      </c>
      <c r="AC398" s="17">
        <v>0.34911478172136701</v>
      </c>
      <c r="AD398" s="17">
        <v>0.30975432345766202</v>
      </c>
      <c r="AE398" s="17">
        <v>0.374902865155197</v>
      </c>
      <c r="AF398" s="17"/>
      <c r="AG398" s="17">
        <v>0.36246396082257598</v>
      </c>
      <c r="AH398" s="17">
        <v>0.334246566963596</v>
      </c>
    </row>
    <row r="399" spans="2:34" x14ac:dyDescent="0.25">
      <c r="B399" t="s">
        <v>205</v>
      </c>
      <c r="C399" s="17">
        <v>0.62322419218997405</v>
      </c>
      <c r="D399" s="17">
        <v>0.62038697356279904</v>
      </c>
      <c r="E399" s="17">
        <v>0.61985636863076399</v>
      </c>
      <c r="F399" s="17"/>
      <c r="G399" s="17">
        <v>0.72479634471306598</v>
      </c>
      <c r="H399" s="17">
        <v>0.60654646599826001</v>
      </c>
      <c r="I399" s="17">
        <v>0.54975966284446798</v>
      </c>
      <c r="J399" s="17"/>
      <c r="K399" s="17">
        <v>0.66609020780859196</v>
      </c>
      <c r="L399" s="17">
        <v>0.61620560696913296</v>
      </c>
      <c r="M399" s="17"/>
      <c r="N399" s="17">
        <v>0.73372654189428799</v>
      </c>
      <c r="O399" s="17">
        <v>0.68860202629757805</v>
      </c>
      <c r="P399" s="17">
        <v>0.65361564074588296</v>
      </c>
      <c r="Q399" s="17">
        <v>0.56054847302176503</v>
      </c>
      <c r="R399" s="17">
        <v>0.42689711213845999</v>
      </c>
      <c r="S399" s="17"/>
      <c r="T399" s="17">
        <v>0.51186993611239595</v>
      </c>
      <c r="U399" s="17">
        <v>0.65789041847569596</v>
      </c>
      <c r="V399" s="17">
        <v>0.697077476176164</v>
      </c>
      <c r="W399" s="17">
        <v>0.66695913102799298</v>
      </c>
      <c r="X399" s="17">
        <v>0.69159884710336506</v>
      </c>
      <c r="Y399" s="17">
        <v>0.57284411562493298</v>
      </c>
      <c r="Z399" s="17">
        <v>0.63817347364699495</v>
      </c>
      <c r="AA399" s="17">
        <v>0.64588474665844198</v>
      </c>
      <c r="AB399" s="17">
        <v>0.60112532988780198</v>
      </c>
      <c r="AC399" s="17">
        <v>0.62759955233666298</v>
      </c>
      <c r="AD399" s="17">
        <v>0.64128123914099899</v>
      </c>
      <c r="AE399" s="17">
        <v>0.60172805678240204</v>
      </c>
      <c r="AF399" s="17"/>
      <c r="AG399" s="17">
        <v>0.59478721150677105</v>
      </c>
      <c r="AH399" s="17">
        <v>0.64523736723645697</v>
      </c>
    </row>
    <row r="400" spans="2:34" x14ac:dyDescent="0.25">
      <c r="B400" t="s">
        <v>206</v>
      </c>
      <c r="C400" s="17">
        <v>3.74982311447234E-2</v>
      </c>
      <c r="D400" s="17">
        <v>3.3601927775504602E-2</v>
      </c>
      <c r="E400" s="17">
        <v>4.11118495890389E-2</v>
      </c>
      <c r="F400" s="17"/>
      <c r="G400" s="17">
        <v>4.20618685192551E-2</v>
      </c>
      <c r="H400" s="17">
        <v>2.6245113457408799E-2</v>
      </c>
      <c r="I400" s="17">
        <v>4.7347015923741499E-2</v>
      </c>
      <c r="J400" s="17"/>
      <c r="K400" s="17">
        <v>5.6452609301804201E-2</v>
      </c>
      <c r="L400" s="17">
        <v>2.8827038992291401E-2</v>
      </c>
      <c r="M400" s="17"/>
      <c r="N400" s="17">
        <v>8.0611109045551202E-2</v>
      </c>
      <c r="O400" s="17">
        <v>3.4428999138868203E-2</v>
      </c>
      <c r="P400" s="17">
        <v>2.4035171294097601E-2</v>
      </c>
      <c r="Q400" s="17">
        <v>4.1685981572449501E-2</v>
      </c>
      <c r="R400" s="17">
        <v>2.8548503737964501E-2</v>
      </c>
      <c r="S400" s="17"/>
      <c r="T400" s="17">
        <v>3.64226462857168E-2</v>
      </c>
      <c r="U400" s="17">
        <v>4.98566536967728E-2</v>
      </c>
      <c r="V400" s="17">
        <v>1.88543077495591E-2</v>
      </c>
      <c r="W400" s="17">
        <v>3.56615582232572E-2</v>
      </c>
      <c r="X400" s="17">
        <v>3.0450889553397201E-2</v>
      </c>
      <c r="Y400" s="17">
        <v>6.4538236462076307E-2</v>
      </c>
      <c r="Z400" s="17">
        <v>4.0571195362286101E-2</v>
      </c>
      <c r="AA400" s="17">
        <v>4.70831872098103E-2</v>
      </c>
      <c r="AB400" s="17">
        <v>2.43104693675468E-2</v>
      </c>
      <c r="AC400" s="17">
        <v>2.32856659419702E-2</v>
      </c>
      <c r="AD400" s="17">
        <v>4.8964437401339302E-2</v>
      </c>
      <c r="AE400" s="17">
        <v>2.3369078062400898E-2</v>
      </c>
      <c r="AF400" s="17"/>
      <c r="AG400" s="17">
        <v>4.27488276706528E-2</v>
      </c>
      <c r="AH400" s="17">
        <v>2.05160657999469E-2</v>
      </c>
    </row>
    <row r="401" spans="2:34" x14ac:dyDescent="0.25">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row>
    <row r="402" spans="2:34" x14ac:dyDescent="0.25">
      <c r="B402" s="6" t="s">
        <v>220</v>
      </c>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row>
    <row r="403" spans="2:34" x14ac:dyDescent="0.25">
      <c r="B403" s="23" t="s">
        <v>62</v>
      </c>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row>
    <row r="404" spans="2:34" x14ac:dyDescent="0.25">
      <c r="B404" t="s">
        <v>204</v>
      </c>
      <c r="C404" s="17">
        <v>0.31695021166007697</v>
      </c>
      <c r="D404" s="17">
        <v>0.36798535287525402</v>
      </c>
      <c r="E404" s="17">
        <v>0.27121600433513399</v>
      </c>
      <c r="F404" s="17"/>
      <c r="G404" s="17">
        <v>0.24651090199532799</v>
      </c>
      <c r="H404" s="17">
        <v>0.33957772361268301</v>
      </c>
      <c r="I404" s="17">
        <v>0.35404920394711697</v>
      </c>
      <c r="J404" s="17"/>
      <c r="K404" s="17">
        <v>0.29756155468801099</v>
      </c>
      <c r="L404" s="17">
        <v>0.32375271502869402</v>
      </c>
      <c r="M404" s="17"/>
      <c r="N404" s="17">
        <v>0.188835808544665</v>
      </c>
      <c r="O404" s="17">
        <v>0.31509351926019402</v>
      </c>
      <c r="P404" s="17">
        <v>0.30256661085686698</v>
      </c>
      <c r="Q404" s="17">
        <v>0.32506615503728198</v>
      </c>
      <c r="R404" s="17">
        <v>0.45004065463120302</v>
      </c>
      <c r="S404" s="17"/>
      <c r="T404" s="17">
        <v>0.44237894826116497</v>
      </c>
      <c r="U404" s="17">
        <v>0.25674820448390101</v>
      </c>
      <c r="V404" s="17">
        <v>0.24081104413628501</v>
      </c>
      <c r="W404" s="17">
        <v>0.24303405850806101</v>
      </c>
      <c r="X404" s="17">
        <v>0.28838298138395901</v>
      </c>
      <c r="Y404" s="17">
        <v>0.37252643019929799</v>
      </c>
      <c r="Z404" s="17">
        <v>0.31481475651935498</v>
      </c>
      <c r="AA404" s="17">
        <v>0.330171423996374</v>
      </c>
      <c r="AB404" s="17">
        <v>0.33420313593201401</v>
      </c>
      <c r="AC404" s="17">
        <v>0.31403942576272098</v>
      </c>
      <c r="AD404" s="17">
        <v>0.23922096071061599</v>
      </c>
      <c r="AE404" s="17">
        <v>0.38756038549515398</v>
      </c>
      <c r="AF404" s="17"/>
      <c r="AG404" s="17">
        <v>0.369269923472895</v>
      </c>
      <c r="AH404" s="17">
        <v>0.27919367618170299</v>
      </c>
    </row>
    <row r="405" spans="2:34" x14ac:dyDescent="0.25">
      <c r="B405" t="s">
        <v>205</v>
      </c>
      <c r="C405" s="17">
        <v>0.64210678158442902</v>
      </c>
      <c r="D405" s="17">
        <v>0.59658462191918105</v>
      </c>
      <c r="E405" s="17">
        <v>0.68154455887370202</v>
      </c>
      <c r="F405" s="17"/>
      <c r="G405" s="17">
        <v>0.71751651386755999</v>
      </c>
      <c r="H405" s="17">
        <v>0.61804540017154597</v>
      </c>
      <c r="I405" s="17">
        <v>0.60218615881482696</v>
      </c>
      <c r="J405" s="17"/>
      <c r="K405" s="17">
        <v>0.64231115696261198</v>
      </c>
      <c r="L405" s="17">
        <v>0.64269735547097795</v>
      </c>
      <c r="M405" s="17"/>
      <c r="N405" s="17">
        <v>0.74533949277811495</v>
      </c>
      <c r="O405" s="17">
        <v>0.64815714577861205</v>
      </c>
      <c r="P405" s="17">
        <v>0.65742234563986202</v>
      </c>
      <c r="Q405" s="17">
        <v>0.62556008386555695</v>
      </c>
      <c r="R405" s="17">
        <v>0.52663463113910403</v>
      </c>
      <c r="S405" s="17"/>
      <c r="T405" s="17">
        <v>0.51647469412130498</v>
      </c>
      <c r="U405" s="17">
        <v>0.70249751348837897</v>
      </c>
      <c r="V405" s="17">
        <v>0.72694572421300796</v>
      </c>
      <c r="W405" s="17">
        <v>0.70587873758217901</v>
      </c>
      <c r="X405" s="17">
        <v>0.68261765637040195</v>
      </c>
      <c r="Y405" s="17">
        <v>0.57214733892708702</v>
      </c>
      <c r="Z405" s="17">
        <v>0.64319830557733704</v>
      </c>
      <c r="AA405" s="17">
        <v>0.59847154690197601</v>
      </c>
      <c r="AB405" s="17">
        <v>0.64089716367187599</v>
      </c>
      <c r="AC405" s="17">
        <v>0.63860621157192998</v>
      </c>
      <c r="AD405" s="17">
        <v>0.70960652275830205</v>
      </c>
      <c r="AE405" s="17">
        <v>0.61243961450484596</v>
      </c>
      <c r="AF405" s="17"/>
      <c r="AG405" s="17">
        <v>0.58699638052691705</v>
      </c>
      <c r="AH405" s="17">
        <v>0.69086477161896398</v>
      </c>
    </row>
    <row r="406" spans="2:34" x14ac:dyDescent="0.25">
      <c r="B406" t="s">
        <v>206</v>
      </c>
      <c r="C406" s="17">
        <v>4.0943006755494102E-2</v>
      </c>
      <c r="D406" s="17">
        <v>3.5430025205564902E-2</v>
      </c>
      <c r="E406" s="17">
        <v>4.7239436791163998E-2</v>
      </c>
      <c r="F406" s="17"/>
      <c r="G406" s="17">
        <v>3.5972584137111699E-2</v>
      </c>
      <c r="H406" s="17">
        <v>4.2376876215770798E-2</v>
      </c>
      <c r="I406" s="17">
        <v>4.37646372380565E-2</v>
      </c>
      <c r="J406" s="17"/>
      <c r="K406" s="17">
        <v>6.0127288349377202E-2</v>
      </c>
      <c r="L406" s="17">
        <v>3.35499295003285E-2</v>
      </c>
      <c r="M406" s="17"/>
      <c r="N406" s="17">
        <v>6.5824698677220794E-2</v>
      </c>
      <c r="O406" s="17">
        <v>3.6749334961194799E-2</v>
      </c>
      <c r="P406" s="17">
        <v>4.0011043503271497E-2</v>
      </c>
      <c r="Q406" s="17">
        <v>4.93737610971609E-2</v>
      </c>
      <c r="R406" s="17">
        <v>2.33247142296929E-2</v>
      </c>
      <c r="S406" s="17"/>
      <c r="T406" s="17">
        <v>4.1146357617530598E-2</v>
      </c>
      <c r="U406" s="17">
        <v>4.07542820277201E-2</v>
      </c>
      <c r="V406" s="17">
        <v>3.2243231650706403E-2</v>
      </c>
      <c r="W406" s="17">
        <v>5.1087203909759599E-2</v>
      </c>
      <c r="X406" s="17">
        <v>2.89993622456396E-2</v>
      </c>
      <c r="Y406" s="17">
        <v>5.5326230873615302E-2</v>
      </c>
      <c r="Z406" s="17">
        <v>4.19869379033075E-2</v>
      </c>
      <c r="AA406" s="17">
        <v>7.1357029101650704E-2</v>
      </c>
      <c r="AB406" s="17">
        <v>2.4899700396110301E-2</v>
      </c>
      <c r="AC406" s="17">
        <v>4.7354362665348697E-2</v>
      </c>
      <c r="AD406" s="17">
        <v>5.1172516531082797E-2</v>
      </c>
      <c r="AE406" s="17">
        <v>0</v>
      </c>
      <c r="AF406" s="17"/>
      <c r="AG406" s="17">
        <v>4.3733696000188102E-2</v>
      </c>
      <c r="AH406" s="17">
        <v>2.99415521993334E-2</v>
      </c>
    </row>
    <row r="407" spans="2:34" x14ac:dyDescent="0.25">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row>
    <row r="408" spans="2:34" x14ac:dyDescent="0.25">
      <c r="B408" s="6" t="s">
        <v>232</v>
      </c>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row>
    <row r="409" spans="2:34" x14ac:dyDescent="0.25">
      <c r="B409" s="23" t="s">
        <v>745</v>
      </c>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row>
    <row r="410" spans="2:34" x14ac:dyDescent="0.25">
      <c r="B410" t="s">
        <v>204</v>
      </c>
      <c r="C410" s="17">
        <v>0.52291921013383003</v>
      </c>
      <c r="D410" s="17">
        <v>0.53213050075173995</v>
      </c>
      <c r="E410" s="17">
        <v>0.51741603871437802</v>
      </c>
      <c r="F410" s="17"/>
      <c r="G410" s="17">
        <v>0.51166804213125905</v>
      </c>
      <c r="H410" s="17">
        <v>0.52192197801856199</v>
      </c>
      <c r="I410" s="17">
        <v>0.52766177424557403</v>
      </c>
      <c r="J410" s="17"/>
      <c r="K410" s="17" t="s">
        <v>172</v>
      </c>
      <c r="L410" s="17">
        <v>0.52291921013383003</v>
      </c>
      <c r="M410" s="17"/>
      <c r="N410" s="17">
        <v>0.35744061846258002</v>
      </c>
      <c r="O410" s="17">
        <v>0.48844887817121102</v>
      </c>
      <c r="P410" s="17">
        <v>0.54095578458378402</v>
      </c>
      <c r="Q410" s="17">
        <v>0.42321943501461401</v>
      </c>
      <c r="R410" s="17">
        <v>0.60979587581926398</v>
      </c>
      <c r="S410" s="17"/>
      <c r="T410" s="17">
        <v>0.61361865491741596</v>
      </c>
      <c r="U410" s="17">
        <v>0.47787966568600099</v>
      </c>
      <c r="V410" s="17">
        <v>0.53371024469283801</v>
      </c>
      <c r="W410" s="17">
        <v>0.48581660385272202</v>
      </c>
      <c r="X410" s="17">
        <v>0.48396064391717702</v>
      </c>
      <c r="Y410" s="17">
        <v>0.53827962345662705</v>
      </c>
      <c r="Z410" s="17">
        <v>0.49500133797544799</v>
      </c>
      <c r="AA410" s="17">
        <v>0.38373134598290698</v>
      </c>
      <c r="AB410" s="17">
        <v>0.53519126489831903</v>
      </c>
      <c r="AC410" s="17">
        <v>0.53041208110693705</v>
      </c>
      <c r="AD410" s="17">
        <v>0.58824170015195398</v>
      </c>
      <c r="AE410" s="17">
        <v>0.46927105527947399</v>
      </c>
      <c r="AF410" s="17"/>
      <c r="AG410" s="17">
        <v>0.52502387589789001</v>
      </c>
      <c r="AH410" s="17">
        <v>0.52055506313237199</v>
      </c>
    </row>
    <row r="411" spans="2:34" x14ac:dyDescent="0.25">
      <c r="B411" t="s">
        <v>205</v>
      </c>
      <c r="C411" s="17">
        <v>0.44568502221536799</v>
      </c>
      <c r="D411" s="17">
        <v>0.431920746402155</v>
      </c>
      <c r="E411" s="17">
        <v>0.45588330954235801</v>
      </c>
      <c r="F411" s="17"/>
      <c r="G411" s="17">
        <v>0.45436769022347401</v>
      </c>
      <c r="H411" s="17">
        <v>0.43837457734900398</v>
      </c>
      <c r="I411" s="17">
        <v>0.44912651219049499</v>
      </c>
      <c r="J411" s="17"/>
      <c r="K411" s="17" t="s">
        <v>172</v>
      </c>
      <c r="L411" s="17">
        <v>0.44568502221536799</v>
      </c>
      <c r="M411" s="17"/>
      <c r="N411" s="17">
        <v>0.59921349042147298</v>
      </c>
      <c r="O411" s="17">
        <v>0.47771256169068199</v>
      </c>
      <c r="P411" s="17">
        <v>0.43410742338528702</v>
      </c>
      <c r="Q411" s="17">
        <v>0.53809587068428999</v>
      </c>
      <c r="R411" s="17">
        <v>0.35927121555323499</v>
      </c>
      <c r="S411" s="17"/>
      <c r="T411" s="17">
        <v>0.34325158375292403</v>
      </c>
      <c r="U411" s="17">
        <v>0.50635871919555298</v>
      </c>
      <c r="V411" s="17">
        <v>0.44026726226538099</v>
      </c>
      <c r="W411" s="17">
        <v>0.51418339614727804</v>
      </c>
      <c r="X411" s="17">
        <v>0.48921501887954899</v>
      </c>
      <c r="Y411" s="17">
        <v>0.41343425405773299</v>
      </c>
      <c r="Z411" s="17">
        <v>0.48201312654312001</v>
      </c>
      <c r="AA411" s="17">
        <v>0.535313698494152</v>
      </c>
      <c r="AB411" s="17">
        <v>0.44008221656566998</v>
      </c>
      <c r="AC411" s="17">
        <v>0.447390419592336</v>
      </c>
      <c r="AD411" s="17">
        <v>0.38108713383040899</v>
      </c>
      <c r="AE411" s="17">
        <v>0.43947702582273201</v>
      </c>
      <c r="AF411" s="17"/>
      <c r="AG411" s="17">
        <v>0.44461319427253199</v>
      </c>
      <c r="AH411" s="17">
        <v>0.452971896410509</v>
      </c>
    </row>
    <row r="412" spans="2:34" x14ac:dyDescent="0.25">
      <c r="B412" t="s">
        <v>206</v>
      </c>
      <c r="C412" s="17">
        <v>3.1395767650801397E-2</v>
      </c>
      <c r="D412" s="17">
        <v>3.5948752846105901E-2</v>
      </c>
      <c r="E412" s="17">
        <v>2.67006517432644E-2</v>
      </c>
      <c r="F412" s="17"/>
      <c r="G412" s="17">
        <v>3.3964267645266499E-2</v>
      </c>
      <c r="H412" s="17">
        <v>3.97034446324332E-2</v>
      </c>
      <c r="I412" s="17">
        <v>2.3211713563930501E-2</v>
      </c>
      <c r="J412" s="17"/>
      <c r="K412" s="17" t="s">
        <v>172</v>
      </c>
      <c r="L412" s="17">
        <v>3.1395767650801397E-2</v>
      </c>
      <c r="M412" s="17"/>
      <c r="N412" s="17">
        <v>4.3345891115947097E-2</v>
      </c>
      <c r="O412" s="17">
        <v>3.38385601381073E-2</v>
      </c>
      <c r="P412" s="17">
        <v>2.4936792030929002E-2</v>
      </c>
      <c r="Q412" s="17">
        <v>3.86846943010958E-2</v>
      </c>
      <c r="R412" s="17">
        <v>3.0932908627500501E-2</v>
      </c>
      <c r="S412" s="17"/>
      <c r="T412" s="17">
        <v>4.3129761329659698E-2</v>
      </c>
      <c r="U412" s="17">
        <v>1.5761615118445701E-2</v>
      </c>
      <c r="V412" s="17">
        <v>2.6022493041781E-2</v>
      </c>
      <c r="W412" s="17">
        <v>0</v>
      </c>
      <c r="X412" s="17">
        <v>2.68243372032742E-2</v>
      </c>
      <c r="Y412" s="17">
        <v>4.8286122485639897E-2</v>
      </c>
      <c r="Z412" s="17">
        <v>2.2985535481432E-2</v>
      </c>
      <c r="AA412" s="17">
        <v>8.0954955522941505E-2</v>
      </c>
      <c r="AB412" s="17">
        <v>2.4726518536010898E-2</v>
      </c>
      <c r="AC412" s="17">
        <v>2.2197499300727001E-2</v>
      </c>
      <c r="AD412" s="17">
        <v>3.0671166017637402E-2</v>
      </c>
      <c r="AE412" s="17">
        <v>9.1251918897793494E-2</v>
      </c>
      <c r="AF412" s="17"/>
      <c r="AG412" s="17">
        <v>3.03629298295785E-2</v>
      </c>
      <c r="AH412" s="17">
        <v>2.6473040457118499E-2</v>
      </c>
    </row>
    <row r="413" spans="2:34" x14ac:dyDescent="0.25">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row>
    <row r="414" spans="2:34" x14ac:dyDescent="0.25">
      <c r="B414" s="6" t="s">
        <v>233</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row>
    <row r="415" spans="2:34" x14ac:dyDescent="0.25">
      <c r="B415" s="23" t="s">
        <v>745</v>
      </c>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row>
    <row r="416" spans="2:34" x14ac:dyDescent="0.25">
      <c r="B416" t="s">
        <v>204</v>
      </c>
      <c r="C416" s="17">
        <v>0.49835047100838098</v>
      </c>
      <c r="D416" s="17">
        <v>0.51668818739282196</v>
      </c>
      <c r="E416" s="17">
        <v>0.47944488140142899</v>
      </c>
      <c r="F416" s="17"/>
      <c r="G416" s="17">
        <v>0.40202985481659198</v>
      </c>
      <c r="H416" s="17">
        <v>0.47804992898749898</v>
      </c>
      <c r="I416" s="17">
        <v>0.54928984432984895</v>
      </c>
      <c r="J416" s="17"/>
      <c r="K416" s="17" t="s">
        <v>172</v>
      </c>
      <c r="L416" s="17">
        <v>0.49835047100838098</v>
      </c>
      <c r="M416" s="17"/>
      <c r="N416" s="17">
        <v>0.333407644160711</v>
      </c>
      <c r="O416" s="17">
        <v>0.43536977158241702</v>
      </c>
      <c r="P416" s="17">
        <v>0.48060708038247102</v>
      </c>
      <c r="Q416" s="17">
        <v>0.490784181782915</v>
      </c>
      <c r="R416" s="17">
        <v>0.61029571097677704</v>
      </c>
      <c r="S416" s="17"/>
      <c r="T416" s="17">
        <v>0.60688593963834903</v>
      </c>
      <c r="U416" s="17">
        <v>0.57292641853624304</v>
      </c>
      <c r="V416" s="17">
        <v>0.472804866161604</v>
      </c>
      <c r="W416" s="17">
        <v>0.40431056181260799</v>
      </c>
      <c r="X416" s="17">
        <v>0.50834084087249098</v>
      </c>
      <c r="Y416" s="17">
        <v>0.44274222670195701</v>
      </c>
      <c r="Z416" s="17">
        <v>0.41860922704510001</v>
      </c>
      <c r="AA416" s="17">
        <v>0.34344082337604298</v>
      </c>
      <c r="AB416" s="17">
        <v>0.52294964405975397</v>
      </c>
      <c r="AC416" s="17">
        <v>0.498997620935348</v>
      </c>
      <c r="AD416" s="17">
        <v>0.51262812386556</v>
      </c>
      <c r="AE416" s="17">
        <v>0.43797672824380901</v>
      </c>
      <c r="AF416" s="17"/>
      <c r="AG416" s="17">
        <v>0.51499032886413698</v>
      </c>
      <c r="AH416" s="17">
        <v>0.48543285864338998</v>
      </c>
    </row>
    <row r="417" spans="2:34" x14ac:dyDescent="0.25">
      <c r="B417" t="s">
        <v>205</v>
      </c>
      <c r="C417" s="17">
        <v>0.46915700500740498</v>
      </c>
      <c r="D417" s="17">
        <v>0.45727608549919602</v>
      </c>
      <c r="E417" s="17">
        <v>0.48073438228089099</v>
      </c>
      <c r="F417" s="17"/>
      <c r="G417" s="17">
        <v>0.56374561374698295</v>
      </c>
      <c r="H417" s="17">
        <v>0.47929040231207598</v>
      </c>
      <c r="I417" s="17">
        <v>0.42774850402922299</v>
      </c>
      <c r="J417" s="17"/>
      <c r="K417" s="17" t="s">
        <v>172</v>
      </c>
      <c r="L417" s="17">
        <v>0.46915700500740498</v>
      </c>
      <c r="M417" s="17"/>
      <c r="N417" s="17">
        <v>0.61919282105981599</v>
      </c>
      <c r="O417" s="17">
        <v>0.52157888280423503</v>
      </c>
      <c r="P417" s="17">
        <v>0.49128401231406399</v>
      </c>
      <c r="Q417" s="17">
        <v>0.47628708577245898</v>
      </c>
      <c r="R417" s="17">
        <v>0.36303397207537502</v>
      </c>
      <c r="S417" s="17"/>
      <c r="T417" s="17">
        <v>0.36771274654281599</v>
      </c>
      <c r="U417" s="17">
        <v>0.41775416889976502</v>
      </c>
      <c r="V417" s="17">
        <v>0.46543539127383998</v>
      </c>
      <c r="W417" s="17">
        <v>0.55847689162735803</v>
      </c>
      <c r="X417" s="17">
        <v>0.46774813370316298</v>
      </c>
      <c r="Y417" s="17">
        <v>0.51380045213129399</v>
      </c>
      <c r="Z417" s="17">
        <v>0.57314025695516002</v>
      </c>
      <c r="AA417" s="17">
        <v>0.61315304105732904</v>
      </c>
      <c r="AB417" s="17">
        <v>0.43076866003798198</v>
      </c>
      <c r="AC417" s="17">
        <v>0.50100237906465195</v>
      </c>
      <c r="AD417" s="17">
        <v>0.45670071011680302</v>
      </c>
      <c r="AE417" s="17">
        <v>0.44338876016394702</v>
      </c>
      <c r="AF417" s="17"/>
      <c r="AG417" s="17">
        <v>0.451106536499634</v>
      </c>
      <c r="AH417" s="17">
        <v>0.487929868388704</v>
      </c>
    </row>
    <row r="418" spans="2:34" x14ac:dyDescent="0.25">
      <c r="B418" t="s">
        <v>206</v>
      </c>
      <c r="C418" s="17">
        <v>3.2492523984213803E-2</v>
      </c>
      <c r="D418" s="17">
        <v>2.6035727107982201E-2</v>
      </c>
      <c r="E418" s="17">
        <v>3.9820736317679802E-2</v>
      </c>
      <c r="F418" s="17"/>
      <c r="G418" s="17">
        <v>3.4224531436425003E-2</v>
      </c>
      <c r="H418" s="17">
        <v>4.2659668700425299E-2</v>
      </c>
      <c r="I418" s="17">
        <v>2.29616516409273E-2</v>
      </c>
      <c r="J418" s="17"/>
      <c r="K418" s="17" t="s">
        <v>172</v>
      </c>
      <c r="L418" s="17">
        <v>3.2492523984213803E-2</v>
      </c>
      <c r="M418" s="17"/>
      <c r="N418" s="17">
        <v>4.7399534779472903E-2</v>
      </c>
      <c r="O418" s="17">
        <v>4.3051345613348099E-2</v>
      </c>
      <c r="P418" s="17">
        <v>2.8108907303464201E-2</v>
      </c>
      <c r="Q418" s="17">
        <v>3.2928732444625901E-2</v>
      </c>
      <c r="R418" s="17">
        <v>2.66703169478478E-2</v>
      </c>
      <c r="S418" s="17"/>
      <c r="T418" s="17">
        <v>2.5401313818834301E-2</v>
      </c>
      <c r="U418" s="17">
        <v>9.3194125639912799E-3</v>
      </c>
      <c r="V418" s="17">
        <v>6.1759742564556297E-2</v>
      </c>
      <c r="W418" s="17">
        <v>3.7212546560034303E-2</v>
      </c>
      <c r="X418" s="17">
        <v>2.39110254243457E-2</v>
      </c>
      <c r="Y418" s="17">
        <v>4.3457321166748698E-2</v>
      </c>
      <c r="Z418" s="17">
        <v>8.2505159997397007E-3</v>
      </c>
      <c r="AA418" s="17">
        <v>4.3406135566628597E-2</v>
      </c>
      <c r="AB418" s="17">
        <v>4.6281695902263997E-2</v>
      </c>
      <c r="AC418" s="17">
        <v>0</v>
      </c>
      <c r="AD418" s="17">
        <v>3.0671166017637402E-2</v>
      </c>
      <c r="AE418" s="17">
        <v>0.118634511592245</v>
      </c>
      <c r="AF418" s="17"/>
      <c r="AG418" s="17">
        <v>3.39031346362293E-2</v>
      </c>
      <c r="AH418" s="17">
        <v>2.6637272967905301E-2</v>
      </c>
    </row>
    <row r="419" spans="2:34" x14ac:dyDescent="0.25">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row>
    <row r="420" spans="2:34" x14ac:dyDescent="0.25">
      <c r="B420" s="6" t="s">
        <v>234</v>
      </c>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row>
    <row r="421" spans="2:34" x14ac:dyDescent="0.25">
      <c r="B421" s="23" t="s">
        <v>745</v>
      </c>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row>
    <row r="422" spans="2:34" x14ac:dyDescent="0.25">
      <c r="B422" t="s">
        <v>204</v>
      </c>
      <c r="C422" s="17">
        <v>0.48105207576031001</v>
      </c>
      <c r="D422" s="17">
        <v>0.528631618753169</v>
      </c>
      <c r="E422" s="17">
        <v>0.43160617264093298</v>
      </c>
      <c r="F422" s="17"/>
      <c r="G422" s="17">
        <v>0.397835675795782</v>
      </c>
      <c r="H422" s="17">
        <v>0.44942026926631001</v>
      </c>
      <c r="I422" s="17">
        <v>0.53744743773996095</v>
      </c>
      <c r="J422" s="17"/>
      <c r="K422" s="17" t="s">
        <v>172</v>
      </c>
      <c r="L422" s="17">
        <v>0.48105207576031001</v>
      </c>
      <c r="M422" s="17"/>
      <c r="N422" s="17">
        <v>0.29891167422415299</v>
      </c>
      <c r="O422" s="17">
        <v>0.40650398930787401</v>
      </c>
      <c r="P422" s="17">
        <v>0.47280344414176401</v>
      </c>
      <c r="Q422" s="17">
        <v>0.46515138016325303</v>
      </c>
      <c r="R422" s="17">
        <v>0.59693654280492503</v>
      </c>
      <c r="S422" s="17"/>
      <c r="T422" s="17">
        <v>0.65845188173522695</v>
      </c>
      <c r="U422" s="17">
        <v>0.446144574962695</v>
      </c>
      <c r="V422" s="17">
        <v>0.46766092532105902</v>
      </c>
      <c r="W422" s="17">
        <v>0.47691345352164299</v>
      </c>
      <c r="X422" s="17">
        <v>0.49343078335010399</v>
      </c>
      <c r="Y422" s="17">
        <v>0.54232992135449898</v>
      </c>
      <c r="Z422" s="17">
        <v>0.50662718209440605</v>
      </c>
      <c r="AA422" s="17">
        <v>0.29445130753531001</v>
      </c>
      <c r="AB422" s="17">
        <v>0.41000893085155199</v>
      </c>
      <c r="AC422" s="17">
        <v>0.39007607272957501</v>
      </c>
      <c r="AD422" s="17">
        <v>0.386857488285135</v>
      </c>
      <c r="AE422" s="17">
        <v>0.34642350994397397</v>
      </c>
      <c r="AF422" s="17"/>
      <c r="AG422" s="17">
        <v>0.48915639954122497</v>
      </c>
      <c r="AH422" s="17">
        <v>0.481585732574145</v>
      </c>
    </row>
    <row r="423" spans="2:34" x14ac:dyDescent="0.25">
      <c r="B423" t="s">
        <v>205</v>
      </c>
      <c r="C423" s="17">
        <v>0.47143960589154199</v>
      </c>
      <c r="D423" s="17">
        <v>0.41752028875608199</v>
      </c>
      <c r="E423" s="17">
        <v>0.52739021544473697</v>
      </c>
      <c r="F423" s="17"/>
      <c r="G423" s="17">
        <v>0.555905611964983</v>
      </c>
      <c r="H423" s="17">
        <v>0.49674635606636902</v>
      </c>
      <c r="I423" s="17">
        <v>0.420173834496258</v>
      </c>
      <c r="J423" s="17"/>
      <c r="K423" s="17" t="s">
        <v>172</v>
      </c>
      <c r="L423" s="17">
        <v>0.47143960589154199</v>
      </c>
      <c r="M423" s="17"/>
      <c r="N423" s="17">
        <v>0.64294857450523701</v>
      </c>
      <c r="O423" s="17">
        <v>0.55172027430715198</v>
      </c>
      <c r="P423" s="17">
        <v>0.486014516402418</v>
      </c>
      <c r="Q423" s="17">
        <v>0.46135615907204203</v>
      </c>
      <c r="R423" s="17">
        <v>0.35753278551942203</v>
      </c>
      <c r="S423" s="17"/>
      <c r="T423" s="17">
        <v>0.28437661684312998</v>
      </c>
      <c r="U423" s="17">
        <v>0.51681610459648597</v>
      </c>
      <c r="V423" s="17">
        <v>0.49102067371346603</v>
      </c>
      <c r="W423" s="17">
        <v>0.48313019962665499</v>
      </c>
      <c r="X423" s="17">
        <v>0.46671097878725598</v>
      </c>
      <c r="Y423" s="17">
        <v>0.39880541604599701</v>
      </c>
      <c r="Z423" s="17">
        <v>0.47572919770713301</v>
      </c>
      <c r="AA423" s="17">
        <v>0.63698628819652403</v>
      </c>
      <c r="AB423" s="17">
        <v>0.55369592030785297</v>
      </c>
      <c r="AC423" s="17">
        <v>0.54193667268406098</v>
      </c>
      <c r="AD423" s="17">
        <v>0.58247134569722703</v>
      </c>
      <c r="AE423" s="17">
        <v>0.54081609451231405</v>
      </c>
      <c r="AF423" s="17"/>
      <c r="AG423" s="17">
        <v>0.46770387785539502</v>
      </c>
      <c r="AH423" s="17">
        <v>0.47327417287247198</v>
      </c>
    </row>
    <row r="424" spans="2:34" x14ac:dyDescent="0.25">
      <c r="B424" t="s">
        <v>206</v>
      </c>
      <c r="C424" s="17">
        <v>4.7508318348147803E-2</v>
      </c>
      <c r="D424" s="17">
        <v>5.3848092490749802E-2</v>
      </c>
      <c r="E424" s="17">
        <v>4.1003611914329899E-2</v>
      </c>
      <c r="F424" s="17"/>
      <c r="G424" s="17">
        <v>4.6258712239234799E-2</v>
      </c>
      <c r="H424" s="17">
        <v>5.38333746673215E-2</v>
      </c>
      <c r="I424" s="17">
        <v>4.23787277637808E-2</v>
      </c>
      <c r="J424" s="17"/>
      <c r="K424" s="17" t="s">
        <v>172</v>
      </c>
      <c r="L424" s="17">
        <v>4.7508318348147803E-2</v>
      </c>
      <c r="M424" s="17"/>
      <c r="N424" s="17">
        <v>5.8139751270609802E-2</v>
      </c>
      <c r="O424" s="17">
        <v>4.17757363849737E-2</v>
      </c>
      <c r="P424" s="17">
        <v>4.11820394558177E-2</v>
      </c>
      <c r="Q424" s="17">
        <v>7.3492460764704698E-2</v>
      </c>
      <c r="R424" s="17">
        <v>4.5530671675652903E-2</v>
      </c>
      <c r="S424" s="17"/>
      <c r="T424" s="17">
        <v>5.7171501421642998E-2</v>
      </c>
      <c r="U424" s="17">
        <v>3.7039320440818903E-2</v>
      </c>
      <c r="V424" s="17">
        <v>4.1318400965474698E-2</v>
      </c>
      <c r="W424" s="17">
        <v>3.9956346851702698E-2</v>
      </c>
      <c r="X424" s="17">
        <v>3.9858237862639603E-2</v>
      </c>
      <c r="Y424" s="17">
        <v>5.8864662599503903E-2</v>
      </c>
      <c r="Z424" s="17">
        <v>1.7643620198461399E-2</v>
      </c>
      <c r="AA424" s="17">
        <v>6.8562404268165303E-2</v>
      </c>
      <c r="AB424" s="17">
        <v>3.6295148840595398E-2</v>
      </c>
      <c r="AC424" s="17">
        <v>6.7987254586363996E-2</v>
      </c>
      <c r="AD424" s="17">
        <v>3.0671166017637402E-2</v>
      </c>
      <c r="AE424" s="17">
        <v>0.11276039554371201</v>
      </c>
      <c r="AF424" s="17"/>
      <c r="AG424" s="17">
        <v>4.3139722603379102E-2</v>
      </c>
      <c r="AH424" s="17">
        <v>4.5140094553383497E-2</v>
      </c>
    </row>
    <row r="425" spans="2:34" x14ac:dyDescent="0.25">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row>
    <row r="426" spans="2:34" x14ac:dyDescent="0.25">
      <c r="B426" s="6" t="s">
        <v>235</v>
      </c>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row>
    <row r="427" spans="2:34" x14ac:dyDescent="0.25">
      <c r="B427" s="23" t="s">
        <v>745</v>
      </c>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row>
    <row r="428" spans="2:34" x14ac:dyDescent="0.25">
      <c r="B428" t="s">
        <v>204</v>
      </c>
      <c r="C428" s="17">
        <v>0.47423646574056899</v>
      </c>
      <c r="D428" s="17">
        <v>0.51487174207669295</v>
      </c>
      <c r="E428" s="17">
        <v>0.43402026309228597</v>
      </c>
      <c r="F428" s="17"/>
      <c r="G428" s="17">
        <v>0.40685457055063501</v>
      </c>
      <c r="H428" s="17">
        <v>0.45343746563541798</v>
      </c>
      <c r="I428" s="17">
        <v>0.51567003178872295</v>
      </c>
      <c r="J428" s="17"/>
      <c r="K428" s="17" t="s">
        <v>172</v>
      </c>
      <c r="L428" s="17">
        <v>0.47423646574056899</v>
      </c>
      <c r="M428" s="17"/>
      <c r="N428" s="17">
        <v>0.423779609251412</v>
      </c>
      <c r="O428" s="17">
        <v>0.448908089910729</v>
      </c>
      <c r="P428" s="17">
        <v>0.45589377820503202</v>
      </c>
      <c r="Q428" s="17">
        <v>0.50997333478804197</v>
      </c>
      <c r="R428" s="17">
        <v>0.51383074074091095</v>
      </c>
      <c r="S428" s="17"/>
      <c r="T428" s="17">
        <v>0.62498472706041697</v>
      </c>
      <c r="U428" s="17">
        <v>0.49755532058207003</v>
      </c>
      <c r="V428" s="17">
        <v>0.40775027568157801</v>
      </c>
      <c r="W428" s="17">
        <v>0.43692622624642202</v>
      </c>
      <c r="X428" s="17">
        <v>0.48148091051754599</v>
      </c>
      <c r="Y428" s="17">
        <v>0.40187723093981498</v>
      </c>
      <c r="Z428" s="17">
        <v>0.43886162216306701</v>
      </c>
      <c r="AA428" s="17">
        <v>0.43038132121678602</v>
      </c>
      <c r="AB428" s="17">
        <v>0.47432732489783402</v>
      </c>
      <c r="AC428" s="17">
        <v>0.45230889392270601</v>
      </c>
      <c r="AD428" s="17">
        <v>0.40967357277281002</v>
      </c>
      <c r="AE428" s="17">
        <v>0.37758850910823799</v>
      </c>
      <c r="AF428" s="17"/>
      <c r="AG428" s="17">
        <v>0.48856335566541298</v>
      </c>
      <c r="AH428" s="17">
        <v>0.47058333111822997</v>
      </c>
    </row>
    <row r="429" spans="2:34" x14ac:dyDescent="0.25">
      <c r="B429" t="s">
        <v>205</v>
      </c>
      <c r="C429" s="17">
        <v>0.48741697699887598</v>
      </c>
      <c r="D429" s="17">
        <v>0.45058998257986799</v>
      </c>
      <c r="E429" s="17">
        <v>0.52314409060998901</v>
      </c>
      <c r="F429" s="17"/>
      <c r="G429" s="17">
        <v>0.53430702547254305</v>
      </c>
      <c r="H429" s="17">
        <v>0.50638508005649796</v>
      </c>
      <c r="I429" s="17">
        <v>0.45463394066526303</v>
      </c>
      <c r="J429" s="17"/>
      <c r="K429" s="17" t="s">
        <v>172</v>
      </c>
      <c r="L429" s="17">
        <v>0.48741697699887598</v>
      </c>
      <c r="M429" s="17"/>
      <c r="N429" s="17">
        <v>0.52035062664370801</v>
      </c>
      <c r="O429" s="17">
        <v>0.51126001621390305</v>
      </c>
      <c r="P429" s="17">
        <v>0.50993848489518501</v>
      </c>
      <c r="Q429" s="17">
        <v>0.45730498343956899</v>
      </c>
      <c r="R429" s="17">
        <v>0.44807036119668803</v>
      </c>
      <c r="S429" s="17"/>
      <c r="T429" s="17">
        <v>0.348410005654338</v>
      </c>
      <c r="U429" s="17">
        <v>0.48593630829540901</v>
      </c>
      <c r="V429" s="17">
        <v>0.558920153993955</v>
      </c>
      <c r="W429" s="17">
        <v>0.507919688645597</v>
      </c>
      <c r="X429" s="17">
        <v>0.47744855635358002</v>
      </c>
      <c r="Y429" s="17">
        <v>0.51656162384268001</v>
      </c>
      <c r="Z429" s="17">
        <v>0.54427119571084304</v>
      </c>
      <c r="AA429" s="17">
        <v>0.51737242100300596</v>
      </c>
      <c r="AB429" s="17">
        <v>0.48648255770294502</v>
      </c>
      <c r="AC429" s="17">
        <v>0.50953074058537295</v>
      </c>
      <c r="AD429" s="17">
        <v>0.559655261209552</v>
      </c>
      <c r="AE429" s="17">
        <v>0.56672878533372095</v>
      </c>
      <c r="AF429" s="17"/>
      <c r="AG429" s="17">
        <v>0.47508497074136502</v>
      </c>
      <c r="AH429" s="17">
        <v>0.498469293354524</v>
      </c>
    </row>
    <row r="430" spans="2:34" x14ac:dyDescent="0.25">
      <c r="B430" t="s">
        <v>206</v>
      </c>
      <c r="C430" s="17">
        <v>3.8346557260554998E-2</v>
      </c>
      <c r="D430" s="17">
        <v>3.4538275343438798E-2</v>
      </c>
      <c r="E430" s="17">
        <v>4.2835646297725002E-2</v>
      </c>
      <c r="F430" s="17"/>
      <c r="G430" s="17">
        <v>5.8838403976822502E-2</v>
      </c>
      <c r="H430" s="17">
        <v>4.0177454308084198E-2</v>
      </c>
      <c r="I430" s="17">
        <v>2.9696027546013901E-2</v>
      </c>
      <c r="J430" s="17"/>
      <c r="K430" s="17" t="s">
        <v>172</v>
      </c>
      <c r="L430" s="17">
        <v>3.8346557260554998E-2</v>
      </c>
      <c r="M430" s="17"/>
      <c r="N430" s="17">
        <v>5.5869764104879802E-2</v>
      </c>
      <c r="O430" s="17">
        <v>3.9831893875368E-2</v>
      </c>
      <c r="P430" s="17">
        <v>3.4167736899783398E-2</v>
      </c>
      <c r="Q430" s="17">
        <v>3.2721681772389898E-2</v>
      </c>
      <c r="R430" s="17">
        <v>3.8098898062400799E-2</v>
      </c>
      <c r="S430" s="17"/>
      <c r="T430" s="17">
        <v>2.6605267285245499E-2</v>
      </c>
      <c r="U430" s="17">
        <v>1.6508371122521001E-2</v>
      </c>
      <c r="V430" s="17">
        <v>3.3329570324467102E-2</v>
      </c>
      <c r="W430" s="17">
        <v>5.5154085107980699E-2</v>
      </c>
      <c r="X430" s="17">
        <v>4.1070533128873897E-2</v>
      </c>
      <c r="Y430" s="17">
        <v>8.1561145217504197E-2</v>
      </c>
      <c r="Z430" s="17">
        <v>1.68671821260899E-2</v>
      </c>
      <c r="AA430" s="17">
        <v>5.2246257780207403E-2</v>
      </c>
      <c r="AB430" s="17">
        <v>3.9190117399221402E-2</v>
      </c>
      <c r="AC430" s="17">
        <v>3.81603654919207E-2</v>
      </c>
      <c r="AD430" s="17">
        <v>3.0671166017637402E-2</v>
      </c>
      <c r="AE430" s="17">
        <v>5.5682705558041098E-2</v>
      </c>
      <c r="AF430" s="17"/>
      <c r="AG430" s="17">
        <v>3.6351673593221501E-2</v>
      </c>
      <c r="AH430" s="17">
        <v>3.0947375527245299E-2</v>
      </c>
    </row>
    <row r="431" spans="2:34" x14ac:dyDescent="0.25">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row>
    <row r="432" spans="2:34" x14ac:dyDescent="0.25">
      <c r="B432" s="6" t="s">
        <v>236</v>
      </c>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row>
    <row r="433" spans="2:34" x14ac:dyDescent="0.25">
      <c r="B433" s="23" t="s">
        <v>745</v>
      </c>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row>
    <row r="434" spans="2:34" x14ac:dyDescent="0.25">
      <c r="B434" t="s">
        <v>204</v>
      </c>
      <c r="C434" s="17">
        <v>0.37208341695366598</v>
      </c>
      <c r="D434" s="17">
        <v>0.41901195471290498</v>
      </c>
      <c r="E434" s="17">
        <v>0.32411157446198602</v>
      </c>
      <c r="F434" s="17"/>
      <c r="G434" s="17">
        <v>0.39001377148147798</v>
      </c>
      <c r="H434" s="17">
        <v>0.33903900428501399</v>
      </c>
      <c r="I434" s="17">
        <v>0.394964350806501</v>
      </c>
      <c r="J434" s="17"/>
      <c r="K434" s="17" t="s">
        <v>172</v>
      </c>
      <c r="L434" s="17">
        <v>0.37208341695366598</v>
      </c>
      <c r="M434" s="17"/>
      <c r="N434" s="17">
        <v>0.238952372235859</v>
      </c>
      <c r="O434" s="17">
        <v>0.37655708800542798</v>
      </c>
      <c r="P434" s="17">
        <v>0.33101074375737199</v>
      </c>
      <c r="Q434" s="17">
        <v>0.37741938817267801</v>
      </c>
      <c r="R434" s="17">
        <v>0.46004322384066698</v>
      </c>
      <c r="S434" s="17"/>
      <c r="T434" s="17">
        <v>0.49789117052463999</v>
      </c>
      <c r="U434" s="17">
        <v>0.39660881001936399</v>
      </c>
      <c r="V434" s="17">
        <v>0.33600728283169501</v>
      </c>
      <c r="W434" s="17">
        <v>0.361529165144232</v>
      </c>
      <c r="X434" s="17">
        <v>0.39143889148248101</v>
      </c>
      <c r="Y434" s="17">
        <v>0.32490598218455102</v>
      </c>
      <c r="Z434" s="17">
        <v>0.32556315131322699</v>
      </c>
      <c r="AA434" s="17">
        <v>0.388024233155845</v>
      </c>
      <c r="AB434" s="17">
        <v>0.29124145431410903</v>
      </c>
      <c r="AC434" s="17">
        <v>0.30416835335579001</v>
      </c>
      <c r="AD434" s="17">
        <v>0.46616624086506703</v>
      </c>
      <c r="AE434" s="17">
        <v>0.33400563778693099</v>
      </c>
      <c r="AF434" s="17"/>
      <c r="AG434" s="17">
        <v>0.37428684457297801</v>
      </c>
      <c r="AH434" s="17">
        <v>0.370029336318628</v>
      </c>
    </row>
    <row r="435" spans="2:34" x14ac:dyDescent="0.25">
      <c r="B435" t="s">
        <v>205</v>
      </c>
      <c r="C435" s="17">
        <v>0.57271874763698805</v>
      </c>
      <c r="D435" s="17">
        <v>0.527218704560806</v>
      </c>
      <c r="E435" s="17">
        <v>0.61865174164585102</v>
      </c>
      <c r="F435" s="17"/>
      <c r="G435" s="17">
        <v>0.57918749006941705</v>
      </c>
      <c r="H435" s="17">
        <v>0.58146849691653602</v>
      </c>
      <c r="I435" s="17">
        <v>0.56280596686508599</v>
      </c>
      <c r="J435" s="17"/>
      <c r="K435" s="17" t="s">
        <v>172</v>
      </c>
      <c r="L435" s="17">
        <v>0.57271874763698805</v>
      </c>
      <c r="M435" s="17"/>
      <c r="N435" s="17">
        <v>0.664689009191895</v>
      </c>
      <c r="O435" s="17">
        <v>0.58436535036270598</v>
      </c>
      <c r="P435" s="17">
        <v>0.61217053729975202</v>
      </c>
      <c r="Q435" s="17">
        <v>0.54668433044260001</v>
      </c>
      <c r="R435" s="17">
        <v>0.49904390548827898</v>
      </c>
      <c r="S435" s="17"/>
      <c r="T435" s="17">
        <v>0.45911473314208301</v>
      </c>
      <c r="U435" s="17">
        <v>0.53813333550036702</v>
      </c>
      <c r="V435" s="17">
        <v>0.62696899966295006</v>
      </c>
      <c r="W435" s="17">
        <v>0.562606525424727</v>
      </c>
      <c r="X435" s="17">
        <v>0.57107904976888801</v>
      </c>
      <c r="Y435" s="17">
        <v>0.60571266387322198</v>
      </c>
      <c r="Z435" s="17">
        <v>0.62967494701412396</v>
      </c>
      <c r="AA435" s="17">
        <v>0.54051954040736505</v>
      </c>
      <c r="AB435" s="17">
        <v>0.66344814910255301</v>
      </c>
      <c r="AC435" s="17">
        <v>0.62092016177026699</v>
      </c>
      <c r="AD435" s="17">
        <v>0.50316259311729605</v>
      </c>
      <c r="AE435" s="17">
        <v>0.57619584173808003</v>
      </c>
      <c r="AF435" s="17"/>
      <c r="AG435" s="17">
        <v>0.56309504525853205</v>
      </c>
      <c r="AH435" s="17">
        <v>0.59151156645592096</v>
      </c>
    </row>
    <row r="436" spans="2:34" x14ac:dyDescent="0.25">
      <c r="B436" t="s">
        <v>206</v>
      </c>
      <c r="C436" s="17">
        <v>5.51978354093456E-2</v>
      </c>
      <c r="D436" s="17">
        <v>5.37693407262885E-2</v>
      </c>
      <c r="E436" s="17">
        <v>5.7236683892163701E-2</v>
      </c>
      <c r="F436" s="17"/>
      <c r="G436" s="17">
        <v>3.07987384491046E-2</v>
      </c>
      <c r="H436" s="17">
        <v>7.9492498798450106E-2</v>
      </c>
      <c r="I436" s="17">
        <v>4.22296823284131E-2</v>
      </c>
      <c r="J436" s="17"/>
      <c r="K436" s="17" t="s">
        <v>172</v>
      </c>
      <c r="L436" s="17">
        <v>5.51978354093456E-2</v>
      </c>
      <c r="M436" s="17"/>
      <c r="N436" s="17">
        <v>9.6358618572246701E-2</v>
      </c>
      <c r="O436" s="17">
        <v>3.9077561631866403E-2</v>
      </c>
      <c r="P436" s="17">
        <v>5.68187189428759E-2</v>
      </c>
      <c r="Q436" s="17">
        <v>7.5896281384722694E-2</v>
      </c>
      <c r="R436" s="17">
        <v>4.0912870671053501E-2</v>
      </c>
      <c r="S436" s="17"/>
      <c r="T436" s="17">
        <v>4.2994096333276798E-2</v>
      </c>
      <c r="U436" s="17">
        <v>6.5257854480269398E-2</v>
      </c>
      <c r="V436" s="17">
        <v>3.7023717505354402E-2</v>
      </c>
      <c r="W436" s="17">
        <v>7.5864309431041305E-2</v>
      </c>
      <c r="X436" s="17">
        <v>3.7482058748630899E-2</v>
      </c>
      <c r="Y436" s="17">
        <v>6.9381353942227206E-2</v>
      </c>
      <c r="Z436" s="17">
        <v>4.4761901672649401E-2</v>
      </c>
      <c r="AA436" s="17">
        <v>7.1456226436790102E-2</v>
      </c>
      <c r="AB436" s="17">
        <v>4.5310396583337499E-2</v>
      </c>
      <c r="AC436" s="17">
        <v>7.4911484873942502E-2</v>
      </c>
      <c r="AD436" s="17">
        <v>3.0671166017637402E-2</v>
      </c>
      <c r="AE436" s="17">
        <v>8.9798520474988999E-2</v>
      </c>
      <c r="AF436" s="17"/>
      <c r="AG436" s="17">
        <v>6.2618110168490601E-2</v>
      </c>
      <c r="AH436" s="17">
        <v>3.8459097225450802E-2</v>
      </c>
    </row>
    <row r="437" spans="2:34" x14ac:dyDescent="0.25">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row>
    <row r="438" spans="2:34" x14ac:dyDescent="0.25">
      <c r="B438" s="6" t="s">
        <v>237</v>
      </c>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row>
    <row r="439" spans="2:34" x14ac:dyDescent="0.25">
      <c r="B439" s="23" t="s">
        <v>745</v>
      </c>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row>
    <row r="440" spans="2:34" x14ac:dyDescent="0.25">
      <c r="B440" t="s">
        <v>204</v>
      </c>
      <c r="C440" s="17">
        <v>0.42652505512885402</v>
      </c>
      <c r="D440" s="17">
        <v>0.48949012937688102</v>
      </c>
      <c r="E440" s="17">
        <v>0.35997795216081002</v>
      </c>
      <c r="F440" s="17"/>
      <c r="G440" s="17">
        <v>0.430008775997404</v>
      </c>
      <c r="H440" s="17">
        <v>0.41686239420572502</v>
      </c>
      <c r="I440" s="17">
        <v>0.433820322550583</v>
      </c>
      <c r="J440" s="17"/>
      <c r="K440" s="17" t="s">
        <v>172</v>
      </c>
      <c r="L440" s="17">
        <v>0.42652505512885402</v>
      </c>
      <c r="M440" s="17"/>
      <c r="N440" s="17">
        <v>0.35855749774486301</v>
      </c>
      <c r="O440" s="17">
        <v>0.37504801240181701</v>
      </c>
      <c r="P440" s="17">
        <v>0.40710784990171001</v>
      </c>
      <c r="Q440" s="17">
        <v>0.43359370337642</v>
      </c>
      <c r="R440" s="17">
        <v>0.49630561130453898</v>
      </c>
      <c r="S440" s="17"/>
      <c r="T440" s="17">
        <v>0.52574447012060399</v>
      </c>
      <c r="U440" s="17">
        <v>0.40526196589567598</v>
      </c>
      <c r="V440" s="17">
        <v>0.35541972188903698</v>
      </c>
      <c r="W440" s="17">
        <v>0.37537300278976299</v>
      </c>
      <c r="X440" s="17">
        <v>0.355201090391351</v>
      </c>
      <c r="Y440" s="17">
        <v>0.455998947411273</v>
      </c>
      <c r="Z440" s="17">
        <v>0.39015904008133201</v>
      </c>
      <c r="AA440" s="17">
        <v>0.517487580820433</v>
      </c>
      <c r="AB440" s="17">
        <v>0.39363392368974198</v>
      </c>
      <c r="AC440" s="17">
        <v>0.51413470592522204</v>
      </c>
      <c r="AD440" s="17">
        <v>0.40125830206631102</v>
      </c>
      <c r="AE440" s="17">
        <v>0.34512232627468797</v>
      </c>
      <c r="AF440" s="17"/>
      <c r="AG440" s="17">
        <v>0.42313546536126601</v>
      </c>
      <c r="AH440" s="17">
        <v>0.42461199849585601</v>
      </c>
    </row>
    <row r="441" spans="2:34" x14ac:dyDescent="0.25">
      <c r="B441" t="s">
        <v>205</v>
      </c>
      <c r="C441" s="17">
        <v>0.53356375188711302</v>
      </c>
      <c r="D441" s="17">
        <v>0.46293921415618999</v>
      </c>
      <c r="E441" s="17">
        <v>0.60812167250570504</v>
      </c>
      <c r="F441" s="17"/>
      <c r="G441" s="17">
        <v>0.53285468389657198</v>
      </c>
      <c r="H441" s="17">
        <v>0.54348810822531401</v>
      </c>
      <c r="I441" s="17">
        <v>0.52508506171070302</v>
      </c>
      <c r="J441" s="17"/>
      <c r="K441" s="17" t="s">
        <v>172</v>
      </c>
      <c r="L441" s="17">
        <v>0.53356375188711302</v>
      </c>
      <c r="M441" s="17"/>
      <c r="N441" s="17">
        <v>0.59404296747566498</v>
      </c>
      <c r="O441" s="17">
        <v>0.57451866162221399</v>
      </c>
      <c r="P441" s="17">
        <v>0.55626365962733404</v>
      </c>
      <c r="Q441" s="17">
        <v>0.54460495403666598</v>
      </c>
      <c r="R441" s="17">
        <v>0.46224807372802201</v>
      </c>
      <c r="S441" s="17"/>
      <c r="T441" s="17">
        <v>0.43934359856071697</v>
      </c>
      <c r="U441" s="17">
        <v>0.53422404938233103</v>
      </c>
      <c r="V441" s="17">
        <v>0.60130721882143501</v>
      </c>
      <c r="W441" s="17">
        <v>0.54839408675520795</v>
      </c>
      <c r="X441" s="17">
        <v>0.62088788418430296</v>
      </c>
      <c r="Y441" s="17">
        <v>0.48993010720532498</v>
      </c>
      <c r="Z441" s="17">
        <v>0.56860561385767405</v>
      </c>
      <c r="AA441" s="17">
        <v>0.45380372143683301</v>
      </c>
      <c r="AB441" s="17">
        <v>0.59295152409603002</v>
      </c>
      <c r="AC441" s="17">
        <v>0.46294148432368398</v>
      </c>
      <c r="AD441" s="17">
        <v>0.55064890592464499</v>
      </c>
      <c r="AE441" s="17">
        <v>0.62889006545849102</v>
      </c>
      <c r="AF441" s="17"/>
      <c r="AG441" s="17">
        <v>0.53315039752826998</v>
      </c>
      <c r="AH441" s="17">
        <v>0.54284009113564802</v>
      </c>
    </row>
    <row r="442" spans="2:34" x14ac:dyDescent="0.25">
      <c r="B442" t="s">
        <v>206</v>
      </c>
      <c r="C442" s="17">
        <v>3.9911192984032798E-2</v>
      </c>
      <c r="D442" s="17">
        <v>4.7570656466929699E-2</v>
      </c>
      <c r="E442" s="17">
        <v>3.1900375333484297E-2</v>
      </c>
      <c r="F442" s="17"/>
      <c r="G442" s="17">
        <v>3.7136540106023901E-2</v>
      </c>
      <c r="H442" s="17">
        <v>3.9649497568961502E-2</v>
      </c>
      <c r="I442" s="17">
        <v>4.1094615738714001E-2</v>
      </c>
      <c r="J442" s="17"/>
      <c r="K442" s="17" t="s">
        <v>172</v>
      </c>
      <c r="L442" s="17">
        <v>3.9911192984032798E-2</v>
      </c>
      <c r="M442" s="17"/>
      <c r="N442" s="17">
        <v>4.7399534779472903E-2</v>
      </c>
      <c r="O442" s="17">
        <v>5.0433325975969202E-2</v>
      </c>
      <c r="P442" s="17">
        <v>3.6628490470956003E-2</v>
      </c>
      <c r="Q442" s="17">
        <v>2.1801342586914602E-2</v>
      </c>
      <c r="R442" s="17">
        <v>4.1446314967439703E-2</v>
      </c>
      <c r="S442" s="17"/>
      <c r="T442" s="17">
        <v>3.4911931318678702E-2</v>
      </c>
      <c r="U442" s="17">
        <v>6.0513984721993597E-2</v>
      </c>
      <c r="V442" s="17">
        <v>4.3273059289527301E-2</v>
      </c>
      <c r="W442" s="17">
        <v>7.6232910455029002E-2</v>
      </c>
      <c r="X442" s="17">
        <v>2.39110254243457E-2</v>
      </c>
      <c r="Y442" s="17">
        <v>5.4070945383402298E-2</v>
      </c>
      <c r="Z442" s="17">
        <v>4.1235346060993598E-2</v>
      </c>
      <c r="AA442" s="17">
        <v>2.8708697742734001E-2</v>
      </c>
      <c r="AB442" s="17">
        <v>1.34145522142277E-2</v>
      </c>
      <c r="AC442" s="17">
        <v>2.2923809751093999E-2</v>
      </c>
      <c r="AD442" s="17">
        <v>4.8092792009043699E-2</v>
      </c>
      <c r="AE442" s="17">
        <v>2.5987608266821501E-2</v>
      </c>
      <c r="AF442" s="17"/>
      <c r="AG442" s="17">
        <v>4.3714137110464103E-2</v>
      </c>
      <c r="AH442" s="17">
        <v>3.25479103684959E-2</v>
      </c>
    </row>
    <row r="443" spans="2:34" x14ac:dyDescent="0.25">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row>
    <row r="444" spans="2:34" x14ac:dyDescent="0.25">
      <c r="B444" s="6" t="s">
        <v>238</v>
      </c>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row>
    <row r="445" spans="2:34" x14ac:dyDescent="0.25">
      <c r="B445" s="23" t="s">
        <v>745</v>
      </c>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row>
    <row r="446" spans="2:34" x14ac:dyDescent="0.25">
      <c r="B446" t="s">
        <v>204</v>
      </c>
      <c r="C446" s="17">
        <v>0.49966382230727502</v>
      </c>
      <c r="D446" s="17">
        <v>0.53938255496856602</v>
      </c>
      <c r="E446" s="17">
        <v>0.46066890082761502</v>
      </c>
      <c r="F446" s="17"/>
      <c r="G446" s="17">
        <v>0.43581291840235997</v>
      </c>
      <c r="H446" s="17">
        <v>0.48466790610892002</v>
      </c>
      <c r="I446" s="17">
        <v>0.534783846095788</v>
      </c>
      <c r="J446" s="17"/>
      <c r="K446" s="17" t="s">
        <v>172</v>
      </c>
      <c r="L446" s="17">
        <v>0.49966382230727502</v>
      </c>
      <c r="M446" s="17"/>
      <c r="N446" s="17">
        <v>0.38134007605460501</v>
      </c>
      <c r="O446" s="17">
        <v>0.44765511487253101</v>
      </c>
      <c r="P446" s="17">
        <v>0.45139768937728503</v>
      </c>
      <c r="Q446" s="17">
        <v>0.50089600010260404</v>
      </c>
      <c r="R446" s="17">
        <v>0.62144515005532097</v>
      </c>
      <c r="S446" s="17"/>
      <c r="T446" s="17">
        <v>0.63868928198831099</v>
      </c>
      <c r="U446" s="17">
        <v>0.37788711363143401</v>
      </c>
      <c r="V446" s="17">
        <v>0.45164902420658798</v>
      </c>
      <c r="W446" s="17">
        <v>0.55917349970383201</v>
      </c>
      <c r="X446" s="17">
        <v>0.442470091719606</v>
      </c>
      <c r="Y446" s="17">
        <v>0.494645548813272</v>
      </c>
      <c r="Z446" s="17">
        <v>0.55696807577948204</v>
      </c>
      <c r="AA446" s="17">
        <v>0.45704737776764998</v>
      </c>
      <c r="AB446" s="17">
        <v>0.43100881800002599</v>
      </c>
      <c r="AC446" s="17">
        <v>0.54042359697422804</v>
      </c>
      <c r="AD446" s="17">
        <v>0.54198016095053003</v>
      </c>
      <c r="AE446" s="17">
        <v>0.38653274185535702</v>
      </c>
      <c r="AF446" s="17"/>
      <c r="AG446" s="17">
        <v>0.50046881015859301</v>
      </c>
      <c r="AH446" s="17">
        <v>0.506233447848628</v>
      </c>
    </row>
    <row r="447" spans="2:34" x14ac:dyDescent="0.25">
      <c r="B447" t="s">
        <v>205</v>
      </c>
      <c r="C447" s="17">
        <v>0.47204129919500099</v>
      </c>
      <c r="D447" s="17">
        <v>0.43634858173765001</v>
      </c>
      <c r="E447" s="17">
        <v>0.50639696776954202</v>
      </c>
      <c r="F447" s="17"/>
      <c r="G447" s="17">
        <v>0.52595494706565205</v>
      </c>
      <c r="H447" s="17">
        <v>0.48507977333547703</v>
      </c>
      <c r="I447" s="17">
        <v>0.442056265810157</v>
      </c>
      <c r="J447" s="17"/>
      <c r="K447" s="17" t="s">
        <v>172</v>
      </c>
      <c r="L447" s="17">
        <v>0.47204129919500099</v>
      </c>
      <c r="M447" s="17"/>
      <c r="N447" s="17">
        <v>0.58228955563732798</v>
      </c>
      <c r="O447" s="17">
        <v>0.52367852959035699</v>
      </c>
      <c r="P447" s="17">
        <v>0.52378442198061603</v>
      </c>
      <c r="Q447" s="17">
        <v>0.475377292246351</v>
      </c>
      <c r="R447" s="17">
        <v>0.34781855303929099</v>
      </c>
      <c r="S447" s="17"/>
      <c r="T447" s="17">
        <v>0.339387285640598</v>
      </c>
      <c r="U447" s="17">
        <v>0.61451602583591003</v>
      </c>
      <c r="V447" s="17">
        <v>0.498903021250656</v>
      </c>
      <c r="W447" s="17">
        <v>0.44082650029616799</v>
      </c>
      <c r="X447" s="17">
        <v>0.52426632233732395</v>
      </c>
      <c r="Y447" s="17">
        <v>0.44733024853084902</v>
      </c>
      <c r="Z447" s="17">
        <v>0.42616474209442801</v>
      </c>
      <c r="AA447" s="17">
        <v>0.4943170712269</v>
      </c>
      <c r="AB447" s="17">
        <v>0.55300394172446599</v>
      </c>
      <c r="AC447" s="17">
        <v>0.43167423586895398</v>
      </c>
      <c r="AD447" s="17">
        <v>0.40992704704042698</v>
      </c>
      <c r="AE447" s="17">
        <v>0.52808945529538298</v>
      </c>
      <c r="AF447" s="17"/>
      <c r="AG447" s="17">
        <v>0.47029967998046102</v>
      </c>
      <c r="AH447" s="17">
        <v>0.47193699039606901</v>
      </c>
    </row>
    <row r="448" spans="2:34" x14ac:dyDescent="0.25">
      <c r="B448" t="s">
        <v>206</v>
      </c>
      <c r="C448" s="17">
        <v>2.8294878497723899E-2</v>
      </c>
      <c r="D448" s="17">
        <v>2.4268863293783999E-2</v>
      </c>
      <c r="E448" s="17">
        <v>3.2934131402842903E-2</v>
      </c>
      <c r="F448" s="17"/>
      <c r="G448" s="17">
        <v>3.8232134531987698E-2</v>
      </c>
      <c r="H448" s="17">
        <v>3.0252320555602601E-2</v>
      </c>
      <c r="I448" s="17">
        <v>2.31598880940545E-2</v>
      </c>
      <c r="J448" s="17"/>
      <c r="K448" s="17" t="s">
        <v>172</v>
      </c>
      <c r="L448" s="17">
        <v>2.8294878497723899E-2</v>
      </c>
      <c r="M448" s="17"/>
      <c r="N448" s="17">
        <v>3.6370368308067003E-2</v>
      </c>
      <c r="O448" s="17">
        <v>2.8666355537112099E-2</v>
      </c>
      <c r="P448" s="17">
        <v>2.4817888642099301E-2</v>
      </c>
      <c r="Q448" s="17">
        <v>2.37267076510447E-2</v>
      </c>
      <c r="R448" s="17">
        <v>3.0736296905388E-2</v>
      </c>
      <c r="S448" s="17"/>
      <c r="T448" s="17">
        <v>2.1923432371091199E-2</v>
      </c>
      <c r="U448" s="17">
        <v>7.5968605326560299E-3</v>
      </c>
      <c r="V448" s="17">
        <v>4.9447954542756099E-2</v>
      </c>
      <c r="W448" s="17">
        <v>0</v>
      </c>
      <c r="X448" s="17">
        <v>3.3263585943070398E-2</v>
      </c>
      <c r="Y448" s="17">
        <v>5.8024202655878897E-2</v>
      </c>
      <c r="Z448" s="17">
        <v>1.68671821260899E-2</v>
      </c>
      <c r="AA448" s="17">
        <v>4.8635551005449702E-2</v>
      </c>
      <c r="AB448" s="17">
        <v>1.5987240275507901E-2</v>
      </c>
      <c r="AC448" s="17">
        <v>2.79021671568183E-2</v>
      </c>
      <c r="AD448" s="17">
        <v>4.8092792009043699E-2</v>
      </c>
      <c r="AE448" s="17">
        <v>8.5377802849260803E-2</v>
      </c>
      <c r="AF448" s="17"/>
      <c r="AG448" s="17">
        <v>2.9231509860946699E-2</v>
      </c>
      <c r="AH448" s="17">
        <v>2.1829561755303602E-2</v>
      </c>
    </row>
    <row r="449" spans="2:34" x14ac:dyDescent="0.25">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row>
    <row r="450" spans="2:34" x14ac:dyDescent="0.25">
      <c r="B450" s="6" t="s">
        <v>239</v>
      </c>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row>
    <row r="451" spans="2:34" x14ac:dyDescent="0.25">
      <c r="B451" s="23" t="s">
        <v>745</v>
      </c>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row>
    <row r="452" spans="2:34" x14ac:dyDescent="0.25">
      <c r="B452" t="s">
        <v>204</v>
      </c>
      <c r="C452" s="17">
        <v>0.36152688763200003</v>
      </c>
      <c r="D452" s="17">
        <v>0.42951337943496698</v>
      </c>
      <c r="E452" s="17">
        <v>0.29048495238635202</v>
      </c>
      <c r="F452" s="17"/>
      <c r="G452" s="17">
        <v>0.36974194190587401</v>
      </c>
      <c r="H452" s="17">
        <v>0.31582049277484697</v>
      </c>
      <c r="I452" s="17">
        <v>0.39887457264413101</v>
      </c>
      <c r="J452" s="17"/>
      <c r="K452" s="17" t="s">
        <v>172</v>
      </c>
      <c r="L452" s="17">
        <v>0.36152688763200003</v>
      </c>
      <c r="M452" s="17"/>
      <c r="N452" s="17">
        <v>0.226805741660416</v>
      </c>
      <c r="O452" s="17">
        <v>0.36354788675023297</v>
      </c>
      <c r="P452" s="17">
        <v>0.31956529210336998</v>
      </c>
      <c r="Q452" s="17">
        <v>0.29545992145366401</v>
      </c>
      <c r="R452" s="17">
        <v>0.47554143037001001</v>
      </c>
      <c r="S452" s="17"/>
      <c r="T452" s="17">
        <v>0.502338736827185</v>
      </c>
      <c r="U452" s="17">
        <v>0.36447569786194101</v>
      </c>
      <c r="V452" s="17">
        <v>0.31644375807816399</v>
      </c>
      <c r="W452" s="17">
        <v>0.221638912228662</v>
      </c>
      <c r="X452" s="17">
        <v>0.31540982761948499</v>
      </c>
      <c r="Y452" s="17">
        <v>0.35799738128895903</v>
      </c>
      <c r="Z452" s="17">
        <v>0.33070207629881698</v>
      </c>
      <c r="AA452" s="17">
        <v>0.33171093073873997</v>
      </c>
      <c r="AB452" s="17">
        <v>0.35221011705828298</v>
      </c>
      <c r="AC452" s="17">
        <v>0.39664595505686501</v>
      </c>
      <c r="AD452" s="17">
        <v>0.27166940757548103</v>
      </c>
      <c r="AE452" s="17">
        <v>0.42099934675395101</v>
      </c>
      <c r="AF452" s="17"/>
      <c r="AG452" s="17">
        <v>0.369043140516783</v>
      </c>
      <c r="AH452" s="17">
        <v>0.35580150520002002</v>
      </c>
    </row>
    <row r="453" spans="2:34" x14ac:dyDescent="0.25">
      <c r="B453" t="s">
        <v>205</v>
      </c>
      <c r="C453" s="17">
        <v>0.60123172003944503</v>
      </c>
      <c r="D453" s="17">
        <v>0.53340113669911604</v>
      </c>
      <c r="E453" s="17">
        <v>0.67177962017730897</v>
      </c>
      <c r="F453" s="17"/>
      <c r="G453" s="17">
        <v>0.59879995634505401</v>
      </c>
      <c r="H453" s="17">
        <v>0.62996018227738204</v>
      </c>
      <c r="I453" s="17">
        <v>0.57681838822791798</v>
      </c>
      <c r="J453" s="17"/>
      <c r="K453" s="17" t="s">
        <v>172</v>
      </c>
      <c r="L453" s="17">
        <v>0.60123172003944503</v>
      </c>
      <c r="M453" s="17"/>
      <c r="N453" s="17">
        <v>0.73423514523496902</v>
      </c>
      <c r="O453" s="17">
        <v>0.61493598523186699</v>
      </c>
      <c r="P453" s="17">
        <v>0.63420799791524896</v>
      </c>
      <c r="Q453" s="17">
        <v>0.64923569473492504</v>
      </c>
      <c r="R453" s="17">
        <v>0.49561570307920799</v>
      </c>
      <c r="S453" s="17"/>
      <c r="T453" s="17">
        <v>0.45999642665331603</v>
      </c>
      <c r="U453" s="17">
        <v>0.61209444954557701</v>
      </c>
      <c r="V453" s="17">
        <v>0.66433497140472297</v>
      </c>
      <c r="W453" s="17">
        <v>0.69866644357601104</v>
      </c>
      <c r="X453" s="17">
        <v>0.63585997100673397</v>
      </c>
      <c r="Y453" s="17">
        <v>0.57887041298222697</v>
      </c>
      <c r="Z453" s="17">
        <v>0.66068125757483298</v>
      </c>
      <c r="AA453" s="17">
        <v>0.616042811481052</v>
      </c>
      <c r="AB453" s="17">
        <v>0.63965518915135799</v>
      </c>
      <c r="AC453" s="17">
        <v>0.57212328154645198</v>
      </c>
      <c r="AD453" s="17">
        <v>0.65886590350469898</v>
      </c>
      <c r="AE453" s="17">
        <v>0.52331794768800699</v>
      </c>
      <c r="AF453" s="17"/>
      <c r="AG453" s="17">
        <v>0.57553344658338901</v>
      </c>
      <c r="AH453" s="17">
        <v>0.619566238756184</v>
      </c>
    </row>
    <row r="454" spans="2:34" x14ac:dyDescent="0.25">
      <c r="B454" t="s">
        <v>206</v>
      </c>
      <c r="C454" s="17">
        <v>3.7241392328555299E-2</v>
      </c>
      <c r="D454" s="17">
        <v>3.7085483865917299E-2</v>
      </c>
      <c r="E454" s="17">
        <v>3.77354274363388E-2</v>
      </c>
      <c r="F454" s="17"/>
      <c r="G454" s="17">
        <v>3.1458101749072202E-2</v>
      </c>
      <c r="H454" s="17">
        <v>5.4219324947771201E-2</v>
      </c>
      <c r="I454" s="17">
        <v>2.4307039127951399E-2</v>
      </c>
      <c r="J454" s="17"/>
      <c r="K454" s="17" t="s">
        <v>172</v>
      </c>
      <c r="L454" s="17">
        <v>3.7241392328555299E-2</v>
      </c>
      <c r="M454" s="17"/>
      <c r="N454" s="17">
        <v>3.8959113104614501E-2</v>
      </c>
      <c r="O454" s="17">
        <v>2.1516128017899601E-2</v>
      </c>
      <c r="P454" s="17">
        <v>4.6226709981381099E-2</v>
      </c>
      <c r="Q454" s="17">
        <v>5.5304383811410299E-2</v>
      </c>
      <c r="R454" s="17">
        <v>2.8842866550781599E-2</v>
      </c>
      <c r="S454" s="17"/>
      <c r="T454" s="17">
        <v>3.7664836519499097E-2</v>
      </c>
      <c r="U454" s="17">
        <v>2.34298525924822E-2</v>
      </c>
      <c r="V454" s="17">
        <v>1.92212705171135E-2</v>
      </c>
      <c r="W454" s="17">
        <v>7.9694644195327E-2</v>
      </c>
      <c r="X454" s="17">
        <v>4.8730201373780598E-2</v>
      </c>
      <c r="Y454" s="17">
        <v>6.3132205728814103E-2</v>
      </c>
      <c r="Z454" s="17">
        <v>8.61666612635025E-3</v>
      </c>
      <c r="AA454" s="17">
        <v>5.2246257780207403E-2</v>
      </c>
      <c r="AB454" s="17">
        <v>8.1346937903590301E-3</v>
      </c>
      <c r="AC454" s="17">
        <v>3.1230763396682699E-2</v>
      </c>
      <c r="AD454" s="17">
        <v>6.9464688919819995E-2</v>
      </c>
      <c r="AE454" s="17">
        <v>5.5682705558041098E-2</v>
      </c>
      <c r="AF454" s="17"/>
      <c r="AG454" s="17">
        <v>5.5423412899828099E-2</v>
      </c>
      <c r="AH454" s="17">
        <v>2.46322560437961E-2</v>
      </c>
    </row>
    <row r="455" spans="2:34" x14ac:dyDescent="0.25">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row>
    <row r="456" spans="2:34" x14ac:dyDescent="0.25">
      <c r="B456" s="6" t="s">
        <v>240</v>
      </c>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row>
    <row r="457" spans="2:34" x14ac:dyDescent="0.25">
      <c r="B457" s="23" t="s">
        <v>745</v>
      </c>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row>
    <row r="458" spans="2:34" x14ac:dyDescent="0.25">
      <c r="B458" t="s">
        <v>204</v>
      </c>
      <c r="C458" s="17">
        <v>0.55143166115159503</v>
      </c>
      <c r="D458" s="17">
        <v>0.57577502764296895</v>
      </c>
      <c r="E458" s="17">
        <v>0.52598916291327202</v>
      </c>
      <c r="F458" s="17"/>
      <c r="G458" s="17">
        <v>0.49931407544981599</v>
      </c>
      <c r="H458" s="17">
        <v>0.54314495938717</v>
      </c>
      <c r="I458" s="17">
        <v>0.57662328572434596</v>
      </c>
      <c r="J458" s="17"/>
      <c r="K458" s="17" t="s">
        <v>172</v>
      </c>
      <c r="L458" s="17">
        <v>0.55143166115159503</v>
      </c>
      <c r="M458" s="17"/>
      <c r="N458" s="17">
        <v>0.37955373679729698</v>
      </c>
      <c r="O458" s="17">
        <v>0.53769681484055398</v>
      </c>
      <c r="P458" s="17">
        <v>0.51236453740261501</v>
      </c>
      <c r="Q458" s="17">
        <v>0.52479364549510099</v>
      </c>
      <c r="R458" s="17">
        <v>0.67032882381611203</v>
      </c>
      <c r="S458" s="17"/>
      <c r="T458" s="17">
        <v>0.66962922654845003</v>
      </c>
      <c r="U458" s="17">
        <v>0.52726248160395495</v>
      </c>
      <c r="V458" s="17">
        <v>0.62462330411521705</v>
      </c>
      <c r="W458" s="17">
        <v>0.55194281142549895</v>
      </c>
      <c r="X458" s="17">
        <v>0.44399042414559697</v>
      </c>
      <c r="Y458" s="17">
        <v>0.539712050986769</v>
      </c>
      <c r="Z458" s="17">
        <v>0.48746631057280398</v>
      </c>
      <c r="AA458" s="17">
        <v>0.43353097308337601</v>
      </c>
      <c r="AB458" s="17">
        <v>0.554286332686867</v>
      </c>
      <c r="AC458" s="17">
        <v>0.587353720006078</v>
      </c>
      <c r="AD458" s="17">
        <v>0.46840173647891098</v>
      </c>
      <c r="AE458" s="17">
        <v>0.46921324038741302</v>
      </c>
      <c r="AF458" s="17"/>
      <c r="AG458" s="17">
        <v>0.58105502601274495</v>
      </c>
      <c r="AH458" s="17">
        <v>0.54769351666746602</v>
      </c>
    </row>
    <row r="459" spans="2:34" x14ac:dyDescent="0.25">
      <c r="B459" t="s">
        <v>205</v>
      </c>
      <c r="C459" s="17">
        <v>0.41055522854641802</v>
      </c>
      <c r="D459" s="17">
        <v>0.38842247002265201</v>
      </c>
      <c r="E459" s="17">
        <v>0.43325490739172601</v>
      </c>
      <c r="F459" s="17"/>
      <c r="G459" s="17">
        <v>0.47937220950635401</v>
      </c>
      <c r="H459" s="17">
        <v>0.406472567672929</v>
      </c>
      <c r="I459" s="17">
        <v>0.39049658687765798</v>
      </c>
      <c r="J459" s="17"/>
      <c r="K459" s="17" t="s">
        <v>172</v>
      </c>
      <c r="L459" s="17">
        <v>0.41055522854641802</v>
      </c>
      <c r="M459" s="17"/>
      <c r="N459" s="17">
        <v>0.58590539492660598</v>
      </c>
      <c r="O459" s="17">
        <v>0.420851667287507</v>
      </c>
      <c r="P459" s="17">
        <v>0.43954269477247099</v>
      </c>
      <c r="Q459" s="17">
        <v>0.44725388732081101</v>
      </c>
      <c r="R459" s="17">
        <v>0.300354866981696</v>
      </c>
      <c r="S459" s="17"/>
      <c r="T459" s="17">
        <v>0.30097113737342601</v>
      </c>
      <c r="U459" s="17">
        <v>0.429069703814423</v>
      </c>
      <c r="V459" s="17">
        <v>0.35560354462717497</v>
      </c>
      <c r="W459" s="17">
        <v>0.36705796039847799</v>
      </c>
      <c r="X459" s="17">
        <v>0.51345041528218205</v>
      </c>
      <c r="Y459" s="17">
        <v>0.39698842171396698</v>
      </c>
      <c r="Z459" s="17">
        <v>0.50191407534165999</v>
      </c>
      <c r="AA459" s="17">
        <v>0.49435419360726102</v>
      </c>
      <c r="AB459" s="17">
        <v>0.42165947274432702</v>
      </c>
      <c r="AC459" s="17">
        <v>0.40019807220762499</v>
      </c>
      <c r="AD459" s="17">
        <v>0.50092709750345099</v>
      </c>
      <c r="AE459" s="17">
        <v>0.47510405405454598</v>
      </c>
      <c r="AF459" s="17"/>
      <c r="AG459" s="17">
        <v>0.38431516903752799</v>
      </c>
      <c r="AH459" s="17">
        <v>0.42240125186576799</v>
      </c>
    </row>
    <row r="460" spans="2:34" x14ac:dyDescent="0.25">
      <c r="B460" t="s">
        <v>206</v>
      </c>
      <c r="C460" s="17">
        <v>3.8013110301987299E-2</v>
      </c>
      <c r="D460" s="17">
        <v>3.5802502334379101E-2</v>
      </c>
      <c r="E460" s="17">
        <v>4.07559296950026E-2</v>
      </c>
      <c r="F460" s="17"/>
      <c r="G460" s="17">
        <v>2.1313715043830499E-2</v>
      </c>
      <c r="H460" s="17">
        <v>5.0382472939901099E-2</v>
      </c>
      <c r="I460" s="17">
        <v>3.2880127397996298E-2</v>
      </c>
      <c r="J460" s="17"/>
      <c r="K460" s="17" t="s">
        <v>172</v>
      </c>
      <c r="L460" s="17">
        <v>3.8013110301987299E-2</v>
      </c>
      <c r="M460" s="17"/>
      <c r="N460" s="17">
        <v>3.4540868276096502E-2</v>
      </c>
      <c r="O460" s="17">
        <v>4.1451517871939902E-2</v>
      </c>
      <c r="P460" s="17">
        <v>4.8092767824913597E-2</v>
      </c>
      <c r="Q460" s="17">
        <v>2.7952467184087899E-2</v>
      </c>
      <c r="R460" s="17">
        <v>2.93163092021918E-2</v>
      </c>
      <c r="S460" s="17"/>
      <c r="T460" s="17">
        <v>2.93996360781239E-2</v>
      </c>
      <c r="U460" s="17">
        <v>4.3667814581622701E-2</v>
      </c>
      <c r="V460" s="17">
        <v>1.9773151257608101E-2</v>
      </c>
      <c r="W460" s="17">
        <v>8.0999228176022703E-2</v>
      </c>
      <c r="X460" s="17">
        <v>4.2559160572221102E-2</v>
      </c>
      <c r="Y460" s="17">
        <v>6.3299527299264094E-2</v>
      </c>
      <c r="Z460" s="17">
        <v>1.0619614085536499E-2</v>
      </c>
      <c r="AA460" s="17">
        <v>7.2114833309362594E-2</v>
      </c>
      <c r="AB460" s="17">
        <v>2.4054194568805799E-2</v>
      </c>
      <c r="AC460" s="17">
        <v>1.2448207786297001E-2</v>
      </c>
      <c r="AD460" s="17">
        <v>3.0671166017637402E-2</v>
      </c>
      <c r="AE460" s="17">
        <v>5.5682705558041098E-2</v>
      </c>
      <c r="AF460" s="17"/>
      <c r="AG460" s="17">
        <v>3.4629804949727498E-2</v>
      </c>
      <c r="AH460" s="17">
        <v>2.9905231466764999E-2</v>
      </c>
    </row>
    <row r="461" spans="2:34" x14ac:dyDescent="0.25">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row>
    <row r="462" spans="2:34" x14ac:dyDescent="0.25">
      <c r="B462" s="6" t="s">
        <v>252</v>
      </c>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row>
    <row r="463" spans="2:34" x14ac:dyDescent="0.25">
      <c r="B463" s="23" t="s">
        <v>745</v>
      </c>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row>
    <row r="464" spans="2:34" x14ac:dyDescent="0.25">
      <c r="B464" t="s">
        <v>204</v>
      </c>
      <c r="C464" s="17">
        <v>0.52235695600852705</v>
      </c>
      <c r="D464" s="17">
        <v>0.53386407834141503</v>
      </c>
      <c r="E464" s="17">
        <v>0.52507535703334396</v>
      </c>
      <c r="F464" s="17"/>
      <c r="G464" s="17">
        <v>0.47609299197357602</v>
      </c>
      <c r="H464" s="17">
        <v>0.59345890502927501</v>
      </c>
      <c r="I464" s="17">
        <v>0.47048199223195603</v>
      </c>
      <c r="J464" s="17"/>
      <c r="K464" s="17" t="s">
        <v>172</v>
      </c>
      <c r="L464" s="17">
        <v>0.52235695600852705</v>
      </c>
      <c r="M464" s="17"/>
      <c r="N464" s="17">
        <v>0.48498341968416597</v>
      </c>
      <c r="O464" s="17">
        <v>0.48790145620817998</v>
      </c>
      <c r="P464" s="17">
        <v>0.53809705509118899</v>
      </c>
      <c r="Q464" s="17">
        <v>0.56599424502957796</v>
      </c>
      <c r="R464" s="17">
        <v>0.61687894684030298</v>
      </c>
      <c r="S464" s="17"/>
      <c r="T464" s="17">
        <v>0.74055917030531604</v>
      </c>
      <c r="U464" s="17">
        <v>0.46740878438476102</v>
      </c>
      <c r="V464" s="17">
        <v>0.52262861885530998</v>
      </c>
      <c r="W464" s="17">
        <v>0.53409378025733101</v>
      </c>
      <c r="X464" s="17">
        <v>0.41871545629314999</v>
      </c>
      <c r="Y464" s="17">
        <v>0.57526947034239795</v>
      </c>
      <c r="Z464" s="17">
        <v>0.46080907874141602</v>
      </c>
      <c r="AA464" s="17">
        <v>0.53846544531976603</v>
      </c>
      <c r="AB464" s="17">
        <v>0.46409961440666497</v>
      </c>
      <c r="AC464" s="17">
        <v>0.59660505285167498</v>
      </c>
      <c r="AD464" s="17">
        <v>0.39152059131219002</v>
      </c>
      <c r="AE464" s="17">
        <v>0.53218618967864095</v>
      </c>
      <c r="AF464" s="17"/>
      <c r="AG464" s="17">
        <v>0.50666759247357396</v>
      </c>
      <c r="AH464" s="17">
        <v>0.53164597324171503</v>
      </c>
    </row>
    <row r="465" spans="2:34" x14ac:dyDescent="0.25">
      <c r="B465" t="s">
        <v>205</v>
      </c>
      <c r="C465" s="17">
        <v>0.45642040921141303</v>
      </c>
      <c r="D465" s="17">
        <v>0.44143449649470001</v>
      </c>
      <c r="E465" s="17">
        <v>0.456081317412391</v>
      </c>
      <c r="F465" s="17"/>
      <c r="G465" s="17">
        <v>0.49427862850867099</v>
      </c>
      <c r="H465" s="17">
        <v>0.39055568197156099</v>
      </c>
      <c r="I465" s="17">
        <v>0.52951800776804403</v>
      </c>
      <c r="J465" s="17"/>
      <c r="K465" s="17" t="s">
        <v>172</v>
      </c>
      <c r="L465" s="17">
        <v>0.45642040921141303</v>
      </c>
      <c r="M465" s="17"/>
      <c r="N465" s="17">
        <v>0.44708668551139502</v>
      </c>
      <c r="O465" s="17">
        <v>0.49279100441649998</v>
      </c>
      <c r="P465" s="17">
        <v>0.45849112277450799</v>
      </c>
      <c r="Q465" s="17">
        <v>0.38087613476377802</v>
      </c>
      <c r="R465" s="17">
        <v>0.38312105315969702</v>
      </c>
      <c r="S465" s="17"/>
      <c r="T465" s="17">
        <v>0.24154752794202999</v>
      </c>
      <c r="U465" s="17">
        <v>0.498149916675386</v>
      </c>
      <c r="V465" s="17">
        <v>0.47737138114469002</v>
      </c>
      <c r="W465" s="17">
        <v>0.43586681649671399</v>
      </c>
      <c r="X465" s="17">
        <v>0.58128454370685001</v>
      </c>
      <c r="Y465" s="17">
        <v>0.393517345799416</v>
      </c>
      <c r="Z465" s="17">
        <v>0.49643804570938499</v>
      </c>
      <c r="AA465" s="17">
        <v>0.373529609280145</v>
      </c>
      <c r="AB465" s="17">
        <v>0.53590038559333497</v>
      </c>
      <c r="AC465" s="17">
        <v>0.40339494714832502</v>
      </c>
      <c r="AD465" s="17">
        <v>0.60847940868780903</v>
      </c>
      <c r="AE465" s="17">
        <v>0.40695776498367803</v>
      </c>
      <c r="AF465" s="17"/>
      <c r="AG465" s="17">
        <v>0.455069622815099</v>
      </c>
      <c r="AH465" s="17">
        <v>0.458544524906074</v>
      </c>
    </row>
    <row r="466" spans="2:34" x14ac:dyDescent="0.25">
      <c r="B466" t="s">
        <v>206</v>
      </c>
      <c r="C466" s="17">
        <v>2.1222634780059701E-2</v>
      </c>
      <c r="D466" s="17">
        <v>2.4701425163884998E-2</v>
      </c>
      <c r="E466" s="17">
        <v>1.88433255542656E-2</v>
      </c>
      <c r="F466" s="17"/>
      <c r="G466" s="17">
        <v>2.9628379517753298E-2</v>
      </c>
      <c r="H466" s="17">
        <v>1.5985412999163801E-2</v>
      </c>
      <c r="I466" s="17">
        <v>0</v>
      </c>
      <c r="J466" s="17"/>
      <c r="K466" s="17" t="s">
        <v>172</v>
      </c>
      <c r="L466" s="17">
        <v>2.1222634780059701E-2</v>
      </c>
      <c r="M466" s="17"/>
      <c r="N466" s="17">
        <v>6.7929894804439506E-2</v>
      </c>
      <c r="O466" s="17">
        <v>1.9307539375319201E-2</v>
      </c>
      <c r="P466" s="17">
        <v>3.4118221343031698E-3</v>
      </c>
      <c r="Q466" s="17">
        <v>5.3129620206644003E-2</v>
      </c>
      <c r="R466" s="17">
        <v>0</v>
      </c>
      <c r="S466" s="17"/>
      <c r="T466" s="17">
        <v>1.78933017526537E-2</v>
      </c>
      <c r="U466" s="17">
        <v>3.4441298939852497E-2</v>
      </c>
      <c r="V466" s="17">
        <v>0</v>
      </c>
      <c r="W466" s="17">
        <v>3.0039403245954499E-2</v>
      </c>
      <c r="X466" s="17">
        <v>0</v>
      </c>
      <c r="Y466" s="17">
        <v>3.1213183858186201E-2</v>
      </c>
      <c r="Z466" s="17">
        <v>4.2752875549199203E-2</v>
      </c>
      <c r="AA466" s="17">
        <v>8.8004945400088894E-2</v>
      </c>
      <c r="AB466" s="17">
        <v>0</v>
      </c>
      <c r="AC466" s="17">
        <v>0</v>
      </c>
      <c r="AD466" s="17">
        <v>0</v>
      </c>
      <c r="AE466" s="17">
        <v>6.0856045337681498E-2</v>
      </c>
      <c r="AF466" s="17"/>
      <c r="AG466" s="17">
        <v>3.8262784711326499E-2</v>
      </c>
      <c r="AH466" s="17">
        <v>9.8095018522114195E-3</v>
      </c>
    </row>
    <row r="467" spans="2:34" x14ac:dyDescent="0.25">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row>
    <row r="468" spans="2:34" x14ac:dyDescent="0.25">
      <c r="B468" s="6" t="s">
        <v>253</v>
      </c>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row>
    <row r="469" spans="2:34" x14ac:dyDescent="0.25">
      <c r="B469" s="23" t="s">
        <v>745</v>
      </c>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row>
    <row r="470" spans="2:34" x14ac:dyDescent="0.25">
      <c r="B470" t="s">
        <v>204</v>
      </c>
      <c r="C470" s="17">
        <v>0.37725265590241402</v>
      </c>
      <c r="D470" s="17">
        <v>0.391539480970367</v>
      </c>
      <c r="E470" s="17">
        <v>0.37287937334987298</v>
      </c>
      <c r="F470" s="17"/>
      <c r="G470" s="17">
        <v>0.33188066486227902</v>
      </c>
      <c r="H470" s="17">
        <v>0.43289966314223</v>
      </c>
      <c r="I470" s="17">
        <v>0.38257193342184198</v>
      </c>
      <c r="J470" s="17"/>
      <c r="K470" s="17" t="s">
        <v>172</v>
      </c>
      <c r="L470" s="17">
        <v>0.37725265590241402</v>
      </c>
      <c r="M470" s="17"/>
      <c r="N470" s="17">
        <v>0.35560982166282001</v>
      </c>
      <c r="O470" s="17">
        <v>0.33055939043550697</v>
      </c>
      <c r="P470" s="17">
        <v>0.35718714104385402</v>
      </c>
      <c r="Q470" s="17">
        <v>0.60291799390794798</v>
      </c>
      <c r="R470" s="17">
        <v>0.57608171430274402</v>
      </c>
      <c r="S470" s="17"/>
      <c r="T470" s="17">
        <v>0.45756367289692101</v>
      </c>
      <c r="U470" s="17">
        <v>0.34151037999338002</v>
      </c>
      <c r="V470" s="17">
        <v>0.35104069656436598</v>
      </c>
      <c r="W470" s="17">
        <v>0.27914494863133099</v>
      </c>
      <c r="X470" s="17">
        <v>0.34249840191297998</v>
      </c>
      <c r="Y470" s="17">
        <v>0.47952688044276098</v>
      </c>
      <c r="Z470" s="17">
        <v>0.37981944576428101</v>
      </c>
      <c r="AA470" s="17">
        <v>0.45962345869248999</v>
      </c>
      <c r="AB470" s="17">
        <v>0.36689135122675298</v>
      </c>
      <c r="AC470" s="17">
        <v>0.43142654731389002</v>
      </c>
      <c r="AD470" s="17">
        <v>0.29780624566434499</v>
      </c>
      <c r="AE470" s="17">
        <v>0.33836500188153101</v>
      </c>
      <c r="AF470" s="17"/>
      <c r="AG470" s="17">
        <v>0.40325367487844499</v>
      </c>
      <c r="AH470" s="17">
        <v>0.37000059106465899</v>
      </c>
    </row>
    <row r="471" spans="2:34" x14ac:dyDescent="0.25">
      <c r="B471" t="s">
        <v>205</v>
      </c>
      <c r="C471" s="17">
        <v>0.59374238628075204</v>
      </c>
      <c r="D471" s="17">
        <v>0.58217180638431798</v>
      </c>
      <c r="E471" s="17">
        <v>0.59465020141896097</v>
      </c>
      <c r="F471" s="17"/>
      <c r="G471" s="17">
        <v>0.63046920849367605</v>
      </c>
      <c r="H471" s="17">
        <v>0.55210209237575303</v>
      </c>
      <c r="I471" s="17">
        <v>0.57585604539634705</v>
      </c>
      <c r="J471" s="17"/>
      <c r="K471" s="17" t="s">
        <v>172</v>
      </c>
      <c r="L471" s="17">
        <v>0.59374238628075204</v>
      </c>
      <c r="M471" s="17"/>
      <c r="N471" s="17">
        <v>0.56011987770045102</v>
      </c>
      <c r="O471" s="17">
        <v>0.64038137729671496</v>
      </c>
      <c r="P471" s="17">
        <v>0.628873476231121</v>
      </c>
      <c r="Q471" s="17">
        <v>0.39708200609205202</v>
      </c>
      <c r="R471" s="17">
        <v>0.42391828569725598</v>
      </c>
      <c r="S471" s="17"/>
      <c r="T471" s="17">
        <v>0.508251438354554</v>
      </c>
      <c r="U471" s="17">
        <v>0.61653281208687405</v>
      </c>
      <c r="V471" s="17">
        <v>0.63240810429439398</v>
      </c>
      <c r="W471" s="17">
        <v>0.69081564812271501</v>
      </c>
      <c r="X471" s="17">
        <v>0.65750159808702002</v>
      </c>
      <c r="Y471" s="17">
        <v>0.48925993569905302</v>
      </c>
      <c r="Z471" s="17">
        <v>0.60430113627242799</v>
      </c>
      <c r="AA471" s="17">
        <v>0.45237159590742099</v>
      </c>
      <c r="AB471" s="17">
        <v>0.58099305516074096</v>
      </c>
      <c r="AC471" s="17">
        <v>0.54452837536281595</v>
      </c>
      <c r="AD471" s="17">
        <v>0.70219375433565501</v>
      </c>
      <c r="AE471" s="17">
        <v>0.66163499811846904</v>
      </c>
      <c r="AF471" s="17"/>
      <c r="AG471" s="17">
        <v>0.55248604235203702</v>
      </c>
      <c r="AH471" s="17">
        <v>0.61495511083478904</v>
      </c>
    </row>
    <row r="472" spans="2:34" x14ac:dyDescent="0.25">
      <c r="B472" t="s">
        <v>206</v>
      </c>
      <c r="C472" s="17">
        <v>2.9004957816833699E-2</v>
      </c>
      <c r="D472" s="17">
        <v>2.6288712645315002E-2</v>
      </c>
      <c r="E472" s="17">
        <v>3.2470425231166097E-2</v>
      </c>
      <c r="F472" s="17"/>
      <c r="G472" s="17">
        <v>3.7650126644044997E-2</v>
      </c>
      <c r="H472" s="17">
        <v>1.4998244482016801E-2</v>
      </c>
      <c r="I472" s="17">
        <v>4.1572021181810401E-2</v>
      </c>
      <c r="J472" s="17"/>
      <c r="K472" s="17" t="s">
        <v>172</v>
      </c>
      <c r="L472" s="17">
        <v>2.9004957816833699E-2</v>
      </c>
      <c r="M472" s="17"/>
      <c r="N472" s="17">
        <v>8.4270300636729398E-2</v>
      </c>
      <c r="O472" s="17">
        <v>2.9059232267777999E-2</v>
      </c>
      <c r="P472" s="17">
        <v>1.39393827250256E-2</v>
      </c>
      <c r="Q472" s="17">
        <v>0</v>
      </c>
      <c r="R472" s="17">
        <v>0</v>
      </c>
      <c r="S472" s="17"/>
      <c r="T472" s="17">
        <v>3.41848887485251E-2</v>
      </c>
      <c r="U472" s="17">
        <v>4.1956807919746202E-2</v>
      </c>
      <c r="V472" s="17">
        <v>1.6551199141239401E-2</v>
      </c>
      <c r="W472" s="17">
        <v>3.0039403245954499E-2</v>
      </c>
      <c r="X472" s="17">
        <v>0</v>
      </c>
      <c r="Y472" s="17">
        <v>3.1213183858186201E-2</v>
      </c>
      <c r="Z472" s="17">
        <v>1.5879417963290701E-2</v>
      </c>
      <c r="AA472" s="17">
        <v>8.8004945400088894E-2</v>
      </c>
      <c r="AB472" s="17">
        <v>5.2115593612505902E-2</v>
      </c>
      <c r="AC472" s="17">
        <v>2.4045077323294702E-2</v>
      </c>
      <c r="AD472" s="17">
        <v>0</v>
      </c>
      <c r="AE472" s="17">
        <v>0</v>
      </c>
      <c r="AF472" s="17"/>
      <c r="AG472" s="17">
        <v>4.42602827695176E-2</v>
      </c>
      <c r="AH472" s="17">
        <v>1.5044298100550999E-2</v>
      </c>
    </row>
    <row r="473" spans="2:34" x14ac:dyDescent="0.25">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row>
    <row r="474" spans="2:34" x14ac:dyDescent="0.25">
      <c r="B474" s="6" t="s">
        <v>254</v>
      </c>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row>
    <row r="475" spans="2:34" x14ac:dyDescent="0.25">
      <c r="B475" s="23" t="s">
        <v>745</v>
      </c>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row>
    <row r="476" spans="2:34" x14ac:dyDescent="0.25">
      <c r="B476" t="s">
        <v>204</v>
      </c>
      <c r="C476" s="17">
        <v>0.52387809971789201</v>
      </c>
      <c r="D476" s="17">
        <v>0.51387563334434405</v>
      </c>
      <c r="E476" s="17">
        <v>0.53566039416324995</v>
      </c>
      <c r="F476" s="17"/>
      <c r="G476" s="17">
        <v>0.478334955509361</v>
      </c>
      <c r="H476" s="17">
        <v>0.57999164005173398</v>
      </c>
      <c r="I476" s="17">
        <v>0.528193553856105</v>
      </c>
      <c r="J476" s="17"/>
      <c r="K476" s="17" t="s">
        <v>172</v>
      </c>
      <c r="L476" s="17">
        <v>0.52387809971789201</v>
      </c>
      <c r="M476" s="17"/>
      <c r="N476" s="17">
        <v>0.40796850364137199</v>
      </c>
      <c r="O476" s="17">
        <v>0.48062866018697498</v>
      </c>
      <c r="P476" s="17">
        <v>0.54817600586166004</v>
      </c>
      <c r="Q476" s="17">
        <v>0.70764856296035705</v>
      </c>
      <c r="R476" s="17">
        <v>0.70626425874319998</v>
      </c>
      <c r="S476" s="17"/>
      <c r="T476" s="17">
        <v>0.68661115978337905</v>
      </c>
      <c r="U476" s="17">
        <v>0.44529890320659699</v>
      </c>
      <c r="V476" s="17">
        <v>0.50398473804319799</v>
      </c>
      <c r="W476" s="17">
        <v>0.52647991509373304</v>
      </c>
      <c r="X476" s="17">
        <v>0.43862457603803801</v>
      </c>
      <c r="Y476" s="17">
        <v>0.62026242505198603</v>
      </c>
      <c r="Z476" s="17">
        <v>0.537221625282437</v>
      </c>
      <c r="AA476" s="17">
        <v>0.54168077252467495</v>
      </c>
      <c r="AB476" s="17">
        <v>0.39624617626272601</v>
      </c>
      <c r="AC476" s="17">
        <v>0.60293642988763696</v>
      </c>
      <c r="AD476" s="17">
        <v>0.45829075986836199</v>
      </c>
      <c r="AE476" s="17">
        <v>0.66049595269089301</v>
      </c>
      <c r="AF476" s="17"/>
      <c r="AG476" s="17">
        <v>0.54939737136656297</v>
      </c>
      <c r="AH476" s="17">
        <v>0.50515666731346798</v>
      </c>
    </row>
    <row r="477" spans="2:34" x14ac:dyDescent="0.25">
      <c r="B477" t="s">
        <v>205</v>
      </c>
      <c r="C477" s="17">
        <v>0.45272561883023898</v>
      </c>
      <c r="D477" s="17">
        <v>0.464113255415396</v>
      </c>
      <c r="E477" s="17">
        <v>0.43887253832815698</v>
      </c>
      <c r="F477" s="17"/>
      <c r="G477" s="17">
        <v>0.49080526372370897</v>
      </c>
      <c r="H477" s="17">
        <v>0.40550630782436298</v>
      </c>
      <c r="I477" s="17">
        <v>0.45032040771747001</v>
      </c>
      <c r="J477" s="17"/>
      <c r="K477" s="17" t="s">
        <v>172</v>
      </c>
      <c r="L477" s="17">
        <v>0.45272561883023898</v>
      </c>
      <c r="M477" s="17"/>
      <c r="N477" s="17">
        <v>0.53297760906361702</v>
      </c>
      <c r="O477" s="17">
        <v>0.48785053476405399</v>
      </c>
      <c r="P477" s="17">
        <v>0.44429239090308298</v>
      </c>
      <c r="Q477" s="17">
        <v>0.292351437039643</v>
      </c>
      <c r="R477" s="17">
        <v>0.27971770353355502</v>
      </c>
      <c r="S477" s="17"/>
      <c r="T477" s="17">
        <v>0.29549553846396698</v>
      </c>
      <c r="U477" s="17">
        <v>0.52478456177676203</v>
      </c>
      <c r="V477" s="17">
        <v>0.48448036113127502</v>
      </c>
      <c r="W477" s="17">
        <v>0.44348068166031301</v>
      </c>
      <c r="X477" s="17">
        <v>0.53389170327643598</v>
      </c>
      <c r="Y477" s="17">
        <v>0.37973757494801302</v>
      </c>
      <c r="Z477" s="17">
        <v>0.41858296338500101</v>
      </c>
      <c r="AA477" s="17">
        <v>0.37031428207523598</v>
      </c>
      <c r="AB477" s="17">
        <v>0.59327164464306203</v>
      </c>
      <c r="AC477" s="17">
        <v>0.38377705714576399</v>
      </c>
      <c r="AD477" s="17">
        <v>0.54170924013163801</v>
      </c>
      <c r="AE477" s="17">
        <v>0.27864800197142597</v>
      </c>
      <c r="AF477" s="17"/>
      <c r="AG477" s="17">
        <v>0.41202284591007599</v>
      </c>
      <c r="AH477" s="17">
        <v>0.48342468894607299</v>
      </c>
    </row>
    <row r="478" spans="2:34" x14ac:dyDescent="0.25">
      <c r="B478" t="s">
        <v>206</v>
      </c>
      <c r="C478" s="17">
        <v>2.3396281451868901E-2</v>
      </c>
      <c r="D478" s="17">
        <v>2.2011111240259701E-2</v>
      </c>
      <c r="E478" s="17">
        <v>2.54670675085929E-2</v>
      </c>
      <c r="F478" s="17"/>
      <c r="G478" s="17">
        <v>3.08597807669302E-2</v>
      </c>
      <c r="H478" s="17">
        <v>1.45020521239024E-2</v>
      </c>
      <c r="I478" s="17">
        <v>2.14860384264247E-2</v>
      </c>
      <c r="J478" s="17"/>
      <c r="K478" s="17" t="s">
        <v>172</v>
      </c>
      <c r="L478" s="17">
        <v>2.3396281451868901E-2</v>
      </c>
      <c r="M478" s="17"/>
      <c r="N478" s="17">
        <v>5.90538872950103E-2</v>
      </c>
      <c r="O478" s="17">
        <v>3.1520805048970403E-2</v>
      </c>
      <c r="P478" s="17">
        <v>7.5316032352566696E-3</v>
      </c>
      <c r="Q478" s="17">
        <v>0</v>
      </c>
      <c r="R478" s="17">
        <v>1.40180377232446E-2</v>
      </c>
      <c r="S478" s="17"/>
      <c r="T478" s="17">
        <v>1.78933017526537E-2</v>
      </c>
      <c r="U478" s="17">
        <v>2.99165350166406E-2</v>
      </c>
      <c r="V478" s="17">
        <v>1.1534900825526599E-2</v>
      </c>
      <c r="W478" s="17">
        <v>3.0039403245954499E-2</v>
      </c>
      <c r="X478" s="17">
        <v>2.74837206855259E-2</v>
      </c>
      <c r="Y478" s="17">
        <v>0</v>
      </c>
      <c r="Z478" s="17">
        <v>4.41954113325621E-2</v>
      </c>
      <c r="AA478" s="17">
        <v>8.8004945400088894E-2</v>
      </c>
      <c r="AB478" s="17">
        <v>1.04821790942114E-2</v>
      </c>
      <c r="AC478" s="17">
        <v>1.3286512966599299E-2</v>
      </c>
      <c r="AD478" s="17">
        <v>0</v>
      </c>
      <c r="AE478" s="17">
        <v>6.0856045337681498E-2</v>
      </c>
      <c r="AF478" s="17"/>
      <c r="AG478" s="17">
        <v>3.8579782723361898E-2</v>
      </c>
      <c r="AH478" s="17">
        <v>1.1418643740459001E-2</v>
      </c>
    </row>
    <row r="479" spans="2:34" x14ac:dyDescent="0.25">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row>
    <row r="480" spans="2:34" x14ac:dyDescent="0.25">
      <c r="B480" s="6" t="s">
        <v>255</v>
      </c>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row>
    <row r="481" spans="2:34" x14ac:dyDescent="0.25">
      <c r="B481" s="23" t="s">
        <v>745</v>
      </c>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row>
    <row r="482" spans="2:34" x14ac:dyDescent="0.25">
      <c r="B482" t="s">
        <v>204</v>
      </c>
      <c r="C482" s="17">
        <v>0.52801314863378901</v>
      </c>
      <c r="D482" s="17">
        <v>0.52293103259741303</v>
      </c>
      <c r="E482" s="17">
        <v>0.54030491876928199</v>
      </c>
      <c r="F482" s="17"/>
      <c r="G482" s="17">
        <v>0.45109275143683197</v>
      </c>
      <c r="H482" s="17">
        <v>0.62430796544119904</v>
      </c>
      <c r="I482" s="17">
        <v>0.52923121900536296</v>
      </c>
      <c r="J482" s="17"/>
      <c r="K482" s="17" t="s">
        <v>172</v>
      </c>
      <c r="L482" s="17">
        <v>0.52801314863378901</v>
      </c>
      <c r="M482" s="17"/>
      <c r="N482" s="17">
        <v>0.37877091273941099</v>
      </c>
      <c r="O482" s="17">
        <v>0.49070748595692099</v>
      </c>
      <c r="P482" s="17">
        <v>0.56730267854429595</v>
      </c>
      <c r="Q482" s="17">
        <v>0.70105988432701805</v>
      </c>
      <c r="R482" s="17">
        <v>0.68967368413115704</v>
      </c>
      <c r="S482" s="17"/>
      <c r="T482" s="17">
        <v>0.63829255713427302</v>
      </c>
      <c r="U482" s="17">
        <v>0.45584794864214101</v>
      </c>
      <c r="V482" s="17">
        <v>0.54254348297664701</v>
      </c>
      <c r="W482" s="17">
        <v>0.49090919464695698</v>
      </c>
      <c r="X482" s="17">
        <v>0.38212151108946601</v>
      </c>
      <c r="Y482" s="17">
        <v>0.52737994501468799</v>
      </c>
      <c r="Z482" s="17">
        <v>0.66788116872926995</v>
      </c>
      <c r="AA482" s="17">
        <v>0.56417592680680795</v>
      </c>
      <c r="AB482" s="17">
        <v>0.53851419263307498</v>
      </c>
      <c r="AC482" s="17">
        <v>0.49243850208993201</v>
      </c>
      <c r="AD482" s="17">
        <v>0.56111972416340605</v>
      </c>
      <c r="AE482" s="17">
        <v>0.49490746271904801</v>
      </c>
      <c r="AF482" s="17"/>
      <c r="AG482" s="17">
        <v>0.56371183518193402</v>
      </c>
      <c r="AH482" s="17">
        <v>0.513457138960284</v>
      </c>
    </row>
    <row r="483" spans="2:34" x14ac:dyDescent="0.25">
      <c r="B483" t="s">
        <v>205</v>
      </c>
      <c r="C483" s="17">
        <v>0.44537712926808998</v>
      </c>
      <c r="D483" s="17">
        <v>0.45355070683603899</v>
      </c>
      <c r="E483" s="17">
        <v>0.42936700971360803</v>
      </c>
      <c r="F483" s="17"/>
      <c r="G483" s="17">
        <v>0.50856920628080304</v>
      </c>
      <c r="H483" s="17">
        <v>0.36733327634040303</v>
      </c>
      <c r="I483" s="17">
        <v>0.440127984964857</v>
      </c>
      <c r="J483" s="17"/>
      <c r="K483" s="17" t="s">
        <v>172</v>
      </c>
      <c r="L483" s="17">
        <v>0.44537712926808998</v>
      </c>
      <c r="M483" s="17"/>
      <c r="N483" s="17">
        <v>0.54740981149500101</v>
      </c>
      <c r="O483" s="17">
        <v>0.48973562975970197</v>
      </c>
      <c r="P483" s="17">
        <v>0.41865213422731501</v>
      </c>
      <c r="Q483" s="17">
        <v>0.27794306866465301</v>
      </c>
      <c r="R483" s="17">
        <v>0.29643312868277299</v>
      </c>
      <c r="S483" s="17"/>
      <c r="T483" s="17">
        <v>0.32363336648407898</v>
      </c>
      <c r="U483" s="17">
        <v>0.50314508812054703</v>
      </c>
      <c r="V483" s="17">
        <v>0.45745651702335299</v>
      </c>
      <c r="W483" s="17">
        <v>0.47905140210708902</v>
      </c>
      <c r="X483" s="17">
        <v>0.61787848891053399</v>
      </c>
      <c r="Y483" s="17">
        <v>0.45450357741330799</v>
      </c>
      <c r="Z483" s="17">
        <v>0.31623941330743899</v>
      </c>
      <c r="AA483" s="17">
        <v>0.34781912779310298</v>
      </c>
      <c r="AB483" s="17">
        <v>0.40550438413089002</v>
      </c>
      <c r="AC483" s="17">
        <v>0.50756149791006799</v>
      </c>
      <c r="AD483" s="17">
        <v>0.438880275836594</v>
      </c>
      <c r="AE483" s="17">
        <v>0.44423649194326997</v>
      </c>
      <c r="AF483" s="17"/>
      <c r="AG483" s="17">
        <v>0.39633227358011602</v>
      </c>
      <c r="AH483" s="17">
        <v>0.468963340952749</v>
      </c>
    </row>
    <row r="484" spans="2:34" x14ac:dyDescent="0.25">
      <c r="B484" t="s">
        <v>206</v>
      </c>
      <c r="C484" s="17">
        <v>2.6609722098121E-2</v>
      </c>
      <c r="D484" s="17">
        <v>2.35182605665476E-2</v>
      </c>
      <c r="E484" s="17">
        <v>3.0328071517109999E-2</v>
      </c>
      <c r="F484" s="17"/>
      <c r="G484" s="17">
        <v>4.0338042282364303E-2</v>
      </c>
      <c r="H484" s="17">
        <v>8.3587582183977001E-3</v>
      </c>
      <c r="I484" s="17">
        <v>3.0640796029780499E-2</v>
      </c>
      <c r="J484" s="17"/>
      <c r="K484" s="17" t="s">
        <v>172</v>
      </c>
      <c r="L484" s="17">
        <v>2.6609722098121E-2</v>
      </c>
      <c r="M484" s="17"/>
      <c r="N484" s="17">
        <v>7.3819275765587805E-2</v>
      </c>
      <c r="O484" s="17">
        <v>1.95568842833771E-2</v>
      </c>
      <c r="P484" s="17">
        <v>1.4045187228389299E-2</v>
      </c>
      <c r="Q484" s="17">
        <v>2.09970470083292E-2</v>
      </c>
      <c r="R484" s="17">
        <v>1.38931871860707E-2</v>
      </c>
      <c r="S484" s="17"/>
      <c r="T484" s="17">
        <v>3.8074076381648399E-2</v>
      </c>
      <c r="U484" s="17">
        <v>4.10069632373119E-2</v>
      </c>
      <c r="V484" s="17">
        <v>0</v>
      </c>
      <c r="W484" s="17">
        <v>3.0039403245954499E-2</v>
      </c>
      <c r="X484" s="17">
        <v>0</v>
      </c>
      <c r="Y484" s="17">
        <v>1.8116477572003901E-2</v>
      </c>
      <c r="Z484" s="17">
        <v>1.5879417963290701E-2</v>
      </c>
      <c r="AA484" s="17">
        <v>8.8004945400088894E-2</v>
      </c>
      <c r="AB484" s="17">
        <v>5.5981423236034701E-2</v>
      </c>
      <c r="AC484" s="17">
        <v>0</v>
      </c>
      <c r="AD484" s="17">
        <v>0</v>
      </c>
      <c r="AE484" s="17">
        <v>6.0856045337681498E-2</v>
      </c>
      <c r="AF484" s="17"/>
      <c r="AG484" s="17">
        <v>3.9955891237949799E-2</v>
      </c>
      <c r="AH484" s="17">
        <v>1.7579520086967199E-2</v>
      </c>
    </row>
    <row r="485" spans="2:34" x14ac:dyDescent="0.25">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row>
    <row r="486" spans="2:34" x14ac:dyDescent="0.25">
      <c r="B486" s="6" t="s">
        <v>256</v>
      </c>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row>
    <row r="487" spans="2:34" x14ac:dyDescent="0.25">
      <c r="B487" s="23" t="s">
        <v>745</v>
      </c>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row>
    <row r="488" spans="2:34" x14ac:dyDescent="0.25">
      <c r="B488" t="s">
        <v>204</v>
      </c>
      <c r="C488" s="17">
        <v>0.523668384049646</v>
      </c>
      <c r="D488" s="17">
        <v>0.51418327055041702</v>
      </c>
      <c r="E488" s="17">
        <v>0.54132313630697504</v>
      </c>
      <c r="F488" s="17"/>
      <c r="G488" s="17">
        <v>0.518658382786373</v>
      </c>
      <c r="H488" s="17">
        <v>0.51866397308011103</v>
      </c>
      <c r="I488" s="17">
        <v>0.56873905917218104</v>
      </c>
      <c r="J488" s="17"/>
      <c r="K488" s="17" t="s">
        <v>172</v>
      </c>
      <c r="L488" s="17">
        <v>0.523668384049646</v>
      </c>
      <c r="M488" s="17"/>
      <c r="N488" s="17">
        <v>0.46543992097787101</v>
      </c>
      <c r="O488" s="17">
        <v>0.49227329070561299</v>
      </c>
      <c r="P488" s="17">
        <v>0.54399252882607296</v>
      </c>
      <c r="Q488" s="17">
        <v>0.48560330283629699</v>
      </c>
      <c r="R488" s="17">
        <v>0.67785233522008204</v>
      </c>
      <c r="S488" s="17"/>
      <c r="T488" s="17">
        <v>0.67422561676399695</v>
      </c>
      <c r="U488" s="17">
        <v>0.48007733599949498</v>
      </c>
      <c r="V488" s="17">
        <v>0.44511467722605402</v>
      </c>
      <c r="W488" s="17">
        <v>0.63969491919245602</v>
      </c>
      <c r="X488" s="17">
        <v>0.48919415843078901</v>
      </c>
      <c r="Y488" s="17">
        <v>0.59462883431718205</v>
      </c>
      <c r="Z488" s="17">
        <v>0.49683787138668201</v>
      </c>
      <c r="AA488" s="17">
        <v>0.51080908282279003</v>
      </c>
      <c r="AB488" s="17">
        <v>0.48889008139964402</v>
      </c>
      <c r="AC488" s="17">
        <v>0.56108990480774201</v>
      </c>
      <c r="AD488" s="17">
        <v>0.44697227787795601</v>
      </c>
      <c r="AE488" s="17">
        <v>0.26393393387827302</v>
      </c>
      <c r="AF488" s="17"/>
      <c r="AG488" s="17">
        <v>0.53575033658473403</v>
      </c>
      <c r="AH488" s="17">
        <v>0.52247945931040596</v>
      </c>
    </row>
    <row r="489" spans="2:34" x14ac:dyDescent="0.25">
      <c r="B489" t="s">
        <v>205</v>
      </c>
      <c r="C489" s="17">
        <v>0.45005876461662497</v>
      </c>
      <c r="D489" s="17">
        <v>0.46861175747574801</v>
      </c>
      <c r="E489" s="17">
        <v>0.42332386382477299</v>
      </c>
      <c r="F489" s="17"/>
      <c r="G489" s="17">
        <v>0.43717727608336598</v>
      </c>
      <c r="H489" s="17">
        <v>0.47744844101489903</v>
      </c>
      <c r="I489" s="17">
        <v>0.40532194306374197</v>
      </c>
      <c r="J489" s="17"/>
      <c r="K489" s="17" t="s">
        <v>172</v>
      </c>
      <c r="L489" s="17">
        <v>0.45005876461662497</v>
      </c>
      <c r="M489" s="17"/>
      <c r="N489" s="17">
        <v>0.492067525824398</v>
      </c>
      <c r="O489" s="17">
        <v>0.44913248514896698</v>
      </c>
      <c r="P489" s="17">
        <v>0.44910002153480699</v>
      </c>
      <c r="Q489" s="17">
        <v>0.51439669716370295</v>
      </c>
      <c r="R489" s="17">
        <v>0.32214766477991802</v>
      </c>
      <c r="S489" s="17"/>
      <c r="T489" s="17">
        <v>0.285090623858892</v>
      </c>
      <c r="U489" s="17">
        <v>0.49556459414384502</v>
      </c>
      <c r="V489" s="17">
        <v>0.489568290291159</v>
      </c>
      <c r="W489" s="17">
        <v>0.33026567756158998</v>
      </c>
      <c r="X489" s="17">
        <v>0.49938293434016301</v>
      </c>
      <c r="Y489" s="17">
        <v>0.405371165682818</v>
      </c>
      <c r="Z489" s="17">
        <v>0.48728271065002698</v>
      </c>
      <c r="AA489" s="17">
        <v>0.40118597177712101</v>
      </c>
      <c r="AB489" s="17">
        <v>0.50062773950614503</v>
      </c>
      <c r="AC489" s="17">
        <v>0.43891009519225799</v>
      </c>
      <c r="AD489" s="17">
        <v>0.53543636936386796</v>
      </c>
      <c r="AE489" s="17">
        <v>0.67521002078404502</v>
      </c>
      <c r="AF489" s="17"/>
      <c r="AG489" s="17">
        <v>0.43139654265968203</v>
      </c>
      <c r="AH489" s="17">
        <v>0.45604011581143999</v>
      </c>
    </row>
    <row r="490" spans="2:34" x14ac:dyDescent="0.25">
      <c r="B490" t="s">
        <v>206</v>
      </c>
      <c r="C490" s="17">
        <v>2.6272851333729499E-2</v>
      </c>
      <c r="D490" s="17">
        <v>1.7204971973835002E-2</v>
      </c>
      <c r="E490" s="17">
        <v>3.5352999868252001E-2</v>
      </c>
      <c r="F490" s="17"/>
      <c r="G490" s="17">
        <v>4.4164341130261603E-2</v>
      </c>
      <c r="H490" s="17">
        <v>3.8875859049900601E-3</v>
      </c>
      <c r="I490" s="17">
        <v>2.59389977640768E-2</v>
      </c>
      <c r="J490" s="17"/>
      <c r="K490" s="17" t="s">
        <v>172</v>
      </c>
      <c r="L490" s="17">
        <v>2.6272851333729499E-2</v>
      </c>
      <c r="M490" s="17"/>
      <c r="N490" s="17">
        <v>4.2492553197731299E-2</v>
      </c>
      <c r="O490" s="17">
        <v>5.8594224145419802E-2</v>
      </c>
      <c r="P490" s="17">
        <v>6.9074496391203499E-3</v>
      </c>
      <c r="Q490" s="17">
        <v>0</v>
      </c>
      <c r="R490" s="17">
        <v>0</v>
      </c>
      <c r="S490" s="17"/>
      <c r="T490" s="17">
        <v>4.0683759377111502E-2</v>
      </c>
      <c r="U490" s="17">
        <v>2.4358069856659299E-2</v>
      </c>
      <c r="V490" s="17">
        <v>6.5317032482786905E-2</v>
      </c>
      <c r="W490" s="17">
        <v>3.0039403245954499E-2</v>
      </c>
      <c r="X490" s="17">
        <v>1.14229072290479E-2</v>
      </c>
      <c r="Y490" s="17">
        <v>0</v>
      </c>
      <c r="Z490" s="17">
        <v>1.5879417963290701E-2</v>
      </c>
      <c r="AA490" s="17">
        <v>8.8004945400088894E-2</v>
      </c>
      <c r="AB490" s="17">
        <v>1.04821790942114E-2</v>
      </c>
      <c r="AC490" s="17">
        <v>0</v>
      </c>
      <c r="AD490" s="17">
        <v>1.7591352758176099E-2</v>
      </c>
      <c r="AE490" s="17">
        <v>6.0856045337681498E-2</v>
      </c>
      <c r="AF490" s="17"/>
      <c r="AG490" s="17">
        <v>3.2853120755583602E-2</v>
      </c>
      <c r="AH490" s="17">
        <v>2.1480424878154401E-2</v>
      </c>
    </row>
    <row r="491" spans="2:34" x14ac:dyDescent="0.25">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row>
    <row r="492" spans="2:34" x14ac:dyDescent="0.25">
      <c r="B492" s="6" t="s">
        <v>257</v>
      </c>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row>
    <row r="493" spans="2:34" x14ac:dyDescent="0.25">
      <c r="B493" s="23" t="s">
        <v>746</v>
      </c>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row>
    <row r="494" spans="2:34" x14ac:dyDescent="0.25">
      <c r="B494" t="s">
        <v>204</v>
      </c>
      <c r="C494" s="17">
        <v>0.514373964439094</v>
      </c>
      <c r="D494" s="17">
        <v>0.55277621537865396</v>
      </c>
      <c r="E494" s="17">
        <v>0.48864303842673501</v>
      </c>
      <c r="F494" s="17"/>
      <c r="G494" s="17">
        <v>0.47984296753418598</v>
      </c>
      <c r="H494" s="17">
        <v>0.53964650841401096</v>
      </c>
      <c r="I494" s="17">
        <v>0.58656335297232098</v>
      </c>
      <c r="J494" s="17"/>
      <c r="K494" s="17" t="s">
        <v>172</v>
      </c>
      <c r="L494" s="17">
        <v>0.514373964439094</v>
      </c>
      <c r="M494" s="17"/>
      <c r="N494" s="17">
        <v>0.45796871819226198</v>
      </c>
      <c r="O494" s="17">
        <v>0.46311034434152099</v>
      </c>
      <c r="P494" s="17">
        <v>0.53900443353345895</v>
      </c>
      <c r="Q494" s="17">
        <v>0.55949066309620299</v>
      </c>
      <c r="R494" s="17">
        <v>0.66139650327411004</v>
      </c>
      <c r="S494" s="17"/>
      <c r="T494" s="17">
        <v>0.57025545267654798</v>
      </c>
      <c r="U494" s="17">
        <v>0.47160223284518099</v>
      </c>
      <c r="V494" s="17">
        <v>0.42996379400573498</v>
      </c>
      <c r="W494" s="17">
        <v>0.40478259007768602</v>
      </c>
      <c r="X494" s="17">
        <v>0.45250491407680898</v>
      </c>
      <c r="Y494" s="17">
        <v>0.60723135206304102</v>
      </c>
      <c r="Z494" s="17">
        <v>0.58572536389560903</v>
      </c>
      <c r="AA494" s="17">
        <v>0.47143719921418198</v>
      </c>
      <c r="AB494" s="17">
        <v>0.53903435733995897</v>
      </c>
      <c r="AC494" s="17">
        <v>0.604384291922195</v>
      </c>
      <c r="AD494" s="17">
        <v>0.57939964714444903</v>
      </c>
      <c r="AE494" s="17">
        <v>0.36335161295611001</v>
      </c>
      <c r="AF494" s="17"/>
      <c r="AG494" s="17">
        <v>0.56511311474267301</v>
      </c>
      <c r="AH494" s="17">
        <v>0.49244662564489</v>
      </c>
    </row>
    <row r="495" spans="2:34" x14ac:dyDescent="0.25">
      <c r="B495" t="s">
        <v>205</v>
      </c>
      <c r="C495" s="17">
        <v>0.45829042500264899</v>
      </c>
      <c r="D495" s="17">
        <v>0.41767249268637902</v>
      </c>
      <c r="E495" s="17">
        <v>0.48504930094461701</v>
      </c>
      <c r="F495" s="17"/>
      <c r="G495" s="17">
        <v>0.48832131479100299</v>
      </c>
      <c r="H495" s="17">
        <v>0.43455783895535299</v>
      </c>
      <c r="I495" s="17">
        <v>0.40250542187564903</v>
      </c>
      <c r="J495" s="17"/>
      <c r="K495" s="17" t="s">
        <v>172</v>
      </c>
      <c r="L495" s="17">
        <v>0.45829042500264899</v>
      </c>
      <c r="M495" s="17"/>
      <c r="N495" s="17">
        <v>0.526282223628455</v>
      </c>
      <c r="O495" s="17">
        <v>0.49481248137313699</v>
      </c>
      <c r="P495" s="17">
        <v>0.44284470197543102</v>
      </c>
      <c r="Q495" s="17">
        <v>0.31657227154249901</v>
      </c>
      <c r="R495" s="17">
        <v>0.33860349672589002</v>
      </c>
      <c r="S495" s="17"/>
      <c r="T495" s="17">
        <v>0.370212645550826</v>
      </c>
      <c r="U495" s="17">
        <v>0.50115335873935796</v>
      </c>
      <c r="V495" s="17">
        <v>0.55348500685302504</v>
      </c>
      <c r="W495" s="17">
        <v>0.59521740992231398</v>
      </c>
      <c r="X495" s="17">
        <v>0.53607217869414303</v>
      </c>
      <c r="Y495" s="17">
        <v>0.37797833710288598</v>
      </c>
      <c r="Z495" s="17">
        <v>0.34320576718592</v>
      </c>
      <c r="AA495" s="17">
        <v>0.440557855385729</v>
      </c>
      <c r="AB495" s="17">
        <v>0.450018274333711</v>
      </c>
      <c r="AC495" s="17">
        <v>0.395615708077805</v>
      </c>
      <c r="AD495" s="17">
        <v>0.403009000097375</v>
      </c>
      <c r="AE495" s="17">
        <v>0.60068879470558401</v>
      </c>
      <c r="AF495" s="17"/>
      <c r="AG495" s="17">
        <v>0.39741488985412099</v>
      </c>
      <c r="AH495" s="17">
        <v>0.48849520710908301</v>
      </c>
    </row>
    <row r="496" spans="2:34" x14ac:dyDescent="0.25">
      <c r="B496" t="s">
        <v>206</v>
      </c>
      <c r="C496" s="17">
        <v>2.7335610558256999E-2</v>
      </c>
      <c r="D496" s="17">
        <v>2.95512919349665E-2</v>
      </c>
      <c r="E496" s="17">
        <v>2.63076606286482E-2</v>
      </c>
      <c r="F496" s="17"/>
      <c r="G496" s="17">
        <v>3.1835717674811602E-2</v>
      </c>
      <c r="H496" s="17">
        <v>2.5795652630636001E-2</v>
      </c>
      <c r="I496" s="17">
        <v>1.09312251520299E-2</v>
      </c>
      <c r="J496" s="17"/>
      <c r="K496" s="17" t="s">
        <v>172</v>
      </c>
      <c r="L496" s="17">
        <v>2.7335610558256999E-2</v>
      </c>
      <c r="M496" s="17"/>
      <c r="N496" s="17">
        <v>1.57490581792833E-2</v>
      </c>
      <c r="O496" s="17">
        <v>4.2077174285341697E-2</v>
      </c>
      <c r="P496" s="17">
        <v>1.8150864491110402E-2</v>
      </c>
      <c r="Q496" s="17">
        <v>0.123937065361298</v>
      </c>
      <c r="R496" s="17">
        <v>0</v>
      </c>
      <c r="S496" s="17"/>
      <c r="T496" s="17">
        <v>5.95319017726261E-2</v>
      </c>
      <c r="U496" s="17">
        <v>2.7244408415461399E-2</v>
      </c>
      <c r="V496" s="17">
        <v>1.6551199141239401E-2</v>
      </c>
      <c r="W496" s="17">
        <v>0</v>
      </c>
      <c r="X496" s="17">
        <v>1.14229072290479E-2</v>
      </c>
      <c r="Y496" s="17">
        <v>1.47903108340731E-2</v>
      </c>
      <c r="Z496" s="17">
        <v>7.1068868918470599E-2</v>
      </c>
      <c r="AA496" s="17">
        <v>8.8004945400088894E-2</v>
      </c>
      <c r="AB496" s="17">
        <v>1.09473683263299E-2</v>
      </c>
      <c r="AC496" s="17">
        <v>0</v>
      </c>
      <c r="AD496" s="17">
        <v>1.7591352758176099E-2</v>
      </c>
      <c r="AE496" s="17">
        <v>3.5959592338305403E-2</v>
      </c>
      <c r="AF496" s="17"/>
      <c r="AG496" s="17">
        <v>3.7471995403205401E-2</v>
      </c>
      <c r="AH496" s="17">
        <v>1.9058167246028001E-2</v>
      </c>
    </row>
    <row r="497" spans="2:34" x14ac:dyDescent="0.25">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row>
    <row r="498" spans="2:34" x14ac:dyDescent="0.25">
      <c r="B498" s="6" t="s">
        <v>258</v>
      </c>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row>
    <row r="499" spans="2:34" x14ac:dyDescent="0.25">
      <c r="B499" s="23" t="s">
        <v>746</v>
      </c>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row>
    <row r="500" spans="2:34" x14ac:dyDescent="0.25">
      <c r="B500" t="s">
        <v>204</v>
      </c>
      <c r="C500" s="17">
        <v>0.37157614162163899</v>
      </c>
      <c r="D500" s="17">
        <v>0.42570003963252301</v>
      </c>
      <c r="E500" s="17">
        <v>0.33601826404162</v>
      </c>
      <c r="F500" s="17"/>
      <c r="G500" s="17">
        <v>0.34007078827606202</v>
      </c>
      <c r="H500" s="17">
        <v>0.416038006947346</v>
      </c>
      <c r="I500" s="17">
        <v>0.35204151558382002</v>
      </c>
      <c r="J500" s="17"/>
      <c r="K500" s="17" t="s">
        <v>172</v>
      </c>
      <c r="L500" s="17">
        <v>0.37157614162163899</v>
      </c>
      <c r="M500" s="17"/>
      <c r="N500" s="17">
        <v>0.339856047435387</v>
      </c>
      <c r="O500" s="17">
        <v>0.31645461824690502</v>
      </c>
      <c r="P500" s="17">
        <v>0.386942603505673</v>
      </c>
      <c r="Q500" s="17">
        <v>0.65608886476425199</v>
      </c>
      <c r="R500" s="17">
        <v>0.388635843333132</v>
      </c>
      <c r="S500" s="17"/>
      <c r="T500" s="17">
        <v>0.50608200743857401</v>
      </c>
      <c r="U500" s="17">
        <v>0.35139346425574702</v>
      </c>
      <c r="V500" s="17">
        <v>0.36368390608058698</v>
      </c>
      <c r="W500" s="17">
        <v>0.26723148766548599</v>
      </c>
      <c r="X500" s="17">
        <v>0.25987076003212101</v>
      </c>
      <c r="Y500" s="17">
        <v>0.51095051690373805</v>
      </c>
      <c r="Z500" s="17">
        <v>0.34972508233299099</v>
      </c>
      <c r="AA500" s="17">
        <v>0.367656018541476</v>
      </c>
      <c r="AB500" s="17">
        <v>0.40134376596431998</v>
      </c>
      <c r="AC500" s="17">
        <v>0.37462702633995498</v>
      </c>
      <c r="AD500" s="17">
        <v>0.35040779978273001</v>
      </c>
      <c r="AE500" s="17">
        <v>0.16228575726798</v>
      </c>
      <c r="AF500" s="17"/>
      <c r="AG500" s="17">
        <v>0.37603324733549198</v>
      </c>
      <c r="AH500" s="17">
        <v>0.36171340966991</v>
      </c>
    </row>
    <row r="501" spans="2:34" x14ac:dyDescent="0.25">
      <c r="B501" t="s">
        <v>205</v>
      </c>
      <c r="C501" s="17">
        <v>0.59715899209474399</v>
      </c>
      <c r="D501" s="17">
        <v>0.54492488571849695</v>
      </c>
      <c r="E501" s="17">
        <v>0.629914786861131</v>
      </c>
      <c r="F501" s="17"/>
      <c r="G501" s="17">
        <v>0.62797637587598298</v>
      </c>
      <c r="H501" s="17">
        <v>0.55117221472725297</v>
      </c>
      <c r="I501" s="17">
        <v>0.62622506716860105</v>
      </c>
      <c r="J501" s="17"/>
      <c r="K501" s="17" t="s">
        <v>172</v>
      </c>
      <c r="L501" s="17">
        <v>0.59715899209474399</v>
      </c>
      <c r="M501" s="17"/>
      <c r="N501" s="17">
        <v>0.611081829596826</v>
      </c>
      <c r="O501" s="17">
        <v>0.63585897968878802</v>
      </c>
      <c r="P501" s="17">
        <v>0.59401465029272404</v>
      </c>
      <c r="Q501" s="17">
        <v>0.34391113523574801</v>
      </c>
      <c r="R501" s="17">
        <v>0.59228056776879801</v>
      </c>
      <c r="S501" s="17"/>
      <c r="T501" s="17">
        <v>0.46653470148404902</v>
      </c>
      <c r="U501" s="17">
        <v>0.58081857870791898</v>
      </c>
      <c r="V501" s="17">
        <v>0.60822999395264699</v>
      </c>
      <c r="W501" s="17">
        <v>0.73276851233451401</v>
      </c>
      <c r="X501" s="17">
        <v>0.71110702513544699</v>
      </c>
      <c r="Y501" s="17">
        <v>0.44154201981309998</v>
      </c>
      <c r="Z501" s="17">
        <v>0.60607950633444696</v>
      </c>
      <c r="AA501" s="17">
        <v>0.54433903605843503</v>
      </c>
      <c r="AB501" s="17">
        <v>0.58770886570934999</v>
      </c>
      <c r="AC501" s="17">
        <v>0.62537297366004496</v>
      </c>
      <c r="AD501" s="17">
        <v>0.64959220021727004</v>
      </c>
      <c r="AE501" s="17">
        <v>0.83771424273202</v>
      </c>
      <c r="AF501" s="17"/>
      <c r="AG501" s="17">
        <v>0.58302791268280196</v>
      </c>
      <c r="AH501" s="17">
        <v>0.61710382225173499</v>
      </c>
    </row>
    <row r="502" spans="2:34" x14ac:dyDescent="0.25">
      <c r="B502" t="s">
        <v>206</v>
      </c>
      <c r="C502" s="17">
        <v>3.1264866283616598E-2</v>
      </c>
      <c r="D502" s="17">
        <v>2.9375074648979999E-2</v>
      </c>
      <c r="E502" s="17">
        <v>3.4066949097249097E-2</v>
      </c>
      <c r="F502" s="17"/>
      <c r="G502" s="17">
        <v>3.19528358479549E-2</v>
      </c>
      <c r="H502" s="17">
        <v>3.2789778325400698E-2</v>
      </c>
      <c r="I502" s="17">
        <v>2.1733417247579299E-2</v>
      </c>
      <c r="J502" s="17"/>
      <c r="K502" s="17" t="s">
        <v>172</v>
      </c>
      <c r="L502" s="17">
        <v>3.1264866283616598E-2</v>
      </c>
      <c r="M502" s="17"/>
      <c r="N502" s="17">
        <v>4.9062122967787197E-2</v>
      </c>
      <c r="O502" s="17">
        <v>4.7686402064306598E-2</v>
      </c>
      <c r="P502" s="17">
        <v>1.9042746201603601E-2</v>
      </c>
      <c r="Q502" s="17">
        <v>0</v>
      </c>
      <c r="R502" s="17">
        <v>1.90835888980697E-2</v>
      </c>
      <c r="S502" s="17"/>
      <c r="T502" s="17">
        <v>2.7383291077377501E-2</v>
      </c>
      <c r="U502" s="17">
        <v>6.7787957036333696E-2</v>
      </c>
      <c r="V502" s="17">
        <v>2.8086099966766E-2</v>
      </c>
      <c r="W502" s="17">
        <v>0</v>
      </c>
      <c r="X502" s="17">
        <v>2.9022214832431999E-2</v>
      </c>
      <c r="Y502" s="17">
        <v>4.7507463283161397E-2</v>
      </c>
      <c r="Z502" s="17">
        <v>4.41954113325621E-2</v>
      </c>
      <c r="AA502" s="17">
        <v>8.8004945400088894E-2</v>
      </c>
      <c r="AB502" s="17">
        <v>1.09473683263299E-2</v>
      </c>
      <c r="AC502" s="17">
        <v>0</v>
      </c>
      <c r="AD502" s="17">
        <v>0</v>
      </c>
      <c r="AE502" s="17">
        <v>0</v>
      </c>
      <c r="AF502" s="17"/>
      <c r="AG502" s="17">
        <v>4.0938839981706103E-2</v>
      </c>
      <c r="AH502" s="17">
        <v>2.1182768078355299E-2</v>
      </c>
    </row>
    <row r="503" spans="2:34" x14ac:dyDescent="0.25">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row>
    <row r="504" spans="2:34" x14ac:dyDescent="0.25">
      <c r="B504" s="6" t="s">
        <v>259</v>
      </c>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row>
    <row r="505" spans="2:34" x14ac:dyDescent="0.25">
      <c r="B505" s="23" t="s">
        <v>746</v>
      </c>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row>
    <row r="506" spans="2:34" x14ac:dyDescent="0.25">
      <c r="B506" t="s">
        <v>204</v>
      </c>
      <c r="C506" s="17">
        <v>0.36843227437737802</v>
      </c>
      <c r="D506" s="17">
        <v>0.41637557163050298</v>
      </c>
      <c r="E506" s="17">
        <v>0.33564905605869999</v>
      </c>
      <c r="F506" s="17"/>
      <c r="G506" s="17">
        <v>0.32433301242380302</v>
      </c>
      <c r="H506" s="17">
        <v>0.417590046772646</v>
      </c>
      <c r="I506" s="17">
        <v>0.393265682367053</v>
      </c>
      <c r="J506" s="17"/>
      <c r="K506" s="17" t="s">
        <v>172</v>
      </c>
      <c r="L506" s="17">
        <v>0.36843227437737802</v>
      </c>
      <c r="M506" s="17"/>
      <c r="N506" s="17">
        <v>0.34944008324754</v>
      </c>
      <c r="O506" s="17">
        <v>0.35976672502226498</v>
      </c>
      <c r="P506" s="17">
        <v>0.33591712945337898</v>
      </c>
      <c r="Q506" s="17">
        <v>0.46979102705897502</v>
      </c>
      <c r="R506" s="17">
        <v>0.570260277141867</v>
      </c>
      <c r="S506" s="17"/>
      <c r="T506" s="17">
        <v>0.560609215996134</v>
      </c>
      <c r="U506" s="17">
        <v>0.33447489277661502</v>
      </c>
      <c r="V506" s="17">
        <v>0.28197204182871</v>
      </c>
      <c r="W506" s="17">
        <v>0.28144359554965298</v>
      </c>
      <c r="X506" s="17">
        <v>0.407874141142053</v>
      </c>
      <c r="Y506" s="17">
        <v>0.39974003973593197</v>
      </c>
      <c r="Z506" s="17">
        <v>0.293345017564966</v>
      </c>
      <c r="AA506" s="17">
        <v>0.29724205403930298</v>
      </c>
      <c r="AB506" s="17">
        <v>0.37756732935916398</v>
      </c>
      <c r="AC506" s="17">
        <v>0.39461373457773402</v>
      </c>
      <c r="AD506" s="17">
        <v>0.35495583244752399</v>
      </c>
      <c r="AE506" s="17">
        <v>0.38759357129454203</v>
      </c>
      <c r="AF506" s="17"/>
      <c r="AG506" s="17">
        <v>0.393093581565852</v>
      </c>
      <c r="AH506" s="17">
        <v>0.34731377536161001</v>
      </c>
    </row>
    <row r="507" spans="2:34" x14ac:dyDescent="0.25">
      <c r="B507" t="s">
        <v>205</v>
      </c>
      <c r="C507" s="17">
        <v>0.60292029557468796</v>
      </c>
      <c r="D507" s="17">
        <v>0.56641945639566105</v>
      </c>
      <c r="E507" s="17">
        <v>0.62440450411955895</v>
      </c>
      <c r="F507" s="17"/>
      <c r="G507" s="17">
        <v>0.63149371554837397</v>
      </c>
      <c r="H507" s="17">
        <v>0.57152769657494995</v>
      </c>
      <c r="I507" s="17">
        <v>0.58500090038536701</v>
      </c>
      <c r="J507" s="17"/>
      <c r="K507" s="17" t="s">
        <v>172</v>
      </c>
      <c r="L507" s="17">
        <v>0.60292029557468796</v>
      </c>
      <c r="M507" s="17"/>
      <c r="N507" s="17">
        <v>0.59343178855310397</v>
      </c>
      <c r="O507" s="17">
        <v>0.59846266438430795</v>
      </c>
      <c r="P507" s="17">
        <v>0.65602355471754703</v>
      </c>
      <c r="Q507" s="17">
        <v>0.50921192593269604</v>
      </c>
      <c r="R507" s="17">
        <v>0.39312222297068999</v>
      </c>
      <c r="S507" s="17"/>
      <c r="T507" s="17">
        <v>0.37917539256599397</v>
      </c>
      <c r="U507" s="17">
        <v>0.63950029061068403</v>
      </c>
      <c r="V507" s="17">
        <v>0.67991920076616796</v>
      </c>
      <c r="W507" s="17">
        <v>0.67101879085831495</v>
      </c>
      <c r="X507" s="17">
        <v>0.58070295162889995</v>
      </c>
      <c r="Y507" s="17">
        <v>0.60025996026406803</v>
      </c>
      <c r="Z507" s="17">
        <v>0.67798032009890796</v>
      </c>
      <c r="AA507" s="17">
        <v>0.614753000560608</v>
      </c>
      <c r="AB507" s="17">
        <v>0.61148530231450604</v>
      </c>
      <c r="AC507" s="17">
        <v>0.60538626542226603</v>
      </c>
      <c r="AD507" s="17">
        <v>0.62745281479430004</v>
      </c>
      <c r="AE507" s="17">
        <v>0.55155038336777695</v>
      </c>
      <c r="AF507" s="17"/>
      <c r="AG507" s="17">
        <v>0.57030087972642796</v>
      </c>
      <c r="AH507" s="17">
        <v>0.632580145622884</v>
      </c>
    </row>
    <row r="508" spans="2:34" x14ac:dyDescent="0.25">
      <c r="B508" t="s">
        <v>206</v>
      </c>
      <c r="C508" s="17">
        <v>2.8647430047933999E-2</v>
      </c>
      <c r="D508" s="17">
        <v>1.7204971973835002E-2</v>
      </c>
      <c r="E508" s="17">
        <v>3.9946439821740502E-2</v>
      </c>
      <c r="F508" s="17"/>
      <c r="G508" s="17">
        <v>4.4173272027822598E-2</v>
      </c>
      <c r="H508" s="17">
        <v>1.0882256652404301E-2</v>
      </c>
      <c r="I508" s="17">
        <v>2.1733417247579299E-2</v>
      </c>
      <c r="J508" s="17"/>
      <c r="K508" s="17" t="s">
        <v>172</v>
      </c>
      <c r="L508" s="17">
        <v>2.8647430047933999E-2</v>
      </c>
      <c r="M508" s="17"/>
      <c r="N508" s="17">
        <v>5.7128128199356101E-2</v>
      </c>
      <c r="O508" s="17">
        <v>4.1770610593426197E-2</v>
      </c>
      <c r="P508" s="17">
        <v>8.0593158290745304E-3</v>
      </c>
      <c r="Q508" s="17">
        <v>2.09970470083292E-2</v>
      </c>
      <c r="R508" s="17">
        <v>3.66174998874432E-2</v>
      </c>
      <c r="S508" s="17"/>
      <c r="T508" s="17">
        <v>6.0215391437871503E-2</v>
      </c>
      <c r="U508" s="17">
        <v>2.6024816612700501E-2</v>
      </c>
      <c r="V508" s="17">
        <v>3.8108757405121998E-2</v>
      </c>
      <c r="W508" s="17">
        <v>4.75376135920322E-2</v>
      </c>
      <c r="X508" s="17">
        <v>1.14229072290479E-2</v>
      </c>
      <c r="Y508" s="17">
        <v>0</v>
      </c>
      <c r="Z508" s="17">
        <v>2.8674662336126099E-2</v>
      </c>
      <c r="AA508" s="17">
        <v>8.8004945400088894E-2</v>
      </c>
      <c r="AB508" s="17">
        <v>1.09473683263299E-2</v>
      </c>
      <c r="AC508" s="17">
        <v>0</v>
      </c>
      <c r="AD508" s="17">
        <v>1.7591352758176099E-2</v>
      </c>
      <c r="AE508" s="17">
        <v>6.0856045337681498E-2</v>
      </c>
      <c r="AF508" s="17"/>
      <c r="AG508" s="17">
        <v>3.6605538707720403E-2</v>
      </c>
      <c r="AH508" s="17">
        <v>2.0106079015506401E-2</v>
      </c>
    </row>
    <row r="509" spans="2:34" x14ac:dyDescent="0.25">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row>
    <row r="510" spans="2:34" x14ac:dyDescent="0.25">
      <c r="B510" s="6" t="s">
        <v>260</v>
      </c>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row>
    <row r="511" spans="2:34" x14ac:dyDescent="0.25">
      <c r="B511" s="23" t="s">
        <v>746</v>
      </c>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row>
    <row r="512" spans="2:34" x14ac:dyDescent="0.25">
      <c r="B512" t="s">
        <v>204</v>
      </c>
      <c r="C512" s="17">
        <v>0.45470036090805499</v>
      </c>
      <c r="D512" s="17">
        <v>0.47173180940547499</v>
      </c>
      <c r="E512" s="17">
        <v>0.44796687077940001</v>
      </c>
      <c r="F512" s="17"/>
      <c r="G512" s="17">
        <v>0.38703700533038399</v>
      </c>
      <c r="H512" s="17">
        <v>0.52329671008026801</v>
      </c>
      <c r="I512" s="17">
        <v>0.52004829376301998</v>
      </c>
      <c r="J512" s="17"/>
      <c r="K512" s="17" t="s">
        <v>172</v>
      </c>
      <c r="L512" s="17">
        <v>0.45470036090805499</v>
      </c>
      <c r="M512" s="17"/>
      <c r="N512" s="17">
        <v>0.34515713909153001</v>
      </c>
      <c r="O512" s="17">
        <v>0.385755304267208</v>
      </c>
      <c r="P512" s="17">
        <v>0.47821033193429602</v>
      </c>
      <c r="Q512" s="17">
        <v>0.71006415680701596</v>
      </c>
      <c r="R512" s="17">
        <v>0.67510926634451796</v>
      </c>
      <c r="S512" s="17"/>
      <c r="T512" s="17">
        <v>0.63107423147521502</v>
      </c>
      <c r="U512" s="17">
        <v>0.39493845517479598</v>
      </c>
      <c r="V512" s="17">
        <v>0.47763790079120899</v>
      </c>
      <c r="W512" s="17">
        <v>0.40400678411393098</v>
      </c>
      <c r="X512" s="17">
        <v>0.36205816906960098</v>
      </c>
      <c r="Y512" s="17">
        <v>0.57990773049018496</v>
      </c>
      <c r="Z512" s="17">
        <v>0.39861307157780101</v>
      </c>
      <c r="AA512" s="17">
        <v>0.46454447402128801</v>
      </c>
      <c r="AB512" s="17">
        <v>0.42904619256104798</v>
      </c>
      <c r="AC512" s="17">
        <v>0.43882319072327902</v>
      </c>
      <c r="AD512" s="17">
        <v>0.45216360695598301</v>
      </c>
      <c r="AE512" s="17">
        <v>0.34768347942817701</v>
      </c>
      <c r="AF512" s="17"/>
      <c r="AG512" s="17">
        <v>0.51270328782695396</v>
      </c>
      <c r="AH512" s="17">
        <v>0.41519962026797302</v>
      </c>
    </row>
    <row r="513" spans="2:34" x14ac:dyDescent="0.25">
      <c r="B513" t="s">
        <v>205</v>
      </c>
      <c r="C513" s="17">
        <v>0.51064530389923202</v>
      </c>
      <c r="D513" s="17">
        <v>0.50010632798977805</v>
      </c>
      <c r="E513" s="17">
        <v>0.51031865629315198</v>
      </c>
      <c r="F513" s="17"/>
      <c r="G513" s="17">
        <v>0.56723984577634601</v>
      </c>
      <c r="H513" s="17">
        <v>0.45271126250983501</v>
      </c>
      <c r="I513" s="17">
        <v>0.45821828898940098</v>
      </c>
      <c r="J513" s="17"/>
      <c r="K513" s="17" t="s">
        <v>172</v>
      </c>
      <c r="L513" s="17">
        <v>0.51064530389923202</v>
      </c>
      <c r="M513" s="17"/>
      <c r="N513" s="17">
        <v>0.57549117077504897</v>
      </c>
      <c r="O513" s="17">
        <v>0.56627862604443302</v>
      </c>
      <c r="P513" s="17">
        <v>0.50437622970312201</v>
      </c>
      <c r="Q513" s="17">
        <v>0.28993584319298399</v>
      </c>
      <c r="R513" s="17">
        <v>0.32489073365548199</v>
      </c>
      <c r="S513" s="17"/>
      <c r="T513" s="17">
        <v>0.32311074331119499</v>
      </c>
      <c r="U513" s="17">
        <v>0.55287489236898801</v>
      </c>
      <c r="V513" s="17">
        <v>0.49978245295377699</v>
      </c>
      <c r="W513" s="17">
        <v>0.56595381264011402</v>
      </c>
      <c r="X513" s="17">
        <v>0.59909964909230795</v>
      </c>
      <c r="Y513" s="17">
        <v>0.38737511706072703</v>
      </c>
      <c r="Z513" s="17">
        <v>0.58550751045890903</v>
      </c>
      <c r="AA513" s="17">
        <v>0.44745058057862402</v>
      </c>
      <c r="AB513" s="17">
        <v>0.56000643911262205</v>
      </c>
      <c r="AC513" s="17">
        <v>0.54557024714546598</v>
      </c>
      <c r="AD513" s="17">
        <v>0.51265368752766505</v>
      </c>
      <c r="AE513" s="17">
        <v>0.59145043899574401</v>
      </c>
      <c r="AF513" s="17"/>
      <c r="AG513" s="17">
        <v>0.45174239602857202</v>
      </c>
      <c r="AH513" s="17">
        <v>0.55461315530833399</v>
      </c>
    </row>
    <row r="514" spans="2:34" x14ac:dyDescent="0.25">
      <c r="B514" t="s">
        <v>206</v>
      </c>
      <c r="C514" s="17">
        <v>3.4654335192712597E-2</v>
      </c>
      <c r="D514" s="17">
        <v>2.8161862604746998E-2</v>
      </c>
      <c r="E514" s="17">
        <v>4.1714472927447198E-2</v>
      </c>
      <c r="F514" s="17"/>
      <c r="G514" s="17">
        <v>4.57231488932692E-2</v>
      </c>
      <c r="H514" s="17">
        <v>2.3992027409897101E-2</v>
      </c>
      <c r="I514" s="17">
        <v>2.1733417247579299E-2</v>
      </c>
      <c r="J514" s="17"/>
      <c r="K514" s="17" t="s">
        <v>172</v>
      </c>
      <c r="L514" s="17">
        <v>3.4654335192712597E-2</v>
      </c>
      <c r="M514" s="17"/>
      <c r="N514" s="17">
        <v>7.9351690133420805E-2</v>
      </c>
      <c r="O514" s="17">
        <v>4.7966069688359203E-2</v>
      </c>
      <c r="P514" s="17">
        <v>1.7413438362581801E-2</v>
      </c>
      <c r="Q514" s="17">
        <v>0</v>
      </c>
      <c r="R514" s="17">
        <v>0</v>
      </c>
      <c r="S514" s="17"/>
      <c r="T514" s="17">
        <v>4.5815025213589398E-2</v>
      </c>
      <c r="U514" s="17">
        <v>5.2186652456216599E-2</v>
      </c>
      <c r="V514" s="17">
        <v>2.2579646255012999E-2</v>
      </c>
      <c r="W514" s="17">
        <v>3.0039403245954499E-2</v>
      </c>
      <c r="X514" s="17">
        <v>3.8842181838090503E-2</v>
      </c>
      <c r="Y514" s="17">
        <v>3.2717152449088301E-2</v>
      </c>
      <c r="Z514" s="17">
        <v>1.5879417963290701E-2</v>
      </c>
      <c r="AA514" s="17">
        <v>8.8004945400088894E-2</v>
      </c>
      <c r="AB514" s="17">
        <v>1.09473683263299E-2</v>
      </c>
      <c r="AC514" s="17">
        <v>1.56065621312548E-2</v>
      </c>
      <c r="AD514" s="17">
        <v>3.5182705516352303E-2</v>
      </c>
      <c r="AE514" s="17">
        <v>6.0866081576079402E-2</v>
      </c>
      <c r="AF514" s="17"/>
      <c r="AG514" s="17">
        <v>3.5554316144473498E-2</v>
      </c>
      <c r="AH514" s="17">
        <v>3.0187224423692899E-2</v>
      </c>
    </row>
    <row r="515" spans="2:34" x14ac:dyDescent="0.25">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row>
    <row r="516" spans="2:34" x14ac:dyDescent="0.25">
      <c r="B516" s="6" t="s">
        <v>261</v>
      </c>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row>
    <row r="517" spans="2:34" x14ac:dyDescent="0.25">
      <c r="B517" s="23" t="s">
        <v>746</v>
      </c>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row>
    <row r="518" spans="2:34" x14ac:dyDescent="0.25">
      <c r="B518" t="s">
        <v>204</v>
      </c>
      <c r="C518" s="17">
        <v>0.56023341717021702</v>
      </c>
      <c r="D518" s="17">
        <v>0.58950336607667497</v>
      </c>
      <c r="E518" s="17">
        <v>0.54321872419144701</v>
      </c>
      <c r="F518" s="17"/>
      <c r="G518" s="17">
        <v>0.51778959113662704</v>
      </c>
      <c r="H518" s="17">
        <v>0.62650978868868301</v>
      </c>
      <c r="I518" s="17">
        <v>0.50847047313303095</v>
      </c>
      <c r="J518" s="17"/>
      <c r="K518" s="17" t="s">
        <v>172</v>
      </c>
      <c r="L518" s="17">
        <v>0.56023341717021702</v>
      </c>
      <c r="M518" s="17"/>
      <c r="N518" s="17">
        <v>0.40764522493587402</v>
      </c>
      <c r="O518" s="17">
        <v>0.50004586940409501</v>
      </c>
      <c r="P518" s="17">
        <v>0.61730387219404204</v>
      </c>
      <c r="Q518" s="17">
        <v>0.76142880908242805</v>
      </c>
      <c r="R518" s="17">
        <v>0.69257908528253498</v>
      </c>
      <c r="S518" s="17"/>
      <c r="T518" s="17">
        <v>0.62043170402285197</v>
      </c>
      <c r="U518" s="17">
        <v>0.48727855765947098</v>
      </c>
      <c r="V518" s="17">
        <v>0.51236430598952099</v>
      </c>
      <c r="W518" s="17">
        <v>0.576612024180572</v>
      </c>
      <c r="X518" s="17">
        <v>0.46240200424402</v>
      </c>
      <c r="Y518" s="17">
        <v>0.62094735346119001</v>
      </c>
      <c r="Z518" s="17">
        <v>0.61020538786205403</v>
      </c>
      <c r="AA518" s="17">
        <v>0.77046644609458803</v>
      </c>
      <c r="AB518" s="17">
        <v>0.56592477246878503</v>
      </c>
      <c r="AC518" s="17">
        <v>0.52855033412849295</v>
      </c>
      <c r="AD518" s="17">
        <v>0.62077108852913798</v>
      </c>
      <c r="AE518" s="17">
        <v>0.42420765829379198</v>
      </c>
      <c r="AF518" s="17"/>
      <c r="AG518" s="17">
        <v>0.56520701986287802</v>
      </c>
      <c r="AH518" s="17">
        <v>0.55904422979582902</v>
      </c>
    </row>
    <row r="519" spans="2:34" x14ac:dyDescent="0.25">
      <c r="B519" t="s">
        <v>205</v>
      </c>
      <c r="C519" s="17">
        <v>0.40693990306356098</v>
      </c>
      <c r="D519" s="17">
        <v>0.38286456198595797</v>
      </c>
      <c r="E519" s="17">
        <v>0.41812590172230502</v>
      </c>
      <c r="F519" s="17"/>
      <c r="G519" s="17">
        <v>0.43397333841674501</v>
      </c>
      <c r="H519" s="17">
        <v>0.36148472956141597</v>
      </c>
      <c r="I519" s="17">
        <v>0.45284514143489601</v>
      </c>
      <c r="J519" s="17"/>
      <c r="K519" s="17" t="s">
        <v>172</v>
      </c>
      <c r="L519" s="17">
        <v>0.40693990306356098</v>
      </c>
      <c r="M519" s="17"/>
      <c r="N519" s="17">
        <v>0.50946866128664603</v>
      </c>
      <c r="O519" s="17">
        <v>0.46121908932757699</v>
      </c>
      <c r="P519" s="17">
        <v>0.37078457052681502</v>
      </c>
      <c r="Q519" s="17">
        <v>0.21757414390924301</v>
      </c>
      <c r="R519" s="17">
        <v>0.28833732581939497</v>
      </c>
      <c r="S519" s="17"/>
      <c r="T519" s="17">
        <v>0.30349885187196501</v>
      </c>
      <c r="U519" s="17">
        <v>0.455541909489874</v>
      </c>
      <c r="V519" s="17">
        <v>0.48763569401047901</v>
      </c>
      <c r="W519" s="17">
        <v>0.398863776260662</v>
      </c>
      <c r="X519" s="17">
        <v>0.52617508852693196</v>
      </c>
      <c r="Y519" s="17">
        <v>0.37905264653880999</v>
      </c>
      <c r="Z519" s="17">
        <v>0.37391519417465502</v>
      </c>
      <c r="AA519" s="17">
        <v>0.14152860850532301</v>
      </c>
      <c r="AB519" s="17">
        <v>0.38176721610057701</v>
      </c>
      <c r="AC519" s="17">
        <v>0.471449665871507</v>
      </c>
      <c r="AD519" s="17">
        <v>0.37922891147086202</v>
      </c>
      <c r="AE519" s="17">
        <v>0.47896666779182401</v>
      </c>
      <c r="AF519" s="17"/>
      <c r="AG519" s="17">
        <v>0.41158405678104598</v>
      </c>
      <c r="AH519" s="17">
        <v>0.40630156482490098</v>
      </c>
    </row>
    <row r="520" spans="2:34" x14ac:dyDescent="0.25">
      <c r="B520" t="s">
        <v>206</v>
      </c>
      <c r="C520" s="17">
        <v>3.2826679766222201E-2</v>
      </c>
      <c r="D520" s="17">
        <v>2.7632071937366599E-2</v>
      </c>
      <c r="E520" s="17">
        <v>3.8655374086248299E-2</v>
      </c>
      <c r="F520" s="17"/>
      <c r="G520" s="17">
        <v>4.8237070446627797E-2</v>
      </c>
      <c r="H520" s="17">
        <v>1.20054817499009E-2</v>
      </c>
      <c r="I520" s="17">
        <v>3.8684385432073101E-2</v>
      </c>
      <c r="J520" s="17"/>
      <c r="K520" s="17" t="s">
        <v>172</v>
      </c>
      <c r="L520" s="17">
        <v>3.2826679766222201E-2</v>
      </c>
      <c r="M520" s="17"/>
      <c r="N520" s="17">
        <v>8.28861137774798E-2</v>
      </c>
      <c r="O520" s="17">
        <v>3.8735041268327899E-2</v>
      </c>
      <c r="P520" s="17">
        <v>1.19115572791424E-2</v>
      </c>
      <c r="Q520" s="17">
        <v>2.09970470083292E-2</v>
      </c>
      <c r="R520" s="17">
        <v>1.90835888980697E-2</v>
      </c>
      <c r="S520" s="17"/>
      <c r="T520" s="17">
        <v>7.6069444105183598E-2</v>
      </c>
      <c r="U520" s="17">
        <v>5.7179532850654101E-2</v>
      </c>
      <c r="V520" s="17">
        <v>0</v>
      </c>
      <c r="W520" s="17">
        <v>2.4524199558765902E-2</v>
      </c>
      <c r="X520" s="17">
        <v>1.14229072290479E-2</v>
      </c>
      <c r="Y520" s="17">
        <v>0</v>
      </c>
      <c r="Z520" s="17">
        <v>1.5879417963290701E-2</v>
      </c>
      <c r="AA520" s="17">
        <v>8.8004945400088894E-2</v>
      </c>
      <c r="AB520" s="17">
        <v>5.2308011430637999E-2</v>
      </c>
      <c r="AC520" s="17">
        <v>0</v>
      </c>
      <c r="AD520" s="17">
        <v>0</v>
      </c>
      <c r="AE520" s="17">
        <v>9.6825673914384694E-2</v>
      </c>
      <c r="AF520" s="17"/>
      <c r="AG520" s="17">
        <v>2.3208923356076199E-2</v>
      </c>
      <c r="AH520" s="17">
        <v>3.4654205379269602E-2</v>
      </c>
    </row>
    <row r="521" spans="2:34" x14ac:dyDescent="0.25">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row>
    <row r="522" spans="2:34" x14ac:dyDescent="0.25">
      <c r="B522" s="6" t="s">
        <v>275</v>
      </c>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row>
    <row r="523" spans="2:34" x14ac:dyDescent="0.25">
      <c r="B523" s="23" t="s">
        <v>62</v>
      </c>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row>
    <row r="524" spans="2:34" x14ac:dyDescent="0.25">
      <c r="B524" t="s">
        <v>102</v>
      </c>
      <c r="C524" s="17">
        <v>0.215464657980938</v>
      </c>
      <c r="D524" s="17">
        <v>0.240469101776843</v>
      </c>
      <c r="E524" s="17">
        <v>0.19457863510315199</v>
      </c>
      <c r="F524" s="17"/>
      <c r="G524" s="17">
        <v>0.15992589022036899</v>
      </c>
      <c r="H524" s="17">
        <v>0.22259196372141199</v>
      </c>
      <c r="I524" s="17">
        <v>0.258128091528876</v>
      </c>
      <c r="J524" s="17"/>
      <c r="K524" s="17">
        <v>0.20576330538332299</v>
      </c>
      <c r="L524" s="17">
        <v>0.22052926501703299</v>
      </c>
      <c r="M524" s="17"/>
      <c r="N524" s="17">
        <v>0.113542897255453</v>
      </c>
      <c r="O524" s="17">
        <v>0.19232242298445401</v>
      </c>
      <c r="P524" s="17">
        <v>0.19483376225955901</v>
      </c>
      <c r="Q524" s="17">
        <v>0.24482684200400101</v>
      </c>
      <c r="R524" s="17">
        <v>0.35338519012337</v>
      </c>
      <c r="S524" s="17"/>
      <c r="T524" s="17">
        <v>0.30843083277886801</v>
      </c>
      <c r="U524" s="17">
        <v>0.188709807239334</v>
      </c>
      <c r="V524" s="17">
        <v>0.191926454719963</v>
      </c>
      <c r="W524" s="17">
        <v>0.182009371619824</v>
      </c>
      <c r="X524" s="17">
        <v>0.18907466880193399</v>
      </c>
      <c r="Y524" s="17">
        <v>0.21870815603260799</v>
      </c>
      <c r="Z524" s="17">
        <v>0.208102144679362</v>
      </c>
      <c r="AA524" s="17">
        <v>0.16823999917820801</v>
      </c>
      <c r="AB524" s="17">
        <v>0.23746794357694101</v>
      </c>
      <c r="AC524" s="17">
        <v>0.21345477174083699</v>
      </c>
      <c r="AD524" s="17">
        <v>0.19851017777333199</v>
      </c>
      <c r="AE524" s="17">
        <v>0.16315518093543399</v>
      </c>
      <c r="AF524" s="17"/>
      <c r="AG524" s="17">
        <v>0.24458674399701999</v>
      </c>
      <c r="AH524" s="17">
        <v>0.19987482405985799</v>
      </c>
    </row>
    <row r="525" spans="2:34" x14ac:dyDescent="0.25">
      <c r="B525" t="s">
        <v>103</v>
      </c>
      <c r="C525" s="17">
        <v>0.373122314998933</v>
      </c>
      <c r="D525" s="17">
        <v>0.35884258282523102</v>
      </c>
      <c r="E525" s="17">
        <v>0.39214607366832299</v>
      </c>
      <c r="F525" s="17"/>
      <c r="G525" s="17">
        <v>0.37387501754901897</v>
      </c>
      <c r="H525" s="17">
        <v>0.40206605822825903</v>
      </c>
      <c r="I525" s="17">
        <v>0.33618891030329001</v>
      </c>
      <c r="J525" s="17"/>
      <c r="K525" s="17">
        <v>0.31430221062265501</v>
      </c>
      <c r="L525" s="17">
        <v>0.384443690845023</v>
      </c>
      <c r="M525" s="17"/>
      <c r="N525" s="17">
        <v>0.38311027296207001</v>
      </c>
      <c r="O525" s="17">
        <v>0.36128487342620202</v>
      </c>
      <c r="P525" s="17">
        <v>0.368518946071269</v>
      </c>
      <c r="Q525" s="17">
        <v>0.44387450576566601</v>
      </c>
      <c r="R525" s="17">
        <v>0.36043569821443</v>
      </c>
      <c r="S525" s="17"/>
      <c r="T525" s="17">
        <v>0.35995236539561498</v>
      </c>
      <c r="U525" s="17">
        <v>0.37177998366480403</v>
      </c>
      <c r="V525" s="17">
        <v>0.31153447341368601</v>
      </c>
      <c r="W525" s="17">
        <v>0.37345665143510298</v>
      </c>
      <c r="X525" s="17">
        <v>0.38441694099364798</v>
      </c>
      <c r="Y525" s="17">
        <v>0.36515550340254499</v>
      </c>
      <c r="Z525" s="17">
        <v>0.40671991892599701</v>
      </c>
      <c r="AA525" s="17">
        <v>0.34814950944018402</v>
      </c>
      <c r="AB525" s="17">
        <v>0.42673500615339</v>
      </c>
      <c r="AC525" s="17">
        <v>0.39201479425410901</v>
      </c>
      <c r="AD525" s="17">
        <v>0.32383070720683999</v>
      </c>
      <c r="AE525" s="17">
        <v>0.36577072320909298</v>
      </c>
      <c r="AF525" s="17"/>
      <c r="AG525" s="17">
        <v>0.37780319350312203</v>
      </c>
      <c r="AH525" s="17">
        <v>0.37803882872003503</v>
      </c>
    </row>
    <row r="526" spans="2:34" x14ac:dyDescent="0.25">
      <c r="B526" t="s">
        <v>104</v>
      </c>
      <c r="C526" s="17">
        <v>0.214152421343872</v>
      </c>
      <c r="D526" s="17">
        <v>0.207429816558936</v>
      </c>
      <c r="E526" s="17">
        <v>0.22167310497604301</v>
      </c>
      <c r="F526" s="17"/>
      <c r="G526" s="17">
        <v>0.232257715781055</v>
      </c>
      <c r="H526" s="17">
        <v>0.205742040687414</v>
      </c>
      <c r="I526" s="17">
        <v>0.207864541218136</v>
      </c>
      <c r="J526" s="17"/>
      <c r="K526" s="17">
        <v>0.25815643703309799</v>
      </c>
      <c r="L526" s="17">
        <v>0.20752178967543</v>
      </c>
      <c r="M526" s="17"/>
      <c r="N526" s="17">
        <v>0.20744151592576099</v>
      </c>
      <c r="O526" s="17">
        <v>0.24063648500875301</v>
      </c>
      <c r="P526" s="17">
        <v>0.24036394918370699</v>
      </c>
      <c r="Q526" s="17">
        <v>0.14403858126712599</v>
      </c>
      <c r="R526" s="17">
        <v>0.16766348639183401</v>
      </c>
      <c r="S526" s="17"/>
      <c r="T526" s="17">
        <v>0.18051289865960701</v>
      </c>
      <c r="U526" s="17">
        <v>0.21700791251122101</v>
      </c>
      <c r="V526" s="17">
        <v>0.26519407094083502</v>
      </c>
      <c r="W526" s="17">
        <v>0.23334750922418199</v>
      </c>
      <c r="X526" s="17">
        <v>0.184850079068582</v>
      </c>
      <c r="Y526" s="17">
        <v>0.204908671080024</v>
      </c>
      <c r="Z526" s="17">
        <v>0.23089834501554801</v>
      </c>
      <c r="AA526" s="17">
        <v>0.295589778768926</v>
      </c>
      <c r="AB526" s="17">
        <v>0.18080493274644599</v>
      </c>
      <c r="AC526" s="17">
        <v>0.180009479147932</v>
      </c>
      <c r="AD526" s="17">
        <v>0.24607590276375399</v>
      </c>
      <c r="AE526" s="17">
        <v>0.269678027430792</v>
      </c>
      <c r="AF526" s="17"/>
      <c r="AG526" s="17">
        <v>0.19401372556927099</v>
      </c>
      <c r="AH526" s="17">
        <v>0.22345990873541999</v>
      </c>
    </row>
    <row r="527" spans="2:34" x14ac:dyDescent="0.25">
      <c r="B527" t="s">
        <v>105</v>
      </c>
      <c r="C527" s="17">
        <v>0.13514875520991601</v>
      </c>
      <c r="D527" s="17">
        <v>0.123889757455387</v>
      </c>
      <c r="E527" s="17">
        <v>0.13730632861786801</v>
      </c>
      <c r="F527" s="17"/>
      <c r="G527" s="17">
        <v>0.13629829853087799</v>
      </c>
      <c r="H527" s="17">
        <v>0.12641736821659399</v>
      </c>
      <c r="I527" s="17">
        <v>0.145011729143666</v>
      </c>
      <c r="J527" s="17"/>
      <c r="K527" s="17">
        <v>0.14743101778637999</v>
      </c>
      <c r="L527" s="17">
        <v>0.13342721218407699</v>
      </c>
      <c r="M527" s="17"/>
      <c r="N527" s="17">
        <v>0.179055984365598</v>
      </c>
      <c r="O527" s="17">
        <v>0.141377274423235</v>
      </c>
      <c r="P527" s="17">
        <v>0.139622344948513</v>
      </c>
      <c r="Q527" s="17">
        <v>0.121974831791599</v>
      </c>
      <c r="R527" s="17">
        <v>8.8202284076155796E-2</v>
      </c>
      <c r="S527" s="17"/>
      <c r="T527" s="17">
        <v>8.1421216267570803E-2</v>
      </c>
      <c r="U527" s="17">
        <v>0.14396853857992201</v>
      </c>
      <c r="V527" s="17">
        <v>0.17235900867086701</v>
      </c>
      <c r="W527" s="17">
        <v>0.150629836202716</v>
      </c>
      <c r="X527" s="17">
        <v>0.18904540487409</v>
      </c>
      <c r="Y527" s="17">
        <v>0.156052968736685</v>
      </c>
      <c r="Z527" s="17">
        <v>0.11037920811650601</v>
      </c>
      <c r="AA527" s="17">
        <v>0.12597703461468801</v>
      </c>
      <c r="AB527" s="17">
        <v>9.2991578826781995E-2</v>
      </c>
      <c r="AC527" s="17">
        <v>0.146382689905072</v>
      </c>
      <c r="AD527" s="17">
        <v>0.13909361563207701</v>
      </c>
      <c r="AE527" s="17">
        <v>0.20139606842468</v>
      </c>
      <c r="AF527" s="17"/>
      <c r="AG527" s="17">
        <v>0.129446139666025</v>
      </c>
      <c r="AH527" s="17">
        <v>0.13512094875059799</v>
      </c>
    </row>
    <row r="528" spans="2:34" x14ac:dyDescent="0.25">
      <c r="B528" t="s">
        <v>80</v>
      </c>
      <c r="C528" s="17">
        <v>6.2111850466339803E-2</v>
      </c>
      <c r="D528" s="17">
        <v>6.9368741383602897E-2</v>
      </c>
      <c r="E528" s="17">
        <v>5.4295857634613601E-2</v>
      </c>
      <c r="F528" s="17"/>
      <c r="G528" s="17">
        <v>9.7643077918678697E-2</v>
      </c>
      <c r="H528" s="17">
        <v>4.3182569146321598E-2</v>
      </c>
      <c r="I528" s="17">
        <v>5.2806727806032898E-2</v>
      </c>
      <c r="J528" s="17"/>
      <c r="K528" s="17">
        <v>7.4347029174544402E-2</v>
      </c>
      <c r="L528" s="17">
        <v>5.4078042278436801E-2</v>
      </c>
      <c r="M528" s="17"/>
      <c r="N528" s="17">
        <v>0.116849329491118</v>
      </c>
      <c r="O528" s="17">
        <v>6.4378944157355705E-2</v>
      </c>
      <c r="P528" s="17">
        <v>5.6660997536951599E-2</v>
      </c>
      <c r="Q528" s="17">
        <v>4.5285239171607303E-2</v>
      </c>
      <c r="R528" s="17">
        <v>3.0313341194209299E-2</v>
      </c>
      <c r="S528" s="17"/>
      <c r="T528" s="17">
        <v>6.9682686898339105E-2</v>
      </c>
      <c r="U528" s="17">
        <v>7.8533758004718401E-2</v>
      </c>
      <c r="V528" s="17">
        <v>5.8985992254648699E-2</v>
      </c>
      <c r="W528" s="17">
        <v>6.0556631518174898E-2</v>
      </c>
      <c r="X528" s="17">
        <v>5.2612906261746098E-2</v>
      </c>
      <c r="Y528" s="17">
        <v>5.5174700748138197E-2</v>
      </c>
      <c r="Z528" s="17">
        <v>4.3900383262587703E-2</v>
      </c>
      <c r="AA528" s="17">
        <v>6.2043677997994699E-2</v>
      </c>
      <c r="AB528" s="17">
        <v>6.2000538696441697E-2</v>
      </c>
      <c r="AC528" s="17">
        <v>6.8138264952050207E-2</v>
      </c>
      <c r="AD528" s="17">
        <v>9.2489596623997597E-2</v>
      </c>
      <c r="AE528" s="17">
        <v>0</v>
      </c>
      <c r="AF528" s="17"/>
      <c r="AG528" s="17">
        <v>5.4150197264562001E-2</v>
      </c>
      <c r="AH528" s="17">
        <v>6.3505489734088497E-2</v>
      </c>
    </row>
    <row r="529" spans="2:34" x14ac:dyDescent="0.25">
      <c r="B529" t="s">
        <v>106</v>
      </c>
      <c r="C529" s="17">
        <v>0.58858697297987195</v>
      </c>
      <c r="D529" s="17">
        <v>0.59931168460207496</v>
      </c>
      <c r="E529" s="17">
        <v>0.58672470877147598</v>
      </c>
      <c r="F529" s="17"/>
      <c r="G529" s="17">
        <v>0.53380090776938804</v>
      </c>
      <c r="H529" s="17">
        <v>0.62465802194967002</v>
      </c>
      <c r="I529" s="17">
        <v>0.59431700183216496</v>
      </c>
      <c r="J529" s="17"/>
      <c r="K529" s="17">
        <v>0.52006551600597795</v>
      </c>
      <c r="L529" s="17">
        <v>0.60497295586205602</v>
      </c>
      <c r="M529" s="17"/>
      <c r="N529" s="17">
        <v>0.49665317021752298</v>
      </c>
      <c r="O529" s="17">
        <v>0.55360729641065598</v>
      </c>
      <c r="P529" s="17">
        <v>0.56335270833082796</v>
      </c>
      <c r="Q529" s="17">
        <v>0.68870134776966696</v>
      </c>
      <c r="R529" s="17">
        <v>0.713820888337801</v>
      </c>
      <c r="S529" s="17"/>
      <c r="T529" s="17">
        <v>0.668383198174483</v>
      </c>
      <c r="U529" s="17">
        <v>0.56048979090413797</v>
      </c>
      <c r="V529" s="17">
        <v>0.50346092813364896</v>
      </c>
      <c r="W529" s="17">
        <v>0.55546602305492698</v>
      </c>
      <c r="X529" s="17">
        <v>0.573491609795582</v>
      </c>
      <c r="Y529" s="17">
        <v>0.58386365943515295</v>
      </c>
      <c r="Z529" s="17">
        <v>0.61482206360535796</v>
      </c>
      <c r="AA529" s="17">
        <v>0.51638950861839195</v>
      </c>
      <c r="AB529" s="17">
        <v>0.664202949730331</v>
      </c>
      <c r="AC529" s="17">
        <v>0.60546956599494595</v>
      </c>
      <c r="AD529" s="17">
        <v>0.52234088498017195</v>
      </c>
      <c r="AE529" s="17">
        <v>0.528925904144527</v>
      </c>
      <c r="AF529" s="17"/>
      <c r="AG529" s="17">
        <v>0.62238993750014204</v>
      </c>
      <c r="AH529" s="17">
        <v>0.57791365277989304</v>
      </c>
    </row>
    <row r="530" spans="2:34" x14ac:dyDescent="0.25">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row>
    <row r="531" spans="2:34" x14ac:dyDescent="0.25">
      <c r="B531" s="6" t="s">
        <v>276</v>
      </c>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row>
    <row r="532" spans="2:34" x14ac:dyDescent="0.25">
      <c r="B532" s="23" t="s">
        <v>62</v>
      </c>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row>
    <row r="533" spans="2:34" x14ac:dyDescent="0.25">
      <c r="B533" t="s">
        <v>102</v>
      </c>
      <c r="C533" s="17">
        <v>0.21808124132789</v>
      </c>
      <c r="D533" s="17">
        <v>0.242397365852596</v>
      </c>
      <c r="E533" s="17">
        <v>0.19793363439699199</v>
      </c>
      <c r="F533" s="17"/>
      <c r="G533" s="17">
        <v>0.178307109242269</v>
      </c>
      <c r="H533" s="17">
        <v>0.228257678320924</v>
      </c>
      <c r="I533" s="17">
        <v>0.24228486124455001</v>
      </c>
      <c r="J533" s="17"/>
      <c r="K533" s="17">
        <v>0.18719595327097399</v>
      </c>
      <c r="L533" s="17">
        <v>0.223173036329115</v>
      </c>
      <c r="M533" s="17"/>
      <c r="N533" s="17">
        <v>0.119222783721232</v>
      </c>
      <c r="O533" s="17">
        <v>0.17676824900153801</v>
      </c>
      <c r="P533" s="17">
        <v>0.210475419820358</v>
      </c>
      <c r="Q533" s="17">
        <v>0.24987898440626299</v>
      </c>
      <c r="R533" s="17">
        <v>0.34740984139929298</v>
      </c>
      <c r="S533" s="17"/>
      <c r="T533" s="17">
        <v>0.325758176354287</v>
      </c>
      <c r="U533" s="17">
        <v>0.18267634065871899</v>
      </c>
      <c r="V533" s="17">
        <v>0.19920704000589001</v>
      </c>
      <c r="W533" s="17">
        <v>0.19216207990564699</v>
      </c>
      <c r="X533" s="17">
        <v>0.166971587725776</v>
      </c>
      <c r="Y533" s="17">
        <v>0.225831329715666</v>
      </c>
      <c r="Z533" s="17">
        <v>0.212525713099639</v>
      </c>
      <c r="AA533" s="17">
        <v>0.175795496319262</v>
      </c>
      <c r="AB533" s="17">
        <v>0.23510420451037001</v>
      </c>
      <c r="AC533" s="17">
        <v>0.24235936310599601</v>
      </c>
      <c r="AD533" s="17">
        <v>0.167656196615144</v>
      </c>
      <c r="AE533" s="17">
        <v>0.139694145629677</v>
      </c>
      <c r="AF533" s="17"/>
      <c r="AG533" s="17">
        <v>0.25570045179272699</v>
      </c>
      <c r="AH533" s="17">
        <v>0.199155724965177</v>
      </c>
    </row>
    <row r="534" spans="2:34" x14ac:dyDescent="0.25">
      <c r="B534" t="s">
        <v>103</v>
      </c>
      <c r="C534" s="17">
        <v>0.351239686535879</v>
      </c>
      <c r="D534" s="17">
        <v>0.33828084833017402</v>
      </c>
      <c r="E534" s="17">
        <v>0.37008170506226501</v>
      </c>
      <c r="F534" s="17"/>
      <c r="G534" s="17">
        <v>0.31776040434020902</v>
      </c>
      <c r="H534" s="17">
        <v>0.36916862496373198</v>
      </c>
      <c r="I534" s="17">
        <v>0.35989121872855701</v>
      </c>
      <c r="J534" s="17"/>
      <c r="K534" s="17">
        <v>0.31778927908017002</v>
      </c>
      <c r="L534" s="17">
        <v>0.36147881333568699</v>
      </c>
      <c r="M534" s="17"/>
      <c r="N534" s="17">
        <v>0.28154799809184</v>
      </c>
      <c r="O534" s="17">
        <v>0.34096479941455399</v>
      </c>
      <c r="P534" s="17">
        <v>0.36282800536057802</v>
      </c>
      <c r="Q534" s="17">
        <v>0.37762445170563402</v>
      </c>
      <c r="R534" s="17">
        <v>0.38905383737718802</v>
      </c>
      <c r="S534" s="17"/>
      <c r="T534" s="17">
        <v>0.35481980977647898</v>
      </c>
      <c r="U534" s="17">
        <v>0.30615665175905599</v>
      </c>
      <c r="V534" s="17">
        <v>0.31423489891632</v>
      </c>
      <c r="W534" s="17">
        <v>0.39990917491392602</v>
      </c>
      <c r="X534" s="17">
        <v>0.36401117757036899</v>
      </c>
      <c r="Y534" s="17">
        <v>0.345744596162538</v>
      </c>
      <c r="Z534" s="17">
        <v>0.34375784676917998</v>
      </c>
      <c r="AA534" s="17">
        <v>0.412410931883256</v>
      </c>
      <c r="AB534" s="17">
        <v>0.421469586964139</v>
      </c>
      <c r="AC534" s="17">
        <v>0.308877376991749</v>
      </c>
      <c r="AD534" s="17">
        <v>0.29945514733380502</v>
      </c>
      <c r="AE534" s="17">
        <v>0.35547203085909301</v>
      </c>
      <c r="AF534" s="17"/>
      <c r="AG534" s="17">
        <v>0.32621561649251302</v>
      </c>
      <c r="AH534" s="17">
        <v>0.37659460230872799</v>
      </c>
    </row>
    <row r="535" spans="2:34" x14ac:dyDescent="0.25">
      <c r="B535" t="s">
        <v>104</v>
      </c>
      <c r="C535" s="17">
        <v>0.22874346861297301</v>
      </c>
      <c r="D535" s="17">
        <v>0.23954762446745201</v>
      </c>
      <c r="E535" s="17">
        <v>0.21987324270161801</v>
      </c>
      <c r="F535" s="17"/>
      <c r="G535" s="17">
        <v>0.26680283308864799</v>
      </c>
      <c r="H535" s="17">
        <v>0.22072268647688201</v>
      </c>
      <c r="I535" s="17">
        <v>0.20343393973045601</v>
      </c>
      <c r="J535" s="17"/>
      <c r="K535" s="17">
        <v>0.26412041091336802</v>
      </c>
      <c r="L535" s="17">
        <v>0.22336994139758801</v>
      </c>
      <c r="M535" s="17"/>
      <c r="N535" s="17">
        <v>0.26054552239098</v>
      </c>
      <c r="O535" s="17">
        <v>0.28088646905956499</v>
      </c>
      <c r="P535" s="17">
        <v>0.222175179822554</v>
      </c>
      <c r="Q535" s="17">
        <v>0.2477469031324</v>
      </c>
      <c r="R535" s="17">
        <v>0.15217150707096799</v>
      </c>
      <c r="S535" s="17"/>
      <c r="T535" s="17">
        <v>0.19380451811587701</v>
      </c>
      <c r="U535" s="17">
        <v>0.25989274848673199</v>
      </c>
      <c r="V535" s="17">
        <v>0.24789056832276199</v>
      </c>
      <c r="W535" s="17">
        <v>0.20837866816820599</v>
      </c>
      <c r="X535" s="17">
        <v>0.19639751301921601</v>
      </c>
      <c r="Y535" s="17">
        <v>0.21265110638556001</v>
      </c>
      <c r="Z535" s="17">
        <v>0.28326972276617002</v>
      </c>
      <c r="AA535" s="17">
        <v>0.22395551441472</v>
      </c>
      <c r="AB535" s="17">
        <v>0.19284977423088701</v>
      </c>
      <c r="AC535" s="17">
        <v>0.22554244282871999</v>
      </c>
      <c r="AD535" s="17">
        <v>0.26279152255021498</v>
      </c>
      <c r="AE535" s="17">
        <v>0.32532614074713601</v>
      </c>
      <c r="AF535" s="17"/>
      <c r="AG535" s="17">
        <v>0.22201327948802799</v>
      </c>
      <c r="AH535" s="17">
        <v>0.22963967164194499</v>
      </c>
    </row>
    <row r="536" spans="2:34" x14ac:dyDescent="0.25">
      <c r="B536" t="s">
        <v>105</v>
      </c>
      <c r="C536" s="17">
        <v>0.136363995158749</v>
      </c>
      <c r="D536" s="17">
        <v>0.113610719096506</v>
      </c>
      <c r="E536" s="17">
        <v>0.14762402411974099</v>
      </c>
      <c r="F536" s="17"/>
      <c r="G536" s="17">
        <v>0.14115087879827501</v>
      </c>
      <c r="H536" s="17">
        <v>0.129715707597682</v>
      </c>
      <c r="I536" s="17">
        <v>0.140240699058611</v>
      </c>
      <c r="J536" s="17"/>
      <c r="K536" s="17">
        <v>0.17588900889613501</v>
      </c>
      <c r="L536" s="17">
        <v>0.12841605468630199</v>
      </c>
      <c r="M536" s="17"/>
      <c r="N536" s="17">
        <v>0.211684925810422</v>
      </c>
      <c r="O536" s="17">
        <v>0.124282180563785</v>
      </c>
      <c r="P536" s="17">
        <v>0.147348421236524</v>
      </c>
      <c r="Q536" s="17">
        <v>8.5364678255412704E-2</v>
      </c>
      <c r="R536" s="17">
        <v>8.4104428012700599E-2</v>
      </c>
      <c r="S536" s="17"/>
      <c r="T536" s="17">
        <v>7.6035152740518405E-2</v>
      </c>
      <c r="U536" s="17">
        <v>0.17574367219779799</v>
      </c>
      <c r="V536" s="17">
        <v>0.161502993273614</v>
      </c>
      <c r="W536" s="17">
        <v>0.14673316772685599</v>
      </c>
      <c r="X536" s="17">
        <v>0.199721993260285</v>
      </c>
      <c r="Y536" s="17">
        <v>0.14503455011261099</v>
      </c>
      <c r="Z536" s="17">
        <v>0.11354772110318199</v>
      </c>
      <c r="AA536" s="17">
        <v>0.13208364707390599</v>
      </c>
      <c r="AB536" s="17">
        <v>8.3319059715398394E-2</v>
      </c>
      <c r="AC536" s="17">
        <v>0.131503881506146</v>
      </c>
      <c r="AD536" s="17">
        <v>0.18003919949462899</v>
      </c>
      <c r="AE536" s="17">
        <v>0.16564693727853</v>
      </c>
      <c r="AF536" s="17"/>
      <c r="AG536" s="17">
        <v>0.133403545182083</v>
      </c>
      <c r="AH536" s="17">
        <v>0.134764206648264</v>
      </c>
    </row>
    <row r="537" spans="2:34" x14ac:dyDescent="0.25">
      <c r="B537" t="s">
        <v>80</v>
      </c>
      <c r="C537" s="17">
        <v>6.5571608364509107E-2</v>
      </c>
      <c r="D537" s="17">
        <v>6.61634422532726E-2</v>
      </c>
      <c r="E537" s="17">
        <v>6.4487393719384403E-2</v>
      </c>
      <c r="F537" s="17"/>
      <c r="G537" s="17">
        <v>9.5978774530598901E-2</v>
      </c>
      <c r="H537" s="17">
        <v>5.2135302640780298E-2</v>
      </c>
      <c r="I537" s="17">
        <v>5.4149281237826502E-2</v>
      </c>
      <c r="J537" s="17"/>
      <c r="K537" s="17">
        <v>5.5005347839352702E-2</v>
      </c>
      <c r="L537" s="17">
        <v>6.3562154251307901E-2</v>
      </c>
      <c r="M537" s="17"/>
      <c r="N537" s="17">
        <v>0.12699876998552601</v>
      </c>
      <c r="O537" s="17">
        <v>7.7098301960557294E-2</v>
      </c>
      <c r="P537" s="17">
        <v>5.7172973759985701E-2</v>
      </c>
      <c r="Q537" s="17">
        <v>3.9384982500290398E-2</v>
      </c>
      <c r="R537" s="17">
        <v>2.7260386139850299E-2</v>
      </c>
      <c r="S537" s="17"/>
      <c r="T537" s="17">
        <v>4.9582343012838301E-2</v>
      </c>
      <c r="U537" s="17">
        <v>7.5530586897695498E-2</v>
      </c>
      <c r="V537" s="17">
        <v>7.7164499481413698E-2</v>
      </c>
      <c r="W537" s="17">
        <v>5.2816909285364602E-2</v>
      </c>
      <c r="X537" s="17">
        <v>7.2897728424355004E-2</v>
      </c>
      <c r="Y537" s="17">
        <v>7.0738417623624095E-2</v>
      </c>
      <c r="Z537" s="17">
        <v>4.6898996261828502E-2</v>
      </c>
      <c r="AA537" s="17">
        <v>5.5754410308854502E-2</v>
      </c>
      <c r="AB537" s="17">
        <v>6.7257374579204707E-2</v>
      </c>
      <c r="AC537" s="17">
        <v>9.1716935567388802E-2</v>
      </c>
      <c r="AD537" s="17">
        <v>9.0057934006207499E-2</v>
      </c>
      <c r="AE537" s="17">
        <v>1.38607454855643E-2</v>
      </c>
      <c r="AF537" s="17"/>
      <c r="AG537" s="17">
        <v>6.2667107044649104E-2</v>
      </c>
      <c r="AH537" s="17">
        <v>5.9845794435885301E-2</v>
      </c>
    </row>
    <row r="538" spans="2:34" x14ac:dyDescent="0.25">
      <c r="B538" t="s">
        <v>106</v>
      </c>
      <c r="C538" s="17">
        <v>0.56932092786376898</v>
      </c>
      <c r="D538" s="17">
        <v>0.58067821418276899</v>
      </c>
      <c r="E538" s="17">
        <v>0.56801533945925697</v>
      </c>
      <c r="F538" s="17"/>
      <c r="G538" s="17">
        <v>0.49606751358247803</v>
      </c>
      <c r="H538" s="17">
        <v>0.59742630328465496</v>
      </c>
      <c r="I538" s="17">
        <v>0.60217607997310696</v>
      </c>
      <c r="J538" s="17"/>
      <c r="K538" s="17">
        <v>0.50498523235114401</v>
      </c>
      <c r="L538" s="17">
        <v>0.58465184966480199</v>
      </c>
      <c r="M538" s="17"/>
      <c r="N538" s="17">
        <v>0.40077078181307202</v>
      </c>
      <c r="O538" s="17">
        <v>0.51773304841609202</v>
      </c>
      <c r="P538" s="17">
        <v>0.57330342518093602</v>
      </c>
      <c r="Q538" s="17">
        <v>0.62750343611189696</v>
      </c>
      <c r="R538" s="17">
        <v>0.736463678776481</v>
      </c>
      <c r="S538" s="17"/>
      <c r="T538" s="17">
        <v>0.68057798613076603</v>
      </c>
      <c r="U538" s="17">
        <v>0.488832992417775</v>
      </c>
      <c r="V538" s="17">
        <v>0.51344193892221002</v>
      </c>
      <c r="W538" s="17">
        <v>0.59207125481957301</v>
      </c>
      <c r="X538" s="17">
        <v>0.53098276529614497</v>
      </c>
      <c r="Y538" s="17">
        <v>0.57157592587820505</v>
      </c>
      <c r="Z538" s="17">
        <v>0.55628355986882005</v>
      </c>
      <c r="AA538" s="17">
        <v>0.588206428202519</v>
      </c>
      <c r="AB538" s="17">
        <v>0.65657379147451</v>
      </c>
      <c r="AC538" s="17">
        <v>0.55123674009774504</v>
      </c>
      <c r="AD538" s="17">
        <v>0.46711134394894899</v>
      </c>
      <c r="AE538" s="17">
        <v>0.49516617648876998</v>
      </c>
      <c r="AF538" s="17"/>
      <c r="AG538" s="17">
        <v>0.58191606828524001</v>
      </c>
      <c r="AH538" s="17">
        <v>0.57575032727390496</v>
      </c>
    </row>
    <row r="539" spans="2:34" x14ac:dyDescent="0.25">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row>
    <row r="540" spans="2:34" x14ac:dyDescent="0.25">
      <c r="B540" s="6" t="s">
        <v>277</v>
      </c>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row>
    <row r="541" spans="2:34" x14ac:dyDescent="0.25">
      <c r="B541" s="23" t="s">
        <v>62</v>
      </c>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row>
    <row r="542" spans="2:34" x14ac:dyDescent="0.25">
      <c r="B542" t="s">
        <v>102</v>
      </c>
      <c r="C542" s="17">
        <v>0.19367684264489199</v>
      </c>
      <c r="D542" s="17">
        <v>0.205982175142361</v>
      </c>
      <c r="E542" s="17">
        <v>0.18507432620897399</v>
      </c>
      <c r="F542" s="17"/>
      <c r="G542" s="17">
        <v>0.12040807894831</v>
      </c>
      <c r="H542" s="17">
        <v>0.201192585238021</v>
      </c>
      <c r="I542" s="17">
        <v>0.25232212902888901</v>
      </c>
      <c r="J542" s="17"/>
      <c r="K542" s="17">
        <v>0.154181783128889</v>
      </c>
      <c r="L542" s="17">
        <v>0.20118521780357801</v>
      </c>
      <c r="M542" s="17"/>
      <c r="N542" s="17">
        <v>0.118789675646868</v>
      </c>
      <c r="O542" s="17">
        <v>0.16497792866586999</v>
      </c>
      <c r="P542" s="17">
        <v>0.177124670553508</v>
      </c>
      <c r="Q542" s="17">
        <v>0.160682942396323</v>
      </c>
      <c r="R542" s="17">
        <v>0.32981751241026203</v>
      </c>
      <c r="S542" s="17"/>
      <c r="T542" s="17">
        <v>0.28671786688267498</v>
      </c>
      <c r="U542" s="17">
        <v>0.162906221966304</v>
      </c>
      <c r="V542" s="17">
        <v>0.15461337286442201</v>
      </c>
      <c r="W542" s="17">
        <v>0.18508273337662801</v>
      </c>
      <c r="X542" s="17">
        <v>0.209705447311683</v>
      </c>
      <c r="Y542" s="17">
        <v>0.19753176210047199</v>
      </c>
      <c r="Z542" s="17">
        <v>0.17881700990911001</v>
      </c>
      <c r="AA542" s="17">
        <v>0.17337274176187101</v>
      </c>
      <c r="AB542" s="17">
        <v>0.19522035408567601</v>
      </c>
      <c r="AC542" s="17">
        <v>0.15918377256560501</v>
      </c>
      <c r="AD542" s="17">
        <v>0.16439021779651899</v>
      </c>
      <c r="AE542" s="17">
        <v>0.19205016275919401</v>
      </c>
      <c r="AF542" s="17"/>
      <c r="AG542" s="17">
        <v>0.22078239529961699</v>
      </c>
      <c r="AH542" s="17">
        <v>0.18267341371632201</v>
      </c>
    </row>
    <row r="543" spans="2:34" x14ac:dyDescent="0.25">
      <c r="B543" t="s">
        <v>103</v>
      </c>
      <c r="C543" s="17">
        <v>0.360428728201862</v>
      </c>
      <c r="D543" s="17">
        <v>0.35314490842540502</v>
      </c>
      <c r="E543" s="17">
        <v>0.37233148424861401</v>
      </c>
      <c r="F543" s="17"/>
      <c r="G543" s="17">
        <v>0.34831485662957601</v>
      </c>
      <c r="H543" s="17">
        <v>0.36616619613248003</v>
      </c>
      <c r="I543" s="17">
        <v>0.36449778454064502</v>
      </c>
      <c r="J543" s="17"/>
      <c r="K543" s="17">
        <v>0.362055150294252</v>
      </c>
      <c r="L543" s="17">
        <v>0.36256799249759902</v>
      </c>
      <c r="M543" s="17"/>
      <c r="N543" s="17">
        <v>0.29408975218925698</v>
      </c>
      <c r="O543" s="17">
        <v>0.35505228285333401</v>
      </c>
      <c r="P543" s="17">
        <v>0.36903306364085398</v>
      </c>
      <c r="Q543" s="17">
        <v>0.44255133719809903</v>
      </c>
      <c r="R543" s="17">
        <v>0.37567756888019699</v>
      </c>
      <c r="S543" s="17"/>
      <c r="T543" s="17">
        <v>0.38725989878085898</v>
      </c>
      <c r="U543" s="17">
        <v>0.321195481656052</v>
      </c>
      <c r="V543" s="17">
        <v>0.36320480035202002</v>
      </c>
      <c r="W543" s="17">
        <v>0.344286486384146</v>
      </c>
      <c r="X543" s="17">
        <v>0.32805232430212999</v>
      </c>
      <c r="Y543" s="17">
        <v>0.404511494113862</v>
      </c>
      <c r="Z543" s="17">
        <v>0.34939445625487803</v>
      </c>
      <c r="AA543" s="17">
        <v>0.33289711565173502</v>
      </c>
      <c r="AB543" s="17">
        <v>0.37925379477858401</v>
      </c>
      <c r="AC543" s="17">
        <v>0.36343899166629101</v>
      </c>
      <c r="AD543" s="17">
        <v>0.35554244317702899</v>
      </c>
      <c r="AE543" s="17">
        <v>0.39516772224114799</v>
      </c>
      <c r="AF543" s="17"/>
      <c r="AG543" s="17">
        <v>0.33855144181889901</v>
      </c>
      <c r="AH543" s="17">
        <v>0.37512243333120399</v>
      </c>
    </row>
    <row r="544" spans="2:34" x14ac:dyDescent="0.25">
      <c r="B544" t="s">
        <v>104</v>
      </c>
      <c r="C544" s="17">
        <v>0.23845251062013201</v>
      </c>
      <c r="D544" s="17">
        <v>0.24625550165806601</v>
      </c>
      <c r="E544" s="17">
        <v>0.23323568628206601</v>
      </c>
      <c r="F544" s="17"/>
      <c r="G544" s="17">
        <v>0.28063868722097801</v>
      </c>
      <c r="H544" s="17">
        <v>0.23959135882291799</v>
      </c>
      <c r="I544" s="17">
        <v>0.19784306475448299</v>
      </c>
      <c r="J544" s="17"/>
      <c r="K544" s="17">
        <v>0.232283519708883</v>
      </c>
      <c r="L544" s="17">
        <v>0.241002980354246</v>
      </c>
      <c r="M544" s="17"/>
      <c r="N544" s="17">
        <v>0.25723651469180298</v>
      </c>
      <c r="O544" s="17">
        <v>0.29250277171922601</v>
      </c>
      <c r="P544" s="17">
        <v>0.243111054099894</v>
      </c>
      <c r="Q544" s="17">
        <v>0.19805647701335399</v>
      </c>
      <c r="R544" s="17">
        <v>0.171105653006938</v>
      </c>
      <c r="S544" s="17"/>
      <c r="T544" s="17">
        <v>0.20232294762391301</v>
      </c>
      <c r="U544" s="17">
        <v>0.27802392299455198</v>
      </c>
      <c r="V544" s="17">
        <v>0.22764909392473301</v>
      </c>
      <c r="W544" s="17">
        <v>0.27637596071543002</v>
      </c>
      <c r="X544" s="17">
        <v>0.210127614101006</v>
      </c>
      <c r="Y544" s="17">
        <v>0.20581646006610199</v>
      </c>
      <c r="Z544" s="17">
        <v>0.247434332762722</v>
      </c>
      <c r="AA544" s="17">
        <v>0.28601469723946699</v>
      </c>
      <c r="AB544" s="17">
        <v>0.23228798962994501</v>
      </c>
      <c r="AC544" s="17">
        <v>0.28939226823439401</v>
      </c>
      <c r="AD544" s="17">
        <v>0.19446427105626701</v>
      </c>
      <c r="AE544" s="17">
        <v>0.18439534658047599</v>
      </c>
      <c r="AF544" s="17"/>
      <c r="AG544" s="17">
        <v>0.23709287586556499</v>
      </c>
      <c r="AH544" s="17">
        <v>0.23788998178475201</v>
      </c>
    </row>
    <row r="545" spans="2:34" x14ac:dyDescent="0.25">
      <c r="B545" t="s">
        <v>105</v>
      </c>
      <c r="C545" s="17">
        <v>0.140704444017793</v>
      </c>
      <c r="D545" s="17">
        <v>0.124542722610696</v>
      </c>
      <c r="E545" s="17">
        <v>0.147593492527929</v>
      </c>
      <c r="F545" s="17"/>
      <c r="G545" s="17">
        <v>0.14673906391848801</v>
      </c>
      <c r="H545" s="17">
        <v>0.13599605101355</v>
      </c>
      <c r="I545" s="17">
        <v>0.140993687258441</v>
      </c>
      <c r="J545" s="17"/>
      <c r="K545" s="17">
        <v>0.173027330689806</v>
      </c>
      <c r="L545" s="17">
        <v>0.13377065513040401</v>
      </c>
      <c r="M545" s="17"/>
      <c r="N545" s="17">
        <v>0.212280076165273</v>
      </c>
      <c r="O545" s="17">
        <v>0.128234590352272</v>
      </c>
      <c r="P545" s="17">
        <v>0.14463936890059101</v>
      </c>
      <c r="Q545" s="17">
        <v>0.12654841103234099</v>
      </c>
      <c r="R545" s="17">
        <v>9.1911324106858094E-2</v>
      </c>
      <c r="S545" s="17"/>
      <c r="T545" s="17">
        <v>7.2445707156979303E-2</v>
      </c>
      <c r="U545" s="17">
        <v>0.15626144310890699</v>
      </c>
      <c r="V545" s="17">
        <v>0.173828125732193</v>
      </c>
      <c r="W545" s="17">
        <v>0.148770447942004</v>
      </c>
      <c r="X545" s="17">
        <v>0.17356705985858101</v>
      </c>
      <c r="Y545" s="17">
        <v>0.14544288468129901</v>
      </c>
      <c r="Z545" s="17">
        <v>0.134897601316289</v>
      </c>
      <c r="AA545" s="17">
        <v>0.15767533016339499</v>
      </c>
      <c r="AB545" s="17">
        <v>0.14142387789157401</v>
      </c>
      <c r="AC545" s="17">
        <v>0.108846960494741</v>
      </c>
      <c r="AD545" s="17">
        <v>0.17720029884480301</v>
      </c>
      <c r="AE545" s="17">
        <v>0.19151000563730999</v>
      </c>
      <c r="AF545" s="17"/>
      <c r="AG545" s="17">
        <v>0.136466893896321</v>
      </c>
      <c r="AH545" s="17">
        <v>0.14448994837763299</v>
      </c>
    </row>
    <row r="546" spans="2:34" x14ac:dyDescent="0.25">
      <c r="B546" t="s">
        <v>80</v>
      </c>
      <c r="C546" s="17">
        <v>6.6737474515321193E-2</v>
      </c>
      <c r="D546" s="17">
        <v>7.0074692163471605E-2</v>
      </c>
      <c r="E546" s="17">
        <v>6.17650107324164E-2</v>
      </c>
      <c r="F546" s="17"/>
      <c r="G546" s="17">
        <v>0.103899313282648</v>
      </c>
      <c r="H546" s="17">
        <v>5.70538087930322E-2</v>
      </c>
      <c r="I546" s="17">
        <v>4.4343334417541402E-2</v>
      </c>
      <c r="J546" s="17"/>
      <c r="K546" s="17">
        <v>7.8452216178169207E-2</v>
      </c>
      <c r="L546" s="17">
        <v>6.1473154214172002E-2</v>
      </c>
      <c r="M546" s="17"/>
      <c r="N546" s="17">
        <v>0.117603981306799</v>
      </c>
      <c r="O546" s="17">
        <v>5.9232426409298003E-2</v>
      </c>
      <c r="P546" s="17">
        <v>6.6091842805152498E-2</v>
      </c>
      <c r="Q546" s="17">
        <v>7.21608323598842E-2</v>
      </c>
      <c r="R546" s="17">
        <v>3.1487941595744202E-2</v>
      </c>
      <c r="S546" s="17"/>
      <c r="T546" s="17">
        <v>5.1253579555573102E-2</v>
      </c>
      <c r="U546" s="17">
        <v>8.16129302741853E-2</v>
      </c>
      <c r="V546" s="17">
        <v>8.0704607126632605E-2</v>
      </c>
      <c r="W546" s="17">
        <v>4.5484371581792901E-2</v>
      </c>
      <c r="X546" s="17">
        <v>7.8547554426600996E-2</v>
      </c>
      <c r="Y546" s="17">
        <v>4.6697399038264899E-2</v>
      </c>
      <c r="Z546" s="17">
        <v>8.9456599757000405E-2</v>
      </c>
      <c r="AA546" s="17">
        <v>5.0040115183532401E-2</v>
      </c>
      <c r="AB546" s="17">
        <v>5.1813983614221501E-2</v>
      </c>
      <c r="AC546" s="17">
        <v>7.9138007038968505E-2</v>
      </c>
      <c r="AD546" s="17">
        <v>0.10840276912538201</v>
      </c>
      <c r="AE546" s="17">
        <v>3.6876762781872199E-2</v>
      </c>
      <c r="AF546" s="17"/>
      <c r="AG546" s="17">
        <v>6.7106393119598706E-2</v>
      </c>
      <c r="AH546" s="17">
        <v>5.9824222790089102E-2</v>
      </c>
    </row>
    <row r="547" spans="2:34" x14ac:dyDescent="0.25">
      <c r="B547" t="s">
        <v>106</v>
      </c>
      <c r="C547" s="17">
        <v>0.55410557084675405</v>
      </c>
      <c r="D547" s="17">
        <v>0.55912708356776597</v>
      </c>
      <c r="E547" s="17">
        <v>0.55740581045758797</v>
      </c>
      <c r="F547" s="17"/>
      <c r="G547" s="17">
        <v>0.46872293557788602</v>
      </c>
      <c r="H547" s="17">
        <v>0.5673587813705</v>
      </c>
      <c r="I547" s="17">
        <v>0.61681991356953403</v>
      </c>
      <c r="J547" s="17"/>
      <c r="K547" s="17">
        <v>0.51623693342314203</v>
      </c>
      <c r="L547" s="17">
        <v>0.56375321030117798</v>
      </c>
      <c r="M547" s="17"/>
      <c r="N547" s="17">
        <v>0.41287942783612502</v>
      </c>
      <c r="O547" s="17">
        <v>0.52003021151920403</v>
      </c>
      <c r="P547" s="17">
        <v>0.54615773419436198</v>
      </c>
      <c r="Q547" s="17">
        <v>0.603234279594422</v>
      </c>
      <c r="R547" s="17">
        <v>0.70549508129045901</v>
      </c>
      <c r="S547" s="17"/>
      <c r="T547" s="17">
        <v>0.67397776566353496</v>
      </c>
      <c r="U547" s="17">
        <v>0.48410170362235599</v>
      </c>
      <c r="V547" s="17">
        <v>0.51781817321644197</v>
      </c>
      <c r="W547" s="17">
        <v>0.529369219760773</v>
      </c>
      <c r="X547" s="17">
        <v>0.537757771613813</v>
      </c>
      <c r="Y547" s="17">
        <v>0.60204325621433397</v>
      </c>
      <c r="Z547" s="17">
        <v>0.52821146616398795</v>
      </c>
      <c r="AA547" s="17">
        <v>0.50626985741360597</v>
      </c>
      <c r="AB547" s="17">
        <v>0.57447414886425896</v>
      </c>
      <c r="AC547" s="17">
        <v>0.52262276423189602</v>
      </c>
      <c r="AD547" s="17">
        <v>0.51993266097354796</v>
      </c>
      <c r="AE547" s="17">
        <v>0.587217885000342</v>
      </c>
      <c r="AF547" s="17"/>
      <c r="AG547" s="17">
        <v>0.55933383711851503</v>
      </c>
      <c r="AH547" s="17">
        <v>0.55779584704752605</v>
      </c>
    </row>
    <row r="548" spans="2:34" x14ac:dyDescent="0.25">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row>
    <row r="549" spans="2:34" x14ac:dyDescent="0.25">
      <c r="B549" s="6" t="s">
        <v>278</v>
      </c>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row>
    <row r="550" spans="2:34" x14ac:dyDescent="0.25">
      <c r="B550" s="23" t="s">
        <v>62</v>
      </c>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row>
    <row r="551" spans="2:34" x14ac:dyDescent="0.25">
      <c r="B551" t="s">
        <v>102</v>
      </c>
      <c r="C551" s="17">
        <v>0.38151699325299998</v>
      </c>
      <c r="D551" s="17">
        <v>0.41353156101865202</v>
      </c>
      <c r="E551" s="17">
        <v>0.35603971459885803</v>
      </c>
      <c r="F551" s="17"/>
      <c r="G551" s="17">
        <v>0.37422388217400798</v>
      </c>
      <c r="H551" s="17">
        <v>0.377171276263991</v>
      </c>
      <c r="I551" s="17">
        <v>0.393731388310262</v>
      </c>
      <c r="J551" s="17"/>
      <c r="K551" s="17">
        <v>0.35221225978831</v>
      </c>
      <c r="L551" s="17">
        <v>0.38444229107194</v>
      </c>
      <c r="M551" s="17"/>
      <c r="N551" s="17">
        <v>0.26345503351102501</v>
      </c>
      <c r="O551" s="17">
        <v>0.378298051913946</v>
      </c>
      <c r="P551" s="17">
        <v>0.39215394094164002</v>
      </c>
      <c r="Q551" s="17">
        <v>0.32982972242339598</v>
      </c>
      <c r="R551" s="17">
        <v>0.48225565843333101</v>
      </c>
      <c r="S551" s="17"/>
      <c r="T551" s="17">
        <v>0.49212585260324998</v>
      </c>
      <c r="U551" s="17">
        <v>0.33466266922252502</v>
      </c>
      <c r="V551" s="17">
        <v>0.375318560356183</v>
      </c>
      <c r="W551" s="17">
        <v>0.33609473226147901</v>
      </c>
      <c r="X551" s="17">
        <v>0.37130732790565901</v>
      </c>
      <c r="Y551" s="17">
        <v>0.377185764749708</v>
      </c>
      <c r="Z551" s="17">
        <v>0.36935208569265199</v>
      </c>
      <c r="AA551" s="17">
        <v>0.31300395573127598</v>
      </c>
      <c r="AB551" s="17">
        <v>0.38161650570628902</v>
      </c>
      <c r="AC551" s="17">
        <v>0.39582572365978202</v>
      </c>
      <c r="AD551" s="17">
        <v>0.374749133746069</v>
      </c>
      <c r="AE551" s="17">
        <v>0.37335285693727599</v>
      </c>
      <c r="AF551" s="17"/>
      <c r="AG551" s="17">
        <v>0.404902816099597</v>
      </c>
      <c r="AH551" s="17">
        <v>0.371776528341902</v>
      </c>
    </row>
    <row r="552" spans="2:34" x14ac:dyDescent="0.25">
      <c r="B552" t="s">
        <v>103</v>
      </c>
      <c r="C552" s="17">
        <v>0.39151256039876903</v>
      </c>
      <c r="D552" s="17">
        <v>0.37386637646273202</v>
      </c>
      <c r="E552" s="17">
        <v>0.410842712051878</v>
      </c>
      <c r="F552" s="17"/>
      <c r="G552" s="17">
        <v>0.40452293194664302</v>
      </c>
      <c r="H552" s="17">
        <v>0.39739734320952702</v>
      </c>
      <c r="I552" s="17">
        <v>0.37206107365720897</v>
      </c>
      <c r="J552" s="17"/>
      <c r="K552" s="17">
        <v>0.36799579214655498</v>
      </c>
      <c r="L552" s="17">
        <v>0.40284103131315402</v>
      </c>
      <c r="M552" s="17"/>
      <c r="N552" s="17">
        <v>0.40306686321414797</v>
      </c>
      <c r="O552" s="17">
        <v>0.39744764452647602</v>
      </c>
      <c r="P552" s="17">
        <v>0.36526243185504098</v>
      </c>
      <c r="Q552" s="17">
        <v>0.485301251728887</v>
      </c>
      <c r="R552" s="17">
        <v>0.39096890956525998</v>
      </c>
      <c r="S552" s="17"/>
      <c r="T552" s="17">
        <v>0.36757170632526498</v>
      </c>
      <c r="U552" s="17">
        <v>0.45517618098750701</v>
      </c>
      <c r="V552" s="17">
        <v>0.366487948465196</v>
      </c>
      <c r="W552" s="17">
        <v>0.42797189004902197</v>
      </c>
      <c r="X552" s="17">
        <v>0.369719737562267</v>
      </c>
      <c r="Y552" s="17">
        <v>0.35407134544888902</v>
      </c>
      <c r="Z552" s="17">
        <v>0.414487942592701</v>
      </c>
      <c r="AA552" s="17">
        <v>0.38241634582091399</v>
      </c>
      <c r="AB552" s="17">
        <v>0.39026586507476402</v>
      </c>
      <c r="AC552" s="17">
        <v>0.40286045272711701</v>
      </c>
      <c r="AD552" s="17">
        <v>0.317354027178263</v>
      </c>
      <c r="AE552" s="17">
        <v>0.39488139793010502</v>
      </c>
      <c r="AF552" s="17"/>
      <c r="AG552" s="17">
        <v>0.36913012142262602</v>
      </c>
      <c r="AH552" s="17">
        <v>0.41781982315609001</v>
      </c>
    </row>
    <row r="553" spans="2:34" x14ac:dyDescent="0.25">
      <c r="B553" t="s">
        <v>104</v>
      </c>
      <c r="C553" s="17">
        <v>0.121999770853288</v>
      </c>
      <c r="D553" s="17">
        <v>0.127651686233063</v>
      </c>
      <c r="E553" s="17">
        <v>0.115291059253655</v>
      </c>
      <c r="F553" s="17"/>
      <c r="G553" s="17">
        <v>0.112819427625066</v>
      </c>
      <c r="H553" s="17">
        <v>0.13244387103738001</v>
      </c>
      <c r="I553" s="17">
        <v>0.117451913472402</v>
      </c>
      <c r="J553" s="17"/>
      <c r="K553" s="17">
        <v>0.159281898038095</v>
      </c>
      <c r="L553" s="17">
        <v>0.114037206289996</v>
      </c>
      <c r="M553" s="17"/>
      <c r="N553" s="17">
        <v>0.15916818524364401</v>
      </c>
      <c r="O553" s="17">
        <v>0.14141130866958401</v>
      </c>
      <c r="P553" s="17">
        <v>0.12987013445270501</v>
      </c>
      <c r="Q553" s="17">
        <v>0.102299293440079</v>
      </c>
      <c r="R553" s="17">
        <v>6.2629730978374099E-2</v>
      </c>
      <c r="S553" s="17"/>
      <c r="T553" s="17">
        <v>8.7291225673411896E-2</v>
      </c>
      <c r="U553" s="17">
        <v>0.113610277446914</v>
      </c>
      <c r="V553" s="17">
        <v>9.9766603972636994E-2</v>
      </c>
      <c r="W553" s="17">
        <v>9.4780724376143696E-2</v>
      </c>
      <c r="X553" s="17">
        <v>0.12161166084977899</v>
      </c>
      <c r="Y553" s="17">
        <v>0.16825280958976599</v>
      </c>
      <c r="Z553" s="17">
        <v>0.12226547540676901</v>
      </c>
      <c r="AA553" s="17">
        <v>0.14769438354797099</v>
      </c>
      <c r="AB553" s="17">
        <v>0.14477504292437299</v>
      </c>
      <c r="AC553" s="17">
        <v>9.7502705353374602E-2</v>
      </c>
      <c r="AD553" s="17">
        <v>0.203330422551907</v>
      </c>
      <c r="AE553" s="17">
        <v>0.12418270154790501</v>
      </c>
      <c r="AF553" s="17"/>
      <c r="AG553" s="17">
        <v>0.122408674165058</v>
      </c>
      <c r="AH553" s="17">
        <v>0.10717674504340299</v>
      </c>
    </row>
    <row r="554" spans="2:34" x14ac:dyDescent="0.25">
      <c r="B554" t="s">
        <v>105</v>
      </c>
      <c r="C554" s="17">
        <v>7.7673396695298103E-2</v>
      </c>
      <c r="D554" s="17">
        <v>6.12669585544263E-2</v>
      </c>
      <c r="E554" s="17">
        <v>8.6393043257291302E-2</v>
      </c>
      <c r="F554" s="17"/>
      <c r="G554" s="17">
        <v>7.14310487407116E-2</v>
      </c>
      <c r="H554" s="17">
        <v>7.3408966730742306E-2</v>
      </c>
      <c r="I554" s="17">
        <v>8.8810050553198405E-2</v>
      </c>
      <c r="J554" s="17"/>
      <c r="K554" s="17">
        <v>9.0982385127567303E-2</v>
      </c>
      <c r="L554" s="17">
        <v>7.5508958208485993E-2</v>
      </c>
      <c r="M554" s="17"/>
      <c r="N554" s="17">
        <v>0.11550511983268</v>
      </c>
      <c r="O554" s="17">
        <v>6.23881757058075E-2</v>
      </c>
      <c r="P554" s="17">
        <v>8.7388374602041796E-2</v>
      </c>
      <c r="Q554" s="17">
        <v>6.3030699761538397E-2</v>
      </c>
      <c r="R554" s="17">
        <v>4.93708982815751E-2</v>
      </c>
      <c r="S554" s="17"/>
      <c r="T554" s="17">
        <v>3.5366623252770298E-2</v>
      </c>
      <c r="U554" s="17">
        <v>8.1229499548964398E-2</v>
      </c>
      <c r="V554" s="17">
        <v>8.5167488981314807E-2</v>
      </c>
      <c r="W554" s="17">
        <v>0.114828337844391</v>
      </c>
      <c r="X554" s="17">
        <v>0.112742877108992</v>
      </c>
      <c r="Y554" s="17">
        <v>6.8147291146018599E-2</v>
      </c>
      <c r="Z554" s="17">
        <v>4.8891270624745797E-2</v>
      </c>
      <c r="AA554" s="17">
        <v>0.104745477064068</v>
      </c>
      <c r="AB554" s="17">
        <v>6.6819307835789002E-2</v>
      </c>
      <c r="AC554" s="17">
        <v>9.9710576498532502E-2</v>
      </c>
      <c r="AD554" s="17">
        <v>8.1399915996189107E-2</v>
      </c>
      <c r="AE554" s="17">
        <v>9.0846169548278399E-2</v>
      </c>
      <c r="AF554" s="17"/>
      <c r="AG554" s="17">
        <v>7.8708207150706505E-2</v>
      </c>
      <c r="AH554" s="17">
        <v>7.7506497422478102E-2</v>
      </c>
    </row>
    <row r="555" spans="2:34" x14ac:dyDescent="0.25">
      <c r="B555" t="s">
        <v>80</v>
      </c>
      <c r="C555" s="17">
        <v>2.72972787996443E-2</v>
      </c>
      <c r="D555" s="17">
        <v>2.36834177311268E-2</v>
      </c>
      <c r="E555" s="17">
        <v>3.1433470838317802E-2</v>
      </c>
      <c r="F555" s="17"/>
      <c r="G555" s="17">
        <v>3.7002709513571097E-2</v>
      </c>
      <c r="H555" s="17">
        <v>1.9578542758358901E-2</v>
      </c>
      <c r="I555" s="17">
        <v>2.7945574006928198E-2</v>
      </c>
      <c r="J555" s="17"/>
      <c r="K555" s="17">
        <v>2.9527664899472401E-2</v>
      </c>
      <c r="L555" s="17">
        <v>2.3170513116424599E-2</v>
      </c>
      <c r="M555" s="17"/>
      <c r="N555" s="17">
        <v>5.88047981985041E-2</v>
      </c>
      <c r="O555" s="17">
        <v>2.04548191841867E-2</v>
      </c>
      <c r="P555" s="17">
        <v>2.5325118148572402E-2</v>
      </c>
      <c r="Q555" s="17">
        <v>1.9539032646099699E-2</v>
      </c>
      <c r="R555" s="17">
        <v>1.47748027414596E-2</v>
      </c>
      <c r="S555" s="17"/>
      <c r="T555" s="17">
        <v>1.7644592145303398E-2</v>
      </c>
      <c r="U555" s="17">
        <v>1.53213727940899E-2</v>
      </c>
      <c r="V555" s="17">
        <v>7.32593982246693E-2</v>
      </c>
      <c r="W555" s="17">
        <v>2.6324315468964399E-2</v>
      </c>
      <c r="X555" s="17">
        <v>2.4618396573302101E-2</v>
      </c>
      <c r="Y555" s="17">
        <v>3.2342789065617397E-2</v>
      </c>
      <c r="Z555" s="17">
        <v>4.5003225683132302E-2</v>
      </c>
      <c r="AA555" s="17">
        <v>5.21398378357711E-2</v>
      </c>
      <c r="AB555" s="17">
        <v>1.65232784587852E-2</v>
      </c>
      <c r="AC555" s="17">
        <v>4.1005417611929803E-3</v>
      </c>
      <c r="AD555" s="17">
        <v>2.3166500527571899E-2</v>
      </c>
      <c r="AE555" s="17">
        <v>1.6736874036435399E-2</v>
      </c>
      <c r="AF555" s="17"/>
      <c r="AG555" s="17">
        <v>2.4850181162012999E-2</v>
      </c>
      <c r="AH555" s="17">
        <v>2.5720406036127502E-2</v>
      </c>
    </row>
    <row r="556" spans="2:34" x14ac:dyDescent="0.25">
      <c r="B556" t="s">
        <v>106</v>
      </c>
      <c r="C556" s="17">
        <v>0.77302955365176995</v>
      </c>
      <c r="D556" s="17">
        <v>0.78739793748138398</v>
      </c>
      <c r="E556" s="17">
        <v>0.76688242665073603</v>
      </c>
      <c r="F556" s="17"/>
      <c r="G556" s="17">
        <v>0.77874681412065105</v>
      </c>
      <c r="H556" s="17">
        <v>0.77456861947351896</v>
      </c>
      <c r="I556" s="17">
        <v>0.76579246196747097</v>
      </c>
      <c r="J556" s="17"/>
      <c r="K556" s="17">
        <v>0.72020805193486503</v>
      </c>
      <c r="L556" s="17">
        <v>0.78728332238509402</v>
      </c>
      <c r="M556" s="17"/>
      <c r="N556" s="17">
        <v>0.66652189672517304</v>
      </c>
      <c r="O556" s="17">
        <v>0.77574569644042202</v>
      </c>
      <c r="P556" s="17">
        <v>0.75741637279668095</v>
      </c>
      <c r="Q556" s="17">
        <v>0.81513097415228297</v>
      </c>
      <c r="R556" s="17">
        <v>0.87322456799859105</v>
      </c>
      <c r="S556" s="17"/>
      <c r="T556" s="17">
        <v>0.85969755892851396</v>
      </c>
      <c r="U556" s="17">
        <v>0.78983885021003197</v>
      </c>
      <c r="V556" s="17">
        <v>0.741806508821379</v>
      </c>
      <c r="W556" s="17">
        <v>0.76406662231050104</v>
      </c>
      <c r="X556" s="17">
        <v>0.74102706546792596</v>
      </c>
      <c r="Y556" s="17">
        <v>0.73125711019859796</v>
      </c>
      <c r="Z556" s="17">
        <v>0.78384002828535304</v>
      </c>
      <c r="AA556" s="17">
        <v>0.69542030155219003</v>
      </c>
      <c r="AB556" s="17">
        <v>0.77188237078105204</v>
      </c>
      <c r="AC556" s="17">
        <v>0.79868617638689998</v>
      </c>
      <c r="AD556" s="17">
        <v>0.69210316092433199</v>
      </c>
      <c r="AE556" s="17">
        <v>0.76823425486738095</v>
      </c>
      <c r="AF556" s="17"/>
      <c r="AG556" s="17">
        <v>0.77403293752222302</v>
      </c>
      <c r="AH556" s="17">
        <v>0.78959635149799201</v>
      </c>
    </row>
    <row r="557" spans="2:34" x14ac:dyDescent="0.25">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row>
    <row r="558" spans="2:34" x14ac:dyDescent="0.25">
      <c r="B558" s="6" t="s">
        <v>279</v>
      </c>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row>
    <row r="559" spans="2:34" x14ac:dyDescent="0.25">
      <c r="B559" s="23" t="s">
        <v>62</v>
      </c>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row>
    <row r="560" spans="2:34" x14ac:dyDescent="0.25">
      <c r="B560" t="s">
        <v>102</v>
      </c>
      <c r="C560" s="17">
        <v>0.32620209722878701</v>
      </c>
      <c r="D560" s="17">
        <v>0.35255041468234599</v>
      </c>
      <c r="E560" s="17">
        <v>0.30521957700083602</v>
      </c>
      <c r="F560" s="17"/>
      <c r="G560" s="17">
        <v>0.26783579888160602</v>
      </c>
      <c r="H560" s="17">
        <v>0.33908808668645801</v>
      </c>
      <c r="I560" s="17">
        <v>0.36428260603164397</v>
      </c>
      <c r="J560" s="17"/>
      <c r="K560" s="17">
        <v>0.30238803064816</v>
      </c>
      <c r="L560" s="17">
        <v>0.328658082220945</v>
      </c>
      <c r="M560" s="17"/>
      <c r="N560" s="17">
        <v>0.22324477215753799</v>
      </c>
      <c r="O560" s="17">
        <v>0.30137535555306699</v>
      </c>
      <c r="P560" s="17">
        <v>0.31310186151917901</v>
      </c>
      <c r="Q560" s="17">
        <v>0.39254971987757498</v>
      </c>
      <c r="R560" s="17">
        <v>0.43924351839457998</v>
      </c>
      <c r="S560" s="17"/>
      <c r="T560" s="17">
        <v>0.467047393131033</v>
      </c>
      <c r="U560" s="17">
        <v>0.26177576071870501</v>
      </c>
      <c r="V560" s="17">
        <v>0.28861164797356098</v>
      </c>
      <c r="W560" s="17">
        <v>0.28778920670969799</v>
      </c>
      <c r="X560" s="17">
        <v>0.27237019443866201</v>
      </c>
      <c r="Y560" s="17">
        <v>0.30156108382724001</v>
      </c>
      <c r="Z560" s="17">
        <v>0.35590157199838701</v>
      </c>
      <c r="AA560" s="17">
        <v>0.33366168063175899</v>
      </c>
      <c r="AB560" s="17">
        <v>0.34993357766868599</v>
      </c>
      <c r="AC560" s="17">
        <v>0.29996557781566002</v>
      </c>
      <c r="AD560" s="17">
        <v>0.29490116568230201</v>
      </c>
      <c r="AE560" s="17">
        <v>0.33166698248464099</v>
      </c>
      <c r="AF560" s="17"/>
      <c r="AG560" s="17">
        <v>0.36114856794521699</v>
      </c>
      <c r="AH560" s="17">
        <v>0.30150475160564</v>
      </c>
    </row>
    <row r="561" spans="2:34" x14ac:dyDescent="0.25">
      <c r="B561" t="s">
        <v>103</v>
      </c>
      <c r="C561" s="17">
        <v>0.40713172824789101</v>
      </c>
      <c r="D561" s="17">
        <v>0.40187721897767598</v>
      </c>
      <c r="E561" s="17">
        <v>0.41516892222326801</v>
      </c>
      <c r="F561" s="17"/>
      <c r="G561" s="17">
        <v>0.435040542984442</v>
      </c>
      <c r="H561" s="17">
        <v>0.41455012632709898</v>
      </c>
      <c r="I561" s="17">
        <v>0.37192222599139002</v>
      </c>
      <c r="J561" s="17"/>
      <c r="K561" s="17">
        <v>0.37799636606298598</v>
      </c>
      <c r="L561" s="17">
        <v>0.41602134980876099</v>
      </c>
      <c r="M561" s="17"/>
      <c r="N561" s="17">
        <v>0.39457240700785601</v>
      </c>
      <c r="O561" s="17">
        <v>0.40788237737436001</v>
      </c>
      <c r="P561" s="17">
        <v>0.42526295877368298</v>
      </c>
      <c r="Q561" s="17">
        <v>0.37706285710294202</v>
      </c>
      <c r="R561" s="17">
        <v>0.39361428483156502</v>
      </c>
      <c r="S561" s="17"/>
      <c r="T561" s="17">
        <v>0.38177446181456098</v>
      </c>
      <c r="U561" s="17">
        <v>0.414418646314619</v>
      </c>
      <c r="V561" s="17">
        <v>0.43469201459372298</v>
      </c>
      <c r="W561" s="17">
        <v>0.41142246996600401</v>
      </c>
      <c r="X561" s="17">
        <v>0.38206704380594703</v>
      </c>
      <c r="Y561" s="17">
        <v>0.38020252085269302</v>
      </c>
      <c r="Z561" s="17">
        <v>0.42727417465854101</v>
      </c>
      <c r="AA561" s="17">
        <v>0.38483509826396201</v>
      </c>
      <c r="AB561" s="17">
        <v>0.42850386780522898</v>
      </c>
      <c r="AC561" s="17">
        <v>0.46578450030431101</v>
      </c>
      <c r="AD561" s="17">
        <v>0.30933120814898202</v>
      </c>
      <c r="AE561" s="17">
        <v>0.44294572001014298</v>
      </c>
      <c r="AF561" s="17"/>
      <c r="AG561" s="17">
        <v>0.38579536052242802</v>
      </c>
      <c r="AH561" s="17">
        <v>0.43556028292418397</v>
      </c>
    </row>
    <row r="562" spans="2:34" x14ac:dyDescent="0.25">
      <c r="B562" t="s">
        <v>104</v>
      </c>
      <c r="C562" s="17">
        <v>0.14877560289831299</v>
      </c>
      <c r="D562" s="17">
        <v>0.14349481956882601</v>
      </c>
      <c r="E562" s="17">
        <v>0.153825759563817</v>
      </c>
      <c r="F562" s="17"/>
      <c r="G562" s="17">
        <v>0.156788493521621</v>
      </c>
      <c r="H562" s="17">
        <v>0.144198948656241</v>
      </c>
      <c r="I562" s="17">
        <v>0.14706244929784301</v>
      </c>
      <c r="J562" s="17"/>
      <c r="K562" s="17">
        <v>0.15540347992752301</v>
      </c>
      <c r="L562" s="17">
        <v>0.147927091663134</v>
      </c>
      <c r="M562" s="17"/>
      <c r="N562" s="17">
        <v>0.18701037402999701</v>
      </c>
      <c r="O562" s="17">
        <v>0.18051048221135799</v>
      </c>
      <c r="P562" s="17">
        <v>0.13596756278696501</v>
      </c>
      <c r="Q562" s="17">
        <v>0.12837349298497699</v>
      </c>
      <c r="R562" s="17">
        <v>0.114530859025623</v>
      </c>
      <c r="S562" s="17"/>
      <c r="T562" s="17">
        <v>0.118961677680729</v>
      </c>
      <c r="U562" s="17">
        <v>0.16535515025630201</v>
      </c>
      <c r="V562" s="17">
        <v>0.14428420203473699</v>
      </c>
      <c r="W562" s="17">
        <v>0.152859473237452</v>
      </c>
      <c r="X562" s="17">
        <v>0.141781794494163</v>
      </c>
      <c r="Y562" s="17">
        <v>0.20026623630364701</v>
      </c>
      <c r="Z562" s="17">
        <v>0.10603965839837801</v>
      </c>
      <c r="AA562" s="17">
        <v>0.18060077975601399</v>
      </c>
      <c r="AB562" s="17">
        <v>0.12060004326304299</v>
      </c>
      <c r="AC562" s="17">
        <v>0.13749789174111701</v>
      </c>
      <c r="AD562" s="17">
        <v>0.235948832665377</v>
      </c>
      <c r="AE562" s="17">
        <v>0.14333527698130599</v>
      </c>
      <c r="AF562" s="17"/>
      <c r="AG562" s="17">
        <v>0.13806480753117001</v>
      </c>
      <c r="AH562" s="17">
        <v>0.147850859878003</v>
      </c>
    </row>
    <row r="563" spans="2:34" x14ac:dyDescent="0.25">
      <c r="B563" t="s">
        <v>105</v>
      </c>
      <c r="C563" s="17">
        <v>8.8084885814493599E-2</v>
      </c>
      <c r="D563" s="17">
        <v>7.1383067439536693E-2</v>
      </c>
      <c r="E563" s="17">
        <v>9.6298924068933006E-2</v>
      </c>
      <c r="F563" s="17"/>
      <c r="G563" s="17">
        <v>9.5185755134248998E-2</v>
      </c>
      <c r="H563" s="17">
        <v>8.1918424676286697E-2</v>
      </c>
      <c r="I563" s="17">
        <v>8.9209101225484602E-2</v>
      </c>
      <c r="J563" s="17"/>
      <c r="K563" s="17">
        <v>0.12782089104267599</v>
      </c>
      <c r="L563" s="17">
        <v>8.2088999528667106E-2</v>
      </c>
      <c r="M563" s="17"/>
      <c r="N563" s="17">
        <v>0.12940497884761301</v>
      </c>
      <c r="O563" s="17">
        <v>7.9468996922073099E-2</v>
      </c>
      <c r="P563" s="17">
        <v>0.101575605717124</v>
      </c>
      <c r="Q563" s="17">
        <v>7.2020988937588903E-2</v>
      </c>
      <c r="R563" s="17">
        <v>4.3187992573360499E-2</v>
      </c>
      <c r="S563" s="17"/>
      <c r="T563" s="17">
        <v>2.86333909592658E-2</v>
      </c>
      <c r="U563" s="17">
        <v>0.123895262339868</v>
      </c>
      <c r="V563" s="17">
        <v>8.8044412573326306E-2</v>
      </c>
      <c r="W563" s="17">
        <v>0.10239649869254699</v>
      </c>
      <c r="X563" s="17">
        <v>0.15485892759289999</v>
      </c>
      <c r="Y563" s="17">
        <v>8.1281759801175996E-2</v>
      </c>
      <c r="Z563" s="17">
        <v>6.6989810446352605E-2</v>
      </c>
      <c r="AA563" s="17">
        <v>8.08788393206646E-2</v>
      </c>
      <c r="AB563" s="17">
        <v>8.0311630063480896E-2</v>
      </c>
      <c r="AC563" s="17">
        <v>8.5735844331294803E-2</v>
      </c>
      <c r="AD563" s="17">
        <v>0.11849529747038</v>
      </c>
      <c r="AE563" s="17">
        <v>6.9292116207911897E-2</v>
      </c>
      <c r="AF563" s="17"/>
      <c r="AG563" s="17">
        <v>8.7539855418892601E-2</v>
      </c>
      <c r="AH563" s="17">
        <v>8.7403931892292605E-2</v>
      </c>
    </row>
    <row r="564" spans="2:34" x14ac:dyDescent="0.25">
      <c r="B564" t="s">
        <v>80</v>
      </c>
      <c r="C564" s="17">
        <v>2.9805685810515601E-2</v>
      </c>
      <c r="D564" s="17">
        <v>3.0694479331614798E-2</v>
      </c>
      <c r="E564" s="17">
        <v>2.9486817143146399E-2</v>
      </c>
      <c r="F564" s="17"/>
      <c r="G564" s="17">
        <v>4.5149409478082103E-2</v>
      </c>
      <c r="H564" s="17">
        <v>2.0244413653914901E-2</v>
      </c>
      <c r="I564" s="17">
        <v>2.7523617453638901E-2</v>
      </c>
      <c r="J564" s="17"/>
      <c r="K564" s="17">
        <v>3.6391232318654897E-2</v>
      </c>
      <c r="L564" s="17">
        <v>2.5304476778493599E-2</v>
      </c>
      <c r="M564" s="17"/>
      <c r="N564" s="17">
        <v>6.5767467956995507E-2</v>
      </c>
      <c r="O564" s="17">
        <v>3.0762787939142E-2</v>
      </c>
      <c r="P564" s="17">
        <v>2.40920112030494E-2</v>
      </c>
      <c r="Q564" s="17">
        <v>2.9992941096917899E-2</v>
      </c>
      <c r="R564" s="17">
        <v>9.4233451748710392E-3</v>
      </c>
      <c r="S564" s="17"/>
      <c r="T564" s="17">
        <v>3.58307641441065E-3</v>
      </c>
      <c r="U564" s="17">
        <v>3.45551803705067E-2</v>
      </c>
      <c r="V564" s="17">
        <v>4.4367722824652997E-2</v>
      </c>
      <c r="W564" s="17">
        <v>4.5532351394299099E-2</v>
      </c>
      <c r="X564" s="17">
        <v>4.89220396683279E-2</v>
      </c>
      <c r="Y564" s="17">
        <v>3.6688399215244402E-2</v>
      </c>
      <c r="Z564" s="17">
        <v>4.37947844983421E-2</v>
      </c>
      <c r="AA564" s="17">
        <v>2.0023602027599799E-2</v>
      </c>
      <c r="AB564" s="17">
        <v>2.0650881199561499E-2</v>
      </c>
      <c r="AC564" s="17">
        <v>1.1016185807617001E-2</v>
      </c>
      <c r="AD564" s="17">
        <v>4.1323496032959102E-2</v>
      </c>
      <c r="AE564" s="17">
        <v>1.27599043159976E-2</v>
      </c>
      <c r="AF564" s="17"/>
      <c r="AG564" s="17">
        <v>2.7451408582291802E-2</v>
      </c>
      <c r="AH564" s="17">
        <v>2.76801736998811E-2</v>
      </c>
    </row>
    <row r="565" spans="2:34" x14ac:dyDescent="0.25">
      <c r="B565" t="s">
        <v>106</v>
      </c>
      <c r="C565" s="17">
        <v>0.73333382547667803</v>
      </c>
      <c r="D565" s="17">
        <v>0.75442763366002197</v>
      </c>
      <c r="E565" s="17">
        <v>0.72038849922410397</v>
      </c>
      <c r="F565" s="17"/>
      <c r="G565" s="17">
        <v>0.70287634186604797</v>
      </c>
      <c r="H565" s="17">
        <v>0.75363821301355705</v>
      </c>
      <c r="I565" s="17">
        <v>0.736204832023033</v>
      </c>
      <c r="J565" s="17"/>
      <c r="K565" s="17">
        <v>0.68038439671114603</v>
      </c>
      <c r="L565" s="17">
        <v>0.74467943202970499</v>
      </c>
      <c r="M565" s="17"/>
      <c r="N565" s="17">
        <v>0.61781717916539403</v>
      </c>
      <c r="O565" s="17">
        <v>0.709257732927426</v>
      </c>
      <c r="P565" s="17">
        <v>0.73836482029286099</v>
      </c>
      <c r="Q565" s="17">
        <v>0.76961257698051699</v>
      </c>
      <c r="R565" s="17">
        <v>0.832857803226145</v>
      </c>
      <c r="S565" s="17"/>
      <c r="T565" s="17">
        <v>0.84882185494559403</v>
      </c>
      <c r="U565" s="17">
        <v>0.67619440703332401</v>
      </c>
      <c r="V565" s="17">
        <v>0.72330366256728396</v>
      </c>
      <c r="W565" s="17">
        <v>0.69921167667570205</v>
      </c>
      <c r="X565" s="17">
        <v>0.65443723824460898</v>
      </c>
      <c r="Y565" s="17">
        <v>0.68176360467993202</v>
      </c>
      <c r="Z565" s="17">
        <v>0.78317574665692802</v>
      </c>
      <c r="AA565" s="17">
        <v>0.71849677889572106</v>
      </c>
      <c r="AB565" s="17">
        <v>0.77843744547391502</v>
      </c>
      <c r="AC565" s="17">
        <v>0.76575007811997098</v>
      </c>
      <c r="AD565" s="17">
        <v>0.60423237383128403</v>
      </c>
      <c r="AE565" s="17">
        <v>0.77461270249478398</v>
      </c>
      <c r="AF565" s="17"/>
      <c r="AG565" s="17">
        <v>0.74694392846764501</v>
      </c>
      <c r="AH565" s="17">
        <v>0.73706503452982397</v>
      </c>
    </row>
    <row r="566" spans="2:34" x14ac:dyDescent="0.25">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row>
    <row r="567" spans="2:34" x14ac:dyDescent="0.25">
      <c r="B567" s="6" t="s">
        <v>280</v>
      </c>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row>
    <row r="568" spans="2:34" x14ac:dyDescent="0.25">
      <c r="B568" s="23" t="s">
        <v>62</v>
      </c>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row>
    <row r="569" spans="2:34" x14ac:dyDescent="0.25">
      <c r="B569" t="s">
        <v>102</v>
      </c>
      <c r="C569" s="17">
        <v>0.24433425040977999</v>
      </c>
      <c r="D569" s="17">
        <v>0.299277353249773</v>
      </c>
      <c r="E569" s="17">
        <v>0.193303058660275</v>
      </c>
      <c r="F569" s="17"/>
      <c r="G569" s="17">
        <v>0.19594453845844201</v>
      </c>
      <c r="H569" s="17">
        <v>0.25693920008157201</v>
      </c>
      <c r="I569" s="17">
        <v>0.27350004786598098</v>
      </c>
      <c r="J569" s="17"/>
      <c r="K569" s="17">
        <v>0.230736773231701</v>
      </c>
      <c r="L569" s="17">
        <v>0.24276986557791499</v>
      </c>
      <c r="M569" s="17"/>
      <c r="N569" s="17">
        <v>0.15552427128386301</v>
      </c>
      <c r="O569" s="17">
        <v>0.232366450723277</v>
      </c>
      <c r="P569" s="17">
        <v>0.22992188231827301</v>
      </c>
      <c r="Q569" s="17">
        <v>0.257973122266065</v>
      </c>
      <c r="R569" s="17">
        <v>0.35340986907073901</v>
      </c>
      <c r="S569" s="17"/>
      <c r="T569" s="17">
        <v>0.35507908402171201</v>
      </c>
      <c r="U569" s="17">
        <v>0.19156447899206699</v>
      </c>
      <c r="V569" s="17">
        <v>0.216928383440847</v>
      </c>
      <c r="W569" s="17">
        <v>0.22113130160462799</v>
      </c>
      <c r="X569" s="17">
        <v>0.23883248761398199</v>
      </c>
      <c r="Y569" s="17">
        <v>0.27594403220536901</v>
      </c>
      <c r="Z569" s="17">
        <v>0.24003503854161401</v>
      </c>
      <c r="AA569" s="17">
        <v>0.27280157718020298</v>
      </c>
      <c r="AB569" s="17">
        <v>0.230734062663877</v>
      </c>
      <c r="AC569" s="17">
        <v>0.20316274327091999</v>
      </c>
      <c r="AD569" s="17">
        <v>0.19730270231598401</v>
      </c>
      <c r="AE569" s="17">
        <v>0.24179120253127301</v>
      </c>
      <c r="AF569" s="17"/>
      <c r="AG569" s="17">
        <v>0.25879990241725798</v>
      </c>
      <c r="AH569" s="17">
        <v>0.23523396327062099</v>
      </c>
    </row>
    <row r="570" spans="2:34" x14ac:dyDescent="0.25">
      <c r="B570" t="s">
        <v>103</v>
      </c>
      <c r="C570" s="17">
        <v>0.38728960189848299</v>
      </c>
      <c r="D570" s="17">
        <v>0.37782065755835298</v>
      </c>
      <c r="E570" s="17">
        <v>0.39990101912040399</v>
      </c>
      <c r="F570" s="17"/>
      <c r="G570" s="17">
        <v>0.39016370461361999</v>
      </c>
      <c r="H570" s="17">
        <v>0.38004055645364898</v>
      </c>
      <c r="I570" s="17">
        <v>0.39369503239411602</v>
      </c>
      <c r="J570" s="17"/>
      <c r="K570" s="17">
        <v>0.32253565198408102</v>
      </c>
      <c r="L570" s="17">
        <v>0.40200393118556799</v>
      </c>
      <c r="M570" s="17"/>
      <c r="N570" s="17">
        <v>0.34250908104496902</v>
      </c>
      <c r="O570" s="17">
        <v>0.34806682143724299</v>
      </c>
      <c r="P570" s="17">
        <v>0.39498636319617902</v>
      </c>
      <c r="Q570" s="17">
        <v>0.40961131806562201</v>
      </c>
      <c r="R570" s="17">
        <v>0.44388394802446102</v>
      </c>
      <c r="S570" s="17"/>
      <c r="T570" s="17">
        <v>0.43111672476745699</v>
      </c>
      <c r="U570" s="17">
        <v>0.35534057001804398</v>
      </c>
      <c r="V570" s="17">
        <v>0.36136142059668003</v>
      </c>
      <c r="W570" s="17">
        <v>0.40762102924584898</v>
      </c>
      <c r="X570" s="17">
        <v>0.29086217133050601</v>
      </c>
      <c r="Y570" s="17">
        <v>0.35619471100554501</v>
      </c>
      <c r="Z570" s="17">
        <v>0.40873737155584999</v>
      </c>
      <c r="AA570" s="17">
        <v>0.420170165270979</v>
      </c>
      <c r="AB570" s="17">
        <v>0.39574957734317501</v>
      </c>
      <c r="AC570" s="17">
        <v>0.44618386672584298</v>
      </c>
      <c r="AD570" s="17">
        <v>0.36651331596216802</v>
      </c>
      <c r="AE570" s="17">
        <v>0.41660035793665201</v>
      </c>
      <c r="AF570" s="17"/>
      <c r="AG570" s="17">
        <v>0.37808764113584398</v>
      </c>
      <c r="AH570" s="17">
        <v>0.40577416762174601</v>
      </c>
    </row>
    <row r="571" spans="2:34" x14ac:dyDescent="0.25">
      <c r="B571" t="s">
        <v>104</v>
      </c>
      <c r="C571" s="17">
        <v>0.20352906666367199</v>
      </c>
      <c r="D571" s="17">
        <v>0.19481865144718599</v>
      </c>
      <c r="E571" s="17">
        <v>0.21286114557073499</v>
      </c>
      <c r="F571" s="17"/>
      <c r="G571" s="17">
        <v>0.225307058934827</v>
      </c>
      <c r="H571" s="17">
        <v>0.20528330535692099</v>
      </c>
      <c r="I571" s="17">
        <v>0.18110493212706499</v>
      </c>
      <c r="J571" s="17"/>
      <c r="K571" s="17">
        <v>0.225294162820871</v>
      </c>
      <c r="L571" s="17">
        <v>0.20410962183416101</v>
      </c>
      <c r="M571" s="17"/>
      <c r="N571" s="17">
        <v>0.24950760081328199</v>
      </c>
      <c r="O571" s="17">
        <v>0.23308835670765199</v>
      </c>
      <c r="P571" s="17">
        <v>0.21343260064702299</v>
      </c>
      <c r="Q571" s="17">
        <v>0.19376112272236901</v>
      </c>
      <c r="R571" s="17">
        <v>0.11858723978203201</v>
      </c>
      <c r="S571" s="17"/>
      <c r="T571" s="17">
        <v>0.14693689971135199</v>
      </c>
      <c r="U571" s="17">
        <v>0.25774602450455503</v>
      </c>
      <c r="V571" s="17">
        <v>0.21077519006483</v>
      </c>
      <c r="W571" s="17">
        <v>0.191563666170218</v>
      </c>
      <c r="X571" s="17">
        <v>0.23163207072556999</v>
      </c>
      <c r="Y571" s="17">
        <v>0.214113846085177</v>
      </c>
      <c r="Z571" s="17">
        <v>0.209773945584422</v>
      </c>
      <c r="AA571" s="17">
        <v>0.17745143012519901</v>
      </c>
      <c r="AB571" s="17">
        <v>0.19478107139477599</v>
      </c>
      <c r="AC571" s="17">
        <v>0.16435271215908401</v>
      </c>
      <c r="AD571" s="17">
        <v>0.26200895354681802</v>
      </c>
      <c r="AE571" s="17">
        <v>0.193664377998192</v>
      </c>
      <c r="AF571" s="17"/>
      <c r="AG571" s="17">
        <v>0.20971219730268001</v>
      </c>
      <c r="AH571" s="17">
        <v>0.18986477322847101</v>
      </c>
    </row>
    <row r="572" spans="2:34" x14ac:dyDescent="0.25">
      <c r="B572" t="s">
        <v>105</v>
      </c>
      <c r="C572" s="17">
        <v>0.11890210308766</v>
      </c>
      <c r="D572" s="17">
        <v>9.30969769252456E-2</v>
      </c>
      <c r="E572" s="17">
        <v>0.137316552525416</v>
      </c>
      <c r="F572" s="17"/>
      <c r="G572" s="17">
        <v>0.117585409332796</v>
      </c>
      <c r="H572" s="17">
        <v>0.119700292085553</v>
      </c>
      <c r="I572" s="17">
        <v>0.11912584442658999</v>
      </c>
      <c r="J572" s="17"/>
      <c r="K572" s="17">
        <v>0.17733734500144699</v>
      </c>
      <c r="L572" s="17">
        <v>0.10771438942944001</v>
      </c>
      <c r="M572" s="17"/>
      <c r="N572" s="17">
        <v>0.157897112896594</v>
      </c>
      <c r="O572" s="17">
        <v>0.13331194302440999</v>
      </c>
      <c r="P572" s="17">
        <v>0.12687733324085401</v>
      </c>
      <c r="Q572" s="17">
        <v>0.10090264643400999</v>
      </c>
      <c r="R572" s="17">
        <v>6.2515938689341202E-2</v>
      </c>
      <c r="S572" s="17"/>
      <c r="T572" s="17">
        <v>4.8020471610900298E-2</v>
      </c>
      <c r="U572" s="17">
        <v>0.15134524391079501</v>
      </c>
      <c r="V572" s="17">
        <v>0.12384953678602</v>
      </c>
      <c r="W572" s="17">
        <v>0.11941027949904</v>
      </c>
      <c r="X572" s="17">
        <v>0.19628035719463799</v>
      </c>
      <c r="Y572" s="17">
        <v>0.10170375169066399</v>
      </c>
      <c r="Z572" s="17">
        <v>0.102027820667385</v>
      </c>
      <c r="AA572" s="17">
        <v>0.10484075039159101</v>
      </c>
      <c r="AB572" s="17">
        <v>0.11752532409543601</v>
      </c>
      <c r="AC572" s="17">
        <v>0.15041914911280399</v>
      </c>
      <c r="AD572" s="17">
        <v>0.117937694263636</v>
      </c>
      <c r="AE572" s="17">
        <v>0.131207187497447</v>
      </c>
      <c r="AF572" s="17"/>
      <c r="AG572" s="17">
        <v>0.10950625378522499</v>
      </c>
      <c r="AH572" s="17">
        <v>0.12698223525896599</v>
      </c>
    </row>
    <row r="573" spans="2:34" x14ac:dyDescent="0.25">
      <c r="B573" t="s">
        <v>80</v>
      </c>
      <c r="C573" s="17">
        <v>4.5944977940404898E-2</v>
      </c>
      <c r="D573" s="17">
        <v>3.4986360819442501E-2</v>
      </c>
      <c r="E573" s="17">
        <v>5.6618224123169102E-2</v>
      </c>
      <c r="F573" s="17"/>
      <c r="G573" s="17">
        <v>7.0999288660314103E-2</v>
      </c>
      <c r="H573" s="17">
        <v>3.8036646022304603E-2</v>
      </c>
      <c r="I573" s="17">
        <v>3.2574143186247698E-2</v>
      </c>
      <c r="J573" s="17"/>
      <c r="K573" s="17">
        <v>4.4096066961899702E-2</v>
      </c>
      <c r="L573" s="17">
        <v>4.34021919729159E-2</v>
      </c>
      <c r="M573" s="17"/>
      <c r="N573" s="17">
        <v>9.4561933961291603E-2</v>
      </c>
      <c r="O573" s="17">
        <v>5.3166428107418201E-2</v>
      </c>
      <c r="P573" s="17">
        <v>3.47818205976708E-2</v>
      </c>
      <c r="Q573" s="17">
        <v>3.7751790511935501E-2</v>
      </c>
      <c r="R573" s="17">
        <v>2.16030044334268E-2</v>
      </c>
      <c r="S573" s="17"/>
      <c r="T573" s="17">
        <v>1.8846819888578899E-2</v>
      </c>
      <c r="U573" s="17">
        <v>4.4003682574540001E-2</v>
      </c>
      <c r="V573" s="17">
        <v>8.7085469111622696E-2</v>
      </c>
      <c r="W573" s="17">
        <v>6.0273723480264899E-2</v>
      </c>
      <c r="X573" s="17">
        <v>4.2392913135303703E-2</v>
      </c>
      <c r="Y573" s="17">
        <v>5.2043659013245001E-2</v>
      </c>
      <c r="Z573" s="17">
        <v>3.9425823650729802E-2</v>
      </c>
      <c r="AA573" s="17">
        <v>2.47360770320273E-2</v>
      </c>
      <c r="AB573" s="17">
        <v>6.1209964502736698E-2</v>
      </c>
      <c r="AC573" s="17">
        <v>3.5881528731348901E-2</v>
      </c>
      <c r="AD573" s="17">
        <v>5.6237333911394599E-2</v>
      </c>
      <c r="AE573" s="17">
        <v>1.6736874036435399E-2</v>
      </c>
      <c r="AF573" s="17"/>
      <c r="AG573" s="17">
        <v>4.3894005358992502E-2</v>
      </c>
      <c r="AH573" s="17">
        <v>4.2144860620195901E-2</v>
      </c>
    </row>
    <row r="574" spans="2:34" x14ac:dyDescent="0.25">
      <c r="B574" t="s">
        <v>106</v>
      </c>
      <c r="C574" s="17">
        <v>0.63162385230826301</v>
      </c>
      <c r="D574" s="17">
        <v>0.67709801080812604</v>
      </c>
      <c r="E574" s="17">
        <v>0.59320407778067996</v>
      </c>
      <c r="F574" s="17"/>
      <c r="G574" s="17">
        <v>0.586108243072063</v>
      </c>
      <c r="H574" s="17">
        <v>0.63697975653522099</v>
      </c>
      <c r="I574" s="17">
        <v>0.667195080260097</v>
      </c>
      <c r="J574" s="17"/>
      <c r="K574" s="17">
        <v>0.55327242521578202</v>
      </c>
      <c r="L574" s="17">
        <v>0.64477379676348301</v>
      </c>
      <c r="M574" s="17"/>
      <c r="N574" s="17">
        <v>0.498033352328832</v>
      </c>
      <c r="O574" s="17">
        <v>0.58043327216051999</v>
      </c>
      <c r="P574" s="17">
        <v>0.62490824551445201</v>
      </c>
      <c r="Q574" s="17">
        <v>0.66758444033168596</v>
      </c>
      <c r="R574" s="17">
        <v>0.79729381709519997</v>
      </c>
      <c r="S574" s="17"/>
      <c r="T574" s="17">
        <v>0.78619580878916895</v>
      </c>
      <c r="U574" s="17">
        <v>0.54690504901010994</v>
      </c>
      <c r="V574" s="17">
        <v>0.57828980403752706</v>
      </c>
      <c r="W574" s="17">
        <v>0.62875233085047699</v>
      </c>
      <c r="X574" s="17">
        <v>0.52969465894448797</v>
      </c>
      <c r="Y574" s="17">
        <v>0.63213874321091401</v>
      </c>
      <c r="Z574" s="17">
        <v>0.648772410097464</v>
      </c>
      <c r="AA574" s="17">
        <v>0.69297174245118298</v>
      </c>
      <c r="AB574" s="17">
        <v>0.62648364000705103</v>
      </c>
      <c r="AC574" s="17">
        <v>0.64934660999676397</v>
      </c>
      <c r="AD574" s="17">
        <v>0.56381601827815098</v>
      </c>
      <c r="AE574" s="17">
        <v>0.65839156046792502</v>
      </c>
      <c r="AF574" s="17"/>
      <c r="AG574" s="17">
        <v>0.63688754355310295</v>
      </c>
      <c r="AH574" s="17">
        <v>0.64100813089236697</v>
      </c>
    </row>
    <row r="575" spans="2:34" x14ac:dyDescent="0.25">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row>
    <row r="576" spans="2:34" x14ac:dyDescent="0.25">
      <c r="B576" s="6" t="s">
        <v>281</v>
      </c>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row>
    <row r="577" spans="2:34" x14ac:dyDescent="0.25">
      <c r="B577" s="23" t="s">
        <v>62</v>
      </c>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row>
    <row r="578" spans="2:34" x14ac:dyDescent="0.25">
      <c r="B578" t="s">
        <v>102</v>
      </c>
      <c r="C578" s="17">
        <v>0.32151074664531998</v>
      </c>
      <c r="D578" s="17">
        <v>0.337042294617862</v>
      </c>
      <c r="E578" s="17">
        <v>0.31212642011695302</v>
      </c>
      <c r="F578" s="17"/>
      <c r="G578" s="17">
        <v>0.26876468238432</v>
      </c>
      <c r="H578" s="17">
        <v>0.34902577899043002</v>
      </c>
      <c r="I578" s="17">
        <v>0.33605712295925899</v>
      </c>
      <c r="J578" s="17"/>
      <c r="K578" s="17">
        <v>0.35234756449844401</v>
      </c>
      <c r="L578" s="17">
        <v>0.31437059255476502</v>
      </c>
      <c r="M578" s="17"/>
      <c r="N578" s="17">
        <v>0.20273274062579799</v>
      </c>
      <c r="O578" s="17">
        <v>0.29384459091153903</v>
      </c>
      <c r="P578" s="17">
        <v>0.32895871414351102</v>
      </c>
      <c r="Q578" s="17">
        <v>0.31076382925514301</v>
      </c>
      <c r="R578" s="17">
        <v>0.44004598840276399</v>
      </c>
      <c r="S578" s="17"/>
      <c r="T578" s="17">
        <v>0.44997548109091001</v>
      </c>
      <c r="U578" s="17">
        <v>0.273183600305412</v>
      </c>
      <c r="V578" s="17">
        <v>0.28076821069664198</v>
      </c>
      <c r="W578" s="17">
        <v>0.30953157320726599</v>
      </c>
      <c r="X578" s="17">
        <v>0.27446806168636001</v>
      </c>
      <c r="Y578" s="17">
        <v>0.31514567902101498</v>
      </c>
      <c r="Z578" s="17">
        <v>0.33450096502878501</v>
      </c>
      <c r="AA578" s="17">
        <v>0.31207657229180602</v>
      </c>
      <c r="AB578" s="17">
        <v>0.33721367463325003</v>
      </c>
      <c r="AC578" s="17">
        <v>0.30269614420124702</v>
      </c>
      <c r="AD578" s="17">
        <v>0.29719022263777201</v>
      </c>
      <c r="AE578" s="17">
        <v>0.23926639729903601</v>
      </c>
      <c r="AF578" s="17"/>
      <c r="AG578" s="17">
        <v>0.312281522978413</v>
      </c>
      <c r="AH578" s="17">
        <v>0.32877984426002899</v>
      </c>
    </row>
    <row r="579" spans="2:34" x14ac:dyDescent="0.25">
      <c r="B579" t="s">
        <v>103</v>
      </c>
      <c r="C579" s="17">
        <v>0.38119520150620201</v>
      </c>
      <c r="D579" s="17">
        <v>0.37177305699014801</v>
      </c>
      <c r="E579" s="17">
        <v>0.39032710576847701</v>
      </c>
      <c r="F579" s="17"/>
      <c r="G579" s="17">
        <v>0.36853052783958901</v>
      </c>
      <c r="H579" s="17">
        <v>0.39092454810740301</v>
      </c>
      <c r="I579" s="17">
        <v>0.38077848087761101</v>
      </c>
      <c r="J579" s="17"/>
      <c r="K579" s="17">
        <v>0.29577267272034602</v>
      </c>
      <c r="L579" s="17">
        <v>0.40165018552998899</v>
      </c>
      <c r="M579" s="17"/>
      <c r="N579" s="17">
        <v>0.337078147255986</v>
      </c>
      <c r="O579" s="17">
        <v>0.360269105900555</v>
      </c>
      <c r="P579" s="17">
        <v>0.38915850559605902</v>
      </c>
      <c r="Q579" s="17">
        <v>0.43820081445865899</v>
      </c>
      <c r="R579" s="17">
        <v>0.40471924079686</v>
      </c>
      <c r="S579" s="17"/>
      <c r="T579" s="17">
        <v>0.378789635632368</v>
      </c>
      <c r="U579" s="17">
        <v>0.41753981247780703</v>
      </c>
      <c r="V579" s="17">
        <v>0.43309242632871298</v>
      </c>
      <c r="W579" s="17">
        <v>0.38743585026729499</v>
      </c>
      <c r="X579" s="17">
        <v>0.334067206245654</v>
      </c>
      <c r="Y579" s="17">
        <v>0.34334536948650901</v>
      </c>
      <c r="Z579" s="17">
        <v>0.38457122956670697</v>
      </c>
      <c r="AA579" s="17">
        <v>0.38954385409040099</v>
      </c>
      <c r="AB579" s="17">
        <v>0.349180407246383</v>
      </c>
      <c r="AC579" s="17">
        <v>0.37990102001065501</v>
      </c>
      <c r="AD579" s="17">
        <v>0.352024664467805</v>
      </c>
      <c r="AE579" s="17">
        <v>0.46192705922138499</v>
      </c>
      <c r="AF579" s="17"/>
      <c r="AG579" s="17">
        <v>0.41415507408451502</v>
      </c>
      <c r="AH579" s="17">
        <v>0.378845270181071</v>
      </c>
    </row>
    <row r="580" spans="2:34" x14ac:dyDescent="0.25">
      <c r="B580" t="s">
        <v>104</v>
      </c>
      <c r="C580" s="17">
        <v>0.16136992390581401</v>
      </c>
      <c r="D580" s="17">
        <v>0.16992899471435799</v>
      </c>
      <c r="E580" s="17">
        <v>0.153061855656655</v>
      </c>
      <c r="F580" s="17"/>
      <c r="G580" s="17">
        <v>0.195464884999662</v>
      </c>
      <c r="H580" s="17">
        <v>0.14467425943651999</v>
      </c>
      <c r="I580" s="17">
        <v>0.15060261274059</v>
      </c>
      <c r="J580" s="17"/>
      <c r="K580" s="17">
        <v>0.165730310650303</v>
      </c>
      <c r="L580" s="17">
        <v>0.162417360996858</v>
      </c>
      <c r="M580" s="17"/>
      <c r="N580" s="17">
        <v>0.21623356590613399</v>
      </c>
      <c r="O580" s="17">
        <v>0.200163197835835</v>
      </c>
      <c r="P580" s="17">
        <v>0.16142244439397799</v>
      </c>
      <c r="Q580" s="17">
        <v>0.13093027455054099</v>
      </c>
      <c r="R580" s="17">
        <v>8.5178621878027702E-2</v>
      </c>
      <c r="S580" s="17"/>
      <c r="T580" s="17">
        <v>0.10498411263516801</v>
      </c>
      <c r="U580" s="17">
        <v>0.16299161906203899</v>
      </c>
      <c r="V580" s="17">
        <v>0.12852544535803101</v>
      </c>
      <c r="W580" s="17">
        <v>0.109167922390336</v>
      </c>
      <c r="X580" s="17">
        <v>0.19825343739304099</v>
      </c>
      <c r="Y580" s="17">
        <v>0.18221628653581701</v>
      </c>
      <c r="Z580" s="17">
        <v>0.131556634294726</v>
      </c>
      <c r="AA580" s="17">
        <v>0.16782458601708899</v>
      </c>
      <c r="AB580" s="17">
        <v>0.22412925671261999</v>
      </c>
      <c r="AC580" s="17">
        <v>0.19285622695747001</v>
      </c>
      <c r="AD580" s="17">
        <v>0.207901431954472</v>
      </c>
      <c r="AE580" s="17">
        <v>0.17268220063763401</v>
      </c>
      <c r="AF580" s="17"/>
      <c r="AG580" s="17">
        <v>0.15090858165856599</v>
      </c>
      <c r="AH580" s="17">
        <v>0.15770473837655699</v>
      </c>
    </row>
    <row r="581" spans="2:34" x14ac:dyDescent="0.25">
      <c r="B581" t="s">
        <v>105</v>
      </c>
      <c r="C581" s="17">
        <v>9.2570069798341897E-2</v>
      </c>
      <c r="D581" s="17">
        <v>7.9570001935027196E-2</v>
      </c>
      <c r="E581" s="17">
        <v>9.8632918330364597E-2</v>
      </c>
      <c r="F581" s="17"/>
      <c r="G581" s="17">
        <v>0.104075890071382</v>
      </c>
      <c r="H581" s="17">
        <v>8.1717739537409698E-2</v>
      </c>
      <c r="I581" s="17">
        <v>9.5469014632803204E-2</v>
      </c>
      <c r="J581" s="17"/>
      <c r="K581" s="17">
        <v>0.13173730772543801</v>
      </c>
      <c r="L581" s="17">
        <v>8.5109395377347005E-2</v>
      </c>
      <c r="M581" s="17"/>
      <c r="N581" s="17">
        <v>0.15664315632668999</v>
      </c>
      <c r="O581" s="17">
        <v>0.102331433889296</v>
      </c>
      <c r="P581" s="17">
        <v>8.6004218659961607E-2</v>
      </c>
      <c r="Q581" s="17">
        <v>5.3649238881992502E-2</v>
      </c>
      <c r="R581" s="17">
        <v>5.5088056123986297E-2</v>
      </c>
      <c r="S581" s="17"/>
      <c r="T581" s="17">
        <v>3.6402272619607101E-2</v>
      </c>
      <c r="U581" s="17">
        <v>0.11865712137669999</v>
      </c>
      <c r="V581" s="17">
        <v>8.7187966501861003E-2</v>
      </c>
      <c r="W581" s="17">
        <v>0.140571748376493</v>
      </c>
      <c r="X581" s="17">
        <v>0.150179551651663</v>
      </c>
      <c r="Y581" s="17">
        <v>0.106496802683626</v>
      </c>
      <c r="Z581" s="17">
        <v>9.2462896351481305E-2</v>
      </c>
      <c r="AA581" s="17">
        <v>7.6580131892402398E-2</v>
      </c>
      <c r="AB581" s="17">
        <v>5.64294604565201E-2</v>
      </c>
      <c r="AC581" s="17">
        <v>7.5132163534744695E-2</v>
      </c>
      <c r="AD581" s="17">
        <v>0.111645219865194</v>
      </c>
      <c r="AE581" s="17">
        <v>9.5526723319945397E-2</v>
      </c>
      <c r="AF581" s="17"/>
      <c r="AG581" s="17">
        <v>8.39198335215421E-2</v>
      </c>
      <c r="AH581" s="17">
        <v>9.6333724927754494E-2</v>
      </c>
    </row>
    <row r="582" spans="2:34" x14ac:dyDescent="0.25">
      <c r="B582" t="s">
        <v>80</v>
      </c>
      <c r="C582" s="17">
        <v>4.3354058144321597E-2</v>
      </c>
      <c r="D582" s="17">
        <v>4.1685651742605301E-2</v>
      </c>
      <c r="E582" s="17">
        <v>4.5851700127551E-2</v>
      </c>
      <c r="F582" s="17"/>
      <c r="G582" s="17">
        <v>6.3164014705046997E-2</v>
      </c>
      <c r="H582" s="17">
        <v>3.3657673928236702E-2</v>
      </c>
      <c r="I582" s="17">
        <v>3.7092768789736101E-2</v>
      </c>
      <c r="J582" s="17"/>
      <c r="K582" s="17">
        <v>5.4412144405469202E-2</v>
      </c>
      <c r="L582" s="17">
        <v>3.64524655410405E-2</v>
      </c>
      <c r="M582" s="17"/>
      <c r="N582" s="17">
        <v>8.7312389885391001E-2</v>
      </c>
      <c r="O582" s="17">
        <v>4.3391671462775103E-2</v>
      </c>
      <c r="P582" s="17">
        <v>3.4456117206490201E-2</v>
      </c>
      <c r="Q582" s="17">
        <v>6.6455842853664696E-2</v>
      </c>
      <c r="R582" s="17">
        <v>1.49680927983628E-2</v>
      </c>
      <c r="S582" s="17"/>
      <c r="T582" s="17">
        <v>2.9848498021946699E-2</v>
      </c>
      <c r="U582" s="17">
        <v>2.7627846778041899E-2</v>
      </c>
      <c r="V582" s="17">
        <v>7.0425951114752805E-2</v>
      </c>
      <c r="W582" s="17">
        <v>5.3292905758609899E-2</v>
      </c>
      <c r="X582" s="17">
        <v>4.3031743023281603E-2</v>
      </c>
      <c r="Y582" s="17">
        <v>5.2795862273033498E-2</v>
      </c>
      <c r="Z582" s="17">
        <v>5.6908274758300501E-2</v>
      </c>
      <c r="AA582" s="17">
        <v>5.3974855708301503E-2</v>
      </c>
      <c r="AB582" s="17">
        <v>3.3047200951226999E-2</v>
      </c>
      <c r="AC582" s="17">
        <v>4.9414445295883298E-2</v>
      </c>
      <c r="AD582" s="17">
        <v>3.1238461074757602E-2</v>
      </c>
      <c r="AE582" s="17">
        <v>3.05976195219997E-2</v>
      </c>
      <c r="AF582" s="17"/>
      <c r="AG582" s="17">
        <v>3.8734987756965003E-2</v>
      </c>
      <c r="AH582" s="17">
        <v>3.8336422254588602E-2</v>
      </c>
    </row>
    <row r="583" spans="2:34" x14ac:dyDescent="0.25">
      <c r="B583" t="s">
        <v>106</v>
      </c>
      <c r="C583" s="17">
        <v>0.70270594815152199</v>
      </c>
      <c r="D583" s="17">
        <v>0.70881535160801001</v>
      </c>
      <c r="E583" s="17">
        <v>0.70245352588542997</v>
      </c>
      <c r="F583" s="17"/>
      <c r="G583" s="17">
        <v>0.63729521022391</v>
      </c>
      <c r="H583" s="17">
        <v>0.73995032709783304</v>
      </c>
      <c r="I583" s="17">
        <v>0.71683560383687095</v>
      </c>
      <c r="J583" s="17"/>
      <c r="K583" s="17">
        <v>0.64812023721878897</v>
      </c>
      <c r="L583" s="17">
        <v>0.71602077808475495</v>
      </c>
      <c r="M583" s="17"/>
      <c r="N583" s="17">
        <v>0.539810887881785</v>
      </c>
      <c r="O583" s="17">
        <v>0.65411369681209397</v>
      </c>
      <c r="P583" s="17">
        <v>0.71811721973956999</v>
      </c>
      <c r="Q583" s="17">
        <v>0.748964643713801</v>
      </c>
      <c r="R583" s="17">
        <v>0.84476522919962305</v>
      </c>
      <c r="S583" s="17"/>
      <c r="T583" s="17">
        <v>0.82876511672327802</v>
      </c>
      <c r="U583" s="17">
        <v>0.69072341278321903</v>
      </c>
      <c r="V583" s="17">
        <v>0.71386063702535496</v>
      </c>
      <c r="W583" s="17">
        <v>0.69696742347456098</v>
      </c>
      <c r="X583" s="17">
        <v>0.60853526793201396</v>
      </c>
      <c r="Y583" s="17">
        <v>0.65849104850752405</v>
      </c>
      <c r="Z583" s="17">
        <v>0.71907219459549199</v>
      </c>
      <c r="AA583" s="17">
        <v>0.70162042638220701</v>
      </c>
      <c r="AB583" s="17">
        <v>0.68639408187963302</v>
      </c>
      <c r="AC583" s="17">
        <v>0.68259716421190197</v>
      </c>
      <c r="AD583" s="17">
        <v>0.64921488710557695</v>
      </c>
      <c r="AE583" s="17">
        <v>0.70119345652042098</v>
      </c>
      <c r="AF583" s="17"/>
      <c r="AG583" s="17">
        <v>0.72643659706292696</v>
      </c>
      <c r="AH583" s="17">
        <v>0.70762511444109999</v>
      </c>
    </row>
    <row r="584" spans="2:34" x14ac:dyDescent="0.25">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row>
    <row r="585" spans="2:34" x14ac:dyDescent="0.25">
      <c r="B585" s="6" t="s">
        <v>282</v>
      </c>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row>
    <row r="586" spans="2:34" x14ac:dyDescent="0.25">
      <c r="B586" s="23" t="s">
        <v>62</v>
      </c>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row>
    <row r="587" spans="2:34" x14ac:dyDescent="0.25">
      <c r="B587" t="s">
        <v>102</v>
      </c>
      <c r="C587" s="17">
        <v>0.18697534702261001</v>
      </c>
      <c r="D587" s="17">
        <v>0.21285309277072001</v>
      </c>
      <c r="E587" s="17">
        <v>0.163915020176707</v>
      </c>
      <c r="F587" s="17"/>
      <c r="G587" s="17">
        <v>0.16868213237014801</v>
      </c>
      <c r="H587" s="17">
        <v>0.144865149203913</v>
      </c>
      <c r="I587" s="17">
        <v>0.256683788106014</v>
      </c>
      <c r="J587" s="17"/>
      <c r="K587" s="17">
        <v>0.16169502641977901</v>
      </c>
      <c r="L587" s="17">
        <v>0.189727396195433</v>
      </c>
      <c r="M587" s="17"/>
      <c r="N587" s="17">
        <v>0.167155440130656</v>
      </c>
      <c r="O587" s="17">
        <v>0.19963221605919201</v>
      </c>
      <c r="P587" s="17">
        <v>0.136259129444015</v>
      </c>
      <c r="Q587" s="17">
        <v>0.16639281997220701</v>
      </c>
      <c r="R587" s="17">
        <v>0.29285330140568999</v>
      </c>
      <c r="S587" s="17"/>
      <c r="T587" s="17">
        <v>0.283839388977847</v>
      </c>
      <c r="U587" s="17">
        <v>0.14380962394000699</v>
      </c>
      <c r="V587" s="17">
        <v>0.142663141515501</v>
      </c>
      <c r="W587" s="17">
        <v>0.176553323946917</v>
      </c>
      <c r="X587" s="17">
        <v>0.16130954034223799</v>
      </c>
      <c r="Y587" s="17">
        <v>0.157800311755667</v>
      </c>
      <c r="Z587" s="17">
        <v>0.14966645122751501</v>
      </c>
      <c r="AA587" s="17">
        <v>0.15205880327291199</v>
      </c>
      <c r="AB587" s="17">
        <v>0.20690459866730801</v>
      </c>
      <c r="AC587" s="17">
        <v>0.23271334881457401</v>
      </c>
      <c r="AD587" s="17">
        <v>0.21820751346073999</v>
      </c>
      <c r="AE587" s="17">
        <v>0.15024157831641</v>
      </c>
      <c r="AF587" s="17"/>
      <c r="AG587" s="17">
        <v>0.20848886291185101</v>
      </c>
      <c r="AH587" s="17">
        <v>0.16951576365708401</v>
      </c>
    </row>
    <row r="588" spans="2:34" x14ac:dyDescent="0.25">
      <c r="B588" t="s">
        <v>103</v>
      </c>
      <c r="C588" s="17">
        <v>0.32674065371961097</v>
      </c>
      <c r="D588" s="17">
        <v>0.35634295629885099</v>
      </c>
      <c r="E588" s="17">
        <v>0.300596136499167</v>
      </c>
      <c r="F588" s="17"/>
      <c r="G588" s="17">
        <v>0.35309941028276798</v>
      </c>
      <c r="H588" s="17">
        <v>0.32109608487616298</v>
      </c>
      <c r="I588" s="17">
        <v>0.30932423828127598</v>
      </c>
      <c r="J588" s="17"/>
      <c r="K588" s="17">
        <v>0.29920541814352197</v>
      </c>
      <c r="L588" s="17">
        <v>0.33435070106446801</v>
      </c>
      <c r="M588" s="17"/>
      <c r="N588" s="17">
        <v>0.328487370116327</v>
      </c>
      <c r="O588" s="17">
        <v>0.35156069366973303</v>
      </c>
      <c r="P588" s="17">
        <v>0.318894039970534</v>
      </c>
      <c r="Q588" s="17">
        <v>0.288436528705172</v>
      </c>
      <c r="R588" s="17">
        <v>0.32747945997568301</v>
      </c>
      <c r="S588" s="17"/>
      <c r="T588" s="17">
        <v>0.29903732613892697</v>
      </c>
      <c r="U588" s="17">
        <v>0.347457669678501</v>
      </c>
      <c r="V588" s="17">
        <v>0.29249241135903598</v>
      </c>
      <c r="W588" s="17">
        <v>0.29450803639154499</v>
      </c>
      <c r="X588" s="17">
        <v>0.30947325901361</v>
      </c>
      <c r="Y588" s="17">
        <v>0.338247292697748</v>
      </c>
      <c r="Z588" s="17">
        <v>0.39664963333412001</v>
      </c>
      <c r="AA588" s="17">
        <v>0.44718291068375998</v>
      </c>
      <c r="AB588" s="17">
        <v>0.30016458537107799</v>
      </c>
      <c r="AC588" s="17">
        <v>0.30185055698956498</v>
      </c>
      <c r="AD588" s="17">
        <v>0.286254459849969</v>
      </c>
      <c r="AE588" s="17">
        <v>0.416716527977394</v>
      </c>
      <c r="AF588" s="17"/>
      <c r="AG588" s="17">
        <v>0.347716839395253</v>
      </c>
      <c r="AH588" s="17">
        <v>0.32745587905043</v>
      </c>
    </row>
    <row r="589" spans="2:34" x14ac:dyDescent="0.25">
      <c r="B589" t="s">
        <v>104</v>
      </c>
      <c r="C589" s="17">
        <v>0.26980219307557401</v>
      </c>
      <c r="D589" s="17">
        <v>0.24726749428140199</v>
      </c>
      <c r="E589" s="17">
        <v>0.295517021371002</v>
      </c>
      <c r="F589" s="17"/>
      <c r="G589" s="17">
        <v>0.25450953499344797</v>
      </c>
      <c r="H589" s="17">
        <v>0.30165696897076</v>
      </c>
      <c r="I589" s="17">
        <v>0.244127900461174</v>
      </c>
      <c r="J589" s="17"/>
      <c r="K589" s="17">
        <v>0.297094129330638</v>
      </c>
      <c r="L589" s="17">
        <v>0.26628649200019</v>
      </c>
      <c r="M589" s="17"/>
      <c r="N589" s="17">
        <v>0.25985135321706598</v>
      </c>
      <c r="O589" s="17">
        <v>0.235999426065957</v>
      </c>
      <c r="P589" s="17">
        <v>0.30598635036132499</v>
      </c>
      <c r="Q589" s="17">
        <v>0.335668263210885</v>
      </c>
      <c r="R589" s="17">
        <v>0.222230099469714</v>
      </c>
      <c r="S589" s="17"/>
      <c r="T589" s="17">
        <v>0.25123881062984998</v>
      </c>
      <c r="U589" s="17">
        <v>0.26836860952193797</v>
      </c>
      <c r="V589" s="17">
        <v>0.29252574080864002</v>
      </c>
      <c r="W589" s="17">
        <v>0.35051343994556</v>
      </c>
      <c r="X589" s="17">
        <v>0.26488373892625</v>
      </c>
      <c r="Y589" s="17">
        <v>0.26537284395489003</v>
      </c>
      <c r="Z589" s="17">
        <v>0.27381821412178797</v>
      </c>
      <c r="AA589" s="17">
        <v>0.20147264460789799</v>
      </c>
      <c r="AB589" s="17">
        <v>0.28031562116500802</v>
      </c>
      <c r="AC589" s="17">
        <v>0.25800119524631498</v>
      </c>
      <c r="AD589" s="17">
        <v>0.23162358302591601</v>
      </c>
      <c r="AE589" s="17">
        <v>0.23250538033624901</v>
      </c>
      <c r="AF589" s="17"/>
      <c r="AG589" s="17">
        <v>0.26119331368578202</v>
      </c>
      <c r="AH589" s="17">
        <v>0.280487343171825</v>
      </c>
    </row>
    <row r="590" spans="2:34" x14ac:dyDescent="0.25">
      <c r="B590" t="s">
        <v>105</v>
      </c>
      <c r="C590" s="17">
        <v>0.15936395890580901</v>
      </c>
      <c r="D590" s="17">
        <v>0.12608000616600801</v>
      </c>
      <c r="E590" s="17">
        <v>0.182970530024718</v>
      </c>
      <c r="F590" s="17"/>
      <c r="G590" s="17">
        <v>0.16286543886035401</v>
      </c>
      <c r="H590" s="17">
        <v>0.16713183268103701</v>
      </c>
      <c r="I590" s="17">
        <v>0.146387189320065</v>
      </c>
      <c r="J590" s="17"/>
      <c r="K590" s="17">
        <v>0.18521655445805399</v>
      </c>
      <c r="L590" s="17">
        <v>0.15683561819024899</v>
      </c>
      <c r="M590" s="17"/>
      <c r="N590" s="17">
        <v>0.175735368552384</v>
      </c>
      <c r="O590" s="17">
        <v>0.16388823359582899</v>
      </c>
      <c r="P590" s="17">
        <v>0.17559273166064099</v>
      </c>
      <c r="Q590" s="17">
        <v>0.133110086233409</v>
      </c>
      <c r="R590" s="17">
        <v>0.119862803937811</v>
      </c>
      <c r="S590" s="17"/>
      <c r="T590" s="17">
        <v>0.113211094225558</v>
      </c>
      <c r="U590" s="17">
        <v>0.194692849422023</v>
      </c>
      <c r="V590" s="17">
        <v>0.19735581199018701</v>
      </c>
      <c r="W590" s="17">
        <v>0.13750603759910399</v>
      </c>
      <c r="X590" s="17">
        <v>0.215114519140163</v>
      </c>
      <c r="Y590" s="17">
        <v>0.153460839716724</v>
      </c>
      <c r="Z590" s="17">
        <v>0.111555529034866</v>
      </c>
      <c r="AA590" s="17">
        <v>0.148870764270294</v>
      </c>
      <c r="AB590" s="17">
        <v>0.16147655983690801</v>
      </c>
      <c r="AC590" s="17">
        <v>0.160353801853725</v>
      </c>
      <c r="AD590" s="17">
        <v>0.185891561392172</v>
      </c>
      <c r="AE590" s="17">
        <v>0.15051119747279201</v>
      </c>
      <c r="AF590" s="17"/>
      <c r="AG590" s="17">
        <v>0.13488382078665101</v>
      </c>
      <c r="AH590" s="17">
        <v>0.169439788855721</v>
      </c>
    </row>
    <row r="591" spans="2:34" x14ac:dyDescent="0.25">
      <c r="B591" t="s">
        <v>80</v>
      </c>
      <c r="C591" s="17">
        <v>5.7117847276395503E-2</v>
      </c>
      <c r="D591" s="17">
        <v>5.7456450483019103E-2</v>
      </c>
      <c r="E591" s="17">
        <v>5.7001291928405799E-2</v>
      </c>
      <c r="F591" s="17"/>
      <c r="G591" s="17">
        <v>6.0843483493281801E-2</v>
      </c>
      <c r="H591" s="17">
        <v>6.5249964268127195E-2</v>
      </c>
      <c r="I591" s="17">
        <v>4.3476883831471198E-2</v>
      </c>
      <c r="J591" s="17"/>
      <c r="K591" s="17">
        <v>5.6788871648007701E-2</v>
      </c>
      <c r="L591" s="17">
        <v>5.2799792549659497E-2</v>
      </c>
      <c r="M591" s="17"/>
      <c r="N591" s="17">
        <v>6.8770467983567798E-2</v>
      </c>
      <c r="O591" s="17">
        <v>4.8919430609289001E-2</v>
      </c>
      <c r="P591" s="17">
        <v>6.3267748563484896E-2</v>
      </c>
      <c r="Q591" s="17">
        <v>7.6392301878326199E-2</v>
      </c>
      <c r="R591" s="17">
        <v>3.7574335211102899E-2</v>
      </c>
      <c r="S591" s="17"/>
      <c r="T591" s="17">
        <v>5.2673380027817303E-2</v>
      </c>
      <c r="U591" s="17">
        <v>4.5671247437529802E-2</v>
      </c>
      <c r="V591" s="17">
        <v>7.4962894326636498E-2</v>
      </c>
      <c r="W591" s="17">
        <v>4.0919162116874797E-2</v>
      </c>
      <c r="X591" s="17">
        <v>4.9218942577738498E-2</v>
      </c>
      <c r="Y591" s="17">
        <v>8.5118711874970804E-2</v>
      </c>
      <c r="Z591" s="17">
        <v>6.8310172281710699E-2</v>
      </c>
      <c r="AA591" s="17">
        <v>5.0414877165136297E-2</v>
      </c>
      <c r="AB591" s="17">
        <v>5.1138634959697997E-2</v>
      </c>
      <c r="AC591" s="17">
        <v>4.7081097095821201E-2</v>
      </c>
      <c r="AD591" s="17">
        <v>7.8022882271203006E-2</v>
      </c>
      <c r="AE591" s="17">
        <v>5.0025315897154199E-2</v>
      </c>
      <c r="AF591" s="17"/>
      <c r="AG591" s="17">
        <v>4.77171632204626E-2</v>
      </c>
      <c r="AH591" s="17">
        <v>5.3101225264940002E-2</v>
      </c>
    </row>
    <row r="592" spans="2:34" x14ac:dyDescent="0.25">
      <c r="B592" t="s">
        <v>106</v>
      </c>
      <c r="C592" s="17">
        <v>0.51371600074222101</v>
      </c>
      <c r="D592" s="17">
        <v>0.569196049069571</v>
      </c>
      <c r="E592" s="17">
        <v>0.464511156675874</v>
      </c>
      <c r="F592" s="17"/>
      <c r="G592" s="17">
        <v>0.52178154265291599</v>
      </c>
      <c r="H592" s="17">
        <v>0.465961234080076</v>
      </c>
      <c r="I592" s="17">
        <v>0.56600802638728998</v>
      </c>
      <c r="J592" s="17"/>
      <c r="K592" s="17">
        <v>0.46090044456329998</v>
      </c>
      <c r="L592" s="17">
        <v>0.52407809725990195</v>
      </c>
      <c r="M592" s="17"/>
      <c r="N592" s="17">
        <v>0.49564281024698298</v>
      </c>
      <c r="O592" s="17">
        <v>0.55119290972892498</v>
      </c>
      <c r="P592" s="17">
        <v>0.45515316941454897</v>
      </c>
      <c r="Q592" s="17">
        <v>0.45482934867738001</v>
      </c>
      <c r="R592" s="17">
        <v>0.62033276138137305</v>
      </c>
      <c r="S592" s="17"/>
      <c r="T592" s="17">
        <v>0.58287671511677397</v>
      </c>
      <c r="U592" s="17">
        <v>0.49126729361850902</v>
      </c>
      <c r="V592" s="17">
        <v>0.435155552874536</v>
      </c>
      <c r="W592" s="17">
        <v>0.47106136033846102</v>
      </c>
      <c r="X592" s="17">
        <v>0.47078279935584799</v>
      </c>
      <c r="Y592" s="17">
        <v>0.496047604453415</v>
      </c>
      <c r="Z592" s="17">
        <v>0.54631608456163605</v>
      </c>
      <c r="AA592" s="17">
        <v>0.59924171395667203</v>
      </c>
      <c r="AB592" s="17">
        <v>0.50706918403838597</v>
      </c>
      <c r="AC592" s="17">
        <v>0.53456390580413904</v>
      </c>
      <c r="AD592" s="17">
        <v>0.50446197331070897</v>
      </c>
      <c r="AE592" s="17">
        <v>0.56695810629380405</v>
      </c>
      <c r="AF592" s="17"/>
      <c r="AG592" s="17">
        <v>0.55620570230710398</v>
      </c>
      <c r="AH592" s="17">
        <v>0.49697164270751398</v>
      </c>
    </row>
    <row r="593" spans="2:34" x14ac:dyDescent="0.25">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row>
    <row r="594" spans="2:34" x14ac:dyDescent="0.25">
      <c r="B594" s="6" t="s">
        <v>283</v>
      </c>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row>
    <row r="595" spans="2:34" x14ac:dyDescent="0.25">
      <c r="B595" s="23" t="s">
        <v>62</v>
      </c>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row>
    <row r="596" spans="2:34" x14ac:dyDescent="0.25">
      <c r="B596" t="s">
        <v>102</v>
      </c>
      <c r="C596" s="17">
        <v>0.17598663365208</v>
      </c>
      <c r="D596" s="17">
        <v>0.22723345746999901</v>
      </c>
      <c r="E596" s="17">
        <v>0.12810106506010999</v>
      </c>
      <c r="F596" s="17"/>
      <c r="G596" s="17">
        <v>0.14746319344480999</v>
      </c>
      <c r="H596" s="17">
        <v>0.17377536343116801</v>
      </c>
      <c r="I596" s="17">
        <v>0.205248286240657</v>
      </c>
      <c r="J596" s="17"/>
      <c r="K596" s="17">
        <v>0.158427698437304</v>
      </c>
      <c r="L596" s="17">
        <v>0.17748039440864199</v>
      </c>
      <c r="M596" s="17"/>
      <c r="N596" s="17">
        <v>8.9603172753920796E-2</v>
      </c>
      <c r="O596" s="17">
        <v>0.13640251916108501</v>
      </c>
      <c r="P596" s="17">
        <v>0.178599212523781</v>
      </c>
      <c r="Q596" s="17">
        <v>0.191609039070161</v>
      </c>
      <c r="R596" s="17">
        <v>0.27969659756991799</v>
      </c>
      <c r="S596" s="17"/>
      <c r="T596" s="17">
        <v>0.25386828712706999</v>
      </c>
      <c r="U596" s="17">
        <v>0.12789894851654099</v>
      </c>
      <c r="V596" s="17">
        <v>0.13064016758556299</v>
      </c>
      <c r="W596" s="17">
        <v>0.19783578440476199</v>
      </c>
      <c r="X596" s="17">
        <v>0.121143909378683</v>
      </c>
      <c r="Y596" s="17">
        <v>0.20077197090447901</v>
      </c>
      <c r="Z596" s="17">
        <v>0.17504898183498199</v>
      </c>
      <c r="AA596" s="17">
        <v>0.224724397408016</v>
      </c>
      <c r="AB596" s="17">
        <v>0.16247367307864999</v>
      </c>
      <c r="AC596" s="17">
        <v>0.186791754741853</v>
      </c>
      <c r="AD596" s="17">
        <v>0.14018605178525401</v>
      </c>
      <c r="AE596" s="17">
        <v>0.17020908373643501</v>
      </c>
      <c r="AF596" s="17"/>
      <c r="AG596" s="17">
        <v>0.18041282010017701</v>
      </c>
      <c r="AH596" s="17">
        <v>0.17385251096158599</v>
      </c>
    </row>
    <row r="597" spans="2:34" x14ac:dyDescent="0.25">
      <c r="B597" t="s">
        <v>103</v>
      </c>
      <c r="C597" s="17">
        <v>0.25753760816781202</v>
      </c>
      <c r="D597" s="17">
        <v>0.28139875593500802</v>
      </c>
      <c r="E597" s="17">
        <v>0.23776461843792099</v>
      </c>
      <c r="F597" s="17"/>
      <c r="G597" s="17">
        <v>0.22519661116501299</v>
      </c>
      <c r="H597" s="17">
        <v>0.26151473345410903</v>
      </c>
      <c r="I597" s="17">
        <v>0.282597950645461</v>
      </c>
      <c r="J597" s="17"/>
      <c r="K597" s="17">
        <v>0.195699812076747</v>
      </c>
      <c r="L597" s="17">
        <v>0.27009653583020699</v>
      </c>
      <c r="M597" s="17"/>
      <c r="N597" s="17">
        <v>0.224025720917815</v>
      </c>
      <c r="O597" s="17">
        <v>0.245822846476588</v>
      </c>
      <c r="P597" s="17">
        <v>0.25891363702719999</v>
      </c>
      <c r="Q597" s="17">
        <v>0.27135101489581698</v>
      </c>
      <c r="R597" s="17">
        <v>0.29041035969971102</v>
      </c>
      <c r="S597" s="17"/>
      <c r="T597" s="17">
        <v>0.299639703830473</v>
      </c>
      <c r="U597" s="17">
        <v>0.24736840157050199</v>
      </c>
      <c r="V597" s="17">
        <v>0.225279048985915</v>
      </c>
      <c r="W597" s="17">
        <v>0.220357708694222</v>
      </c>
      <c r="X597" s="17">
        <v>0.25487112558569303</v>
      </c>
      <c r="Y597" s="17">
        <v>0.221121020046399</v>
      </c>
      <c r="Z597" s="17">
        <v>0.277439489903683</v>
      </c>
      <c r="AA597" s="17">
        <v>0.30350347503081299</v>
      </c>
      <c r="AB597" s="17">
        <v>0.24589042844655301</v>
      </c>
      <c r="AC597" s="17">
        <v>0.26792685201304201</v>
      </c>
      <c r="AD597" s="17">
        <v>0.26599756476923497</v>
      </c>
      <c r="AE597" s="17">
        <v>0.305751928356016</v>
      </c>
      <c r="AF597" s="17"/>
      <c r="AG597" s="17">
        <v>0.268742122682324</v>
      </c>
      <c r="AH597" s="17">
        <v>0.26260469998326302</v>
      </c>
    </row>
    <row r="598" spans="2:34" x14ac:dyDescent="0.25">
      <c r="B598" t="s">
        <v>104</v>
      </c>
      <c r="C598" s="17">
        <v>0.236390699134048</v>
      </c>
      <c r="D598" s="17">
        <v>0.22850254512253401</v>
      </c>
      <c r="E598" s="17">
        <v>0.247360711360326</v>
      </c>
      <c r="F598" s="17"/>
      <c r="G598" s="17">
        <v>0.25359356687392798</v>
      </c>
      <c r="H598" s="17">
        <v>0.23655923650707</v>
      </c>
      <c r="I598" s="17">
        <v>0.22020118981992501</v>
      </c>
      <c r="J598" s="17"/>
      <c r="K598" s="17">
        <v>0.27120081995542999</v>
      </c>
      <c r="L598" s="17">
        <v>0.23306964720246401</v>
      </c>
      <c r="M598" s="17"/>
      <c r="N598" s="17">
        <v>0.27910831387357099</v>
      </c>
      <c r="O598" s="17">
        <v>0.25050946434730098</v>
      </c>
      <c r="P598" s="17">
        <v>0.22504495706941999</v>
      </c>
      <c r="Q598" s="17">
        <v>0.224521039190681</v>
      </c>
      <c r="R598" s="17">
        <v>0.211310364791611</v>
      </c>
      <c r="S598" s="17"/>
      <c r="T598" s="17">
        <v>0.231346207165565</v>
      </c>
      <c r="U598" s="17">
        <v>0.25144872197990198</v>
      </c>
      <c r="V598" s="17">
        <v>0.220157559920832</v>
      </c>
      <c r="W598" s="17">
        <v>0.226750131429203</v>
      </c>
      <c r="X598" s="17">
        <v>0.19438091883573999</v>
      </c>
      <c r="Y598" s="17">
        <v>0.26578388717233697</v>
      </c>
      <c r="Z598" s="17">
        <v>0.23358583964337701</v>
      </c>
      <c r="AA598" s="17">
        <v>0.216492645423775</v>
      </c>
      <c r="AB598" s="17">
        <v>0.30053353965021001</v>
      </c>
      <c r="AC598" s="17">
        <v>0.183220598270042</v>
      </c>
      <c r="AD598" s="17">
        <v>0.25537689278947001</v>
      </c>
      <c r="AE598" s="17">
        <v>0.187606936663125</v>
      </c>
      <c r="AF598" s="17"/>
      <c r="AG598" s="17">
        <v>0.26032044758168099</v>
      </c>
      <c r="AH598" s="17">
        <v>0.22089646647219099</v>
      </c>
    </row>
    <row r="599" spans="2:34" x14ac:dyDescent="0.25">
      <c r="B599" t="s">
        <v>105</v>
      </c>
      <c r="C599" s="17">
        <v>0.21431667095014101</v>
      </c>
      <c r="D599" s="17">
        <v>0.16416441619206801</v>
      </c>
      <c r="E599" s="17">
        <v>0.25463353485891399</v>
      </c>
      <c r="F599" s="17"/>
      <c r="G599" s="17">
        <v>0.23474352493609199</v>
      </c>
      <c r="H599" s="17">
        <v>0.22159116387043101</v>
      </c>
      <c r="I599" s="17">
        <v>0.18623678250801701</v>
      </c>
      <c r="J599" s="17"/>
      <c r="K599" s="17">
        <v>0.242644172759306</v>
      </c>
      <c r="L599" s="17">
        <v>0.207730036787315</v>
      </c>
      <c r="M599" s="17"/>
      <c r="N599" s="17">
        <v>0.23751563527355299</v>
      </c>
      <c r="O599" s="17">
        <v>0.24131706659601099</v>
      </c>
      <c r="P599" s="17">
        <v>0.22312671317584301</v>
      </c>
      <c r="Q599" s="17">
        <v>0.21451205278900801</v>
      </c>
      <c r="R599" s="17">
        <v>0.149576301396739</v>
      </c>
      <c r="S599" s="17"/>
      <c r="T599" s="17">
        <v>0.105504921879055</v>
      </c>
      <c r="U599" s="17">
        <v>0.25288220766604202</v>
      </c>
      <c r="V599" s="17">
        <v>0.26037059594886203</v>
      </c>
      <c r="W599" s="17">
        <v>0.24321200214907701</v>
      </c>
      <c r="X599" s="17">
        <v>0.277252223066774</v>
      </c>
      <c r="Y599" s="17">
        <v>0.18353197690116499</v>
      </c>
      <c r="Z599" s="17">
        <v>0.20751132478439299</v>
      </c>
      <c r="AA599" s="17">
        <v>0.14096304321428799</v>
      </c>
      <c r="AB599" s="17">
        <v>0.18493864492259501</v>
      </c>
      <c r="AC599" s="17">
        <v>0.29143712355336499</v>
      </c>
      <c r="AD599" s="17">
        <v>0.24150533560755799</v>
      </c>
      <c r="AE599" s="17">
        <v>0.246689833153031</v>
      </c>
      <c r="AF599" s="17"/>
      <c r="AG599" s="17">
        <v>0.18737475445228</v>
      </c>
      <c r="AH599" s="17">
        <v>0.22601796177380501</v>
      </c>
    </row>
    <row r="600" spans="2:34" x14ac:dyDescent="0.25">
      <c r="B600" t="s">
        <v>80</v>
      </c>
      <c r="C600" s="17">
        <v>0.11576838809591899</v>
      </c>
      <c r="D600" s="17">
        <v>9.8700825280391605E-2</v>
      </c>
      <c r="E600" s="17">
        <v>0.13214007028272901</v>
      </c>
      <c r="F600" s="17"/>
      <c r="G600" s="17">
        <v>0.13900310358015699</v>
      </c>
      <c r="H600" s="17">
        <v>0.10655950273722201</v>
      </c>
      <c r="I600" s="17">
        <v>0.10571579078594</v>
      </c>
      <c r="J600" s="17"/>
      <c r="K600" s="17">
        <v>0.132027496771213</v>
      </c>
      <c r="L600" s="17">
        <v>0.111623385771372</v>
      </c>
      <c r="M600" s="17"/>
      <c r="N600" s="17">
        <v>0.16974715718114</v>
      </c>
      <c r="O600" s="17">
        <v>0.125948103419014</v>
      </c>
      <c r="P600" s="17">
        <v>0.114315480203756</v>
      </c>
      <c r="Q600" s="17">
        <v>9.8006854054332807E-2</v>
      </c>
      <c r="R600" s="17">
        <v>6.9006376542020603E-2</v>
      </c>
      <c r="S600" s="17"/>
      <c r="T600" s="17">
        <v>0.109640879997837</v>
      </c>
      <c r="U600" s="17">
        <v>0.120401720267013</v>
      </c>
      <c r="V600" s="17">
        <v>0.16355262755882799</v>
      </c>
      <c r="W600" s="17">
        <v>0.111844373322736</v>
      </c>
      <c r="X600" s="17">
        <v>0.15235182313311099</v>
      </c>
      <c r="Y600" s="17">
        <v>0.12879114497562</v>
      </c>
      <c r="Z600" s="17">
        <v>0.10641436383356501</v>
      </c>
      <c r="AA600" s="17">
        <v>0.114316438923108</v>
      </c>
      <c r="AB600" s="17">
        <v>0.106163713901993</v>
      </c>
      <c r="AC600" s="17">
        <v>7.0623671421698897E-2</v>
      </c>
      <c r="AD600" s="17">
        <v>9.6934155048483003E-2</v>
      </c>
      <c r="AE600" s="17">
        <v>8.9742218091392795E-2</v>
      </c>
      <c r="AF600" s="17"/>
      <c r="AG600" s="17">
        <v>0.103149855183538</v>
      </c>
      <c r="AH600" s="17">
        <v>0.11662836080915499</v>
      </c>
    </row>
    <row r="601" spans="2:34" x14ac:dyDescent="0.25">
      <c r="B601" t="s">
        <v>106</v>
      </c>
      <c r="C601" s="17">
        <v>0.43352424181989202</v>
      </c>
      <c r="D601" s="17">
        <v>0.50863221340500697</v>
      </c>
      <c r="E601" s="17">
        <v>0.365865683498032</v>
      </c>
      <c r="F601" s="17"/>
      <c r="G601" s="17">
        <v>0.37265980460982301</v>
      </c>
      <c r="H601" s="17">
        <v>0.43529009688527698</v>
      </c>
      <c r="I601" s="17">
        <v>0.487846236886117</v>
      </c>
      <c r="J601" s="17"/>
      <c r="K601" s="17">
        <v>0.354127510514051</v>
      </c>
      <c r="L601" s="17">
        <v>0.44757693023884898</v>
      </c>
      <c r="M601" s="17"/>
      <c r="N601" s="17">
        <v>0.31362889367173602</v>
      </c>
      <c r="O601" s="17">
        <v>0.38222536563767401</v>
      </c>
      <c r="P601" s="17">
        <v>0.43751284955098102</v>
      </c>
      <c r="Q601" s="17">
        <v>0.462960053965978</v>
      </c>
      <c r="R601" s="17">
        <v>0.57010695726962901</v>
      </c>
      <c r="S601" s="17"/>
      <c r="T601" s="17">
        <v>0.55350799095754299</v>
      </c>
      <c r="U601" s="17">
        <v>0.37526735008704298</v>
      </c>
      <c r="V601" s="17">
        <v>0.35591921657147801</v>
      </c>
      <c r="W601" s="17">
        <v>0.41819349309898401</v>
      </c>
      <c r="X601" s="17">
        <v>0.37601503496437599</v>
      </c>
      <c r="Y601" s="17">
        <v>0.42189299095087801</v>
      </c>
      <c r="Z601" s="17">
        <v>0.45248847173866502</v>
      </c>
      <c r="AA601" s="17">
        <v>0.52822787243882896</v>
      </c>
      <c r="AB601" s="17">
        <v>0.40836410152520303</v>
      </c>
      <c r="AC601" s="17">
        <v>0.45471860675489401</v>
      </c>
      <c r="AD601" s="17">
        <v>0.40618361655448898</v>
      </c>
      <c r="AE601" s="17">
        <v>0.47596101209245101</v>
      </c>
      <c r="AF601" s="17"/>
      <c r="AG601" s="17">
        <v>0.44915494278250101</v>
      </c>
      <c r="AH601" s="17">
        <v>0.43645721094484902</v>
      </c>
    </row>
    <row r="602" spans="2:34" x14ac:dyDescent="0.25">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row>
    <row r="603" spans="2:34" x14ac:dyDescent="0.25">
      <c r="B603" s="6" t="s">
        <v>284</v>
      </c>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row>
    <row r="604" spans="2:34" x14ac:dyDescent="0.25">
      <c r="B604" s="23" t="s">
        <v>62</v>
      </c>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row>
    <row r="605" spans="2:34" x14ac:dyDescent="0.25">
      <c r="B605" t="s">
        <v>102</v>
      </c>
      <c r="C605" s="17">
        <v>0.36002786544820897</v>
      </c>
      <c r="D605" s="17">
        <v>0.393114316091147</v>
      </c>
      <c r="E605" s="17">
        <v>0.33382376361231197</v>
      </c>
      <c r="F605" s="17"/>
      <c r="G605" s="17">
        <v>0.33008819090275399</v>
      </c>
      <c r="H605" s="17">
        <v>0.35377584763376302</v>
      </c>
      <c r="I605" s="17">
        <v>0.39566351350412898</v>
      </c>
      <c r="J605" s="17"/>
      <c r="K605" s="17">
        <v>0.33021896858481797</v>
      </c>
      <c r="L605" s="17">
        <v>0.36514612185186901</v>
      </c>
      <c r="M605" s="17"/>
      <c r="N605" s="17">
        <v>0.25760281196159501</v>
      </c>
      <c r="O605" s="17">
        <v>0.35545717582264802</v>
      </c>
      <c r="P605" s="17">
        <v>0.36311143117376699</v>
      </c>
      <c r="Q605" s="17">
        <v>0.297032243365139</v>
      </c>
      <c r="R605" s="17">
        <v>0.46743464558339398</v>
      </c>
      <c r="S605" s="17"/>
      <c r="T605" s="17">
        <v>0.46027779957187798</v>
      </c>
      <c r="U605" s="17">
        <v>0.33399906805385199</v>
      </c>
      <c r="V605" s="17">
        <v>0.35473133268816798</v>
      </c>
      <c r="W605" s="17">
        <v>0.36069313156669902</v>
      </c>
      <c r="X605" s="17">
        <v>0.356258152414347</v>
      </c>
      <c r="Y605" s="17">
        <v>0.34887835728719901</v>
      </c>
      <c r="Z605" s="17">
        <v>0.34904357550717202</v>
      </c>
      <c r="AA605" s="17">
        <v>0.34027650634065498</v>
      </c>
      <c r="AB605" s="17">
        <v>0.36052988370386302</v>
      </c>
      <c r="AC605" s="17">
        <v>0.354138593793626</v>
      </c>
      <c r="AD605" s="17">
        <v>0.26549759985441201</v>
      </c>
      <c r="AE605" s="17">
        <v>0.30174611306434501</v>
      </c>
      <c r="AF605" s="17"/>
      <c r="AG605" s="17">
        <v>0.36304964932281197</v>
      </c>
      <c r="AH605" s="17">
        <v>0.36087086665207602</v>
      </c>
    </row>
    <row r="606" spans="2:34" x14ac:dyDescent="0.25">
      <c r="B606" t="s">
        <v>103</v>
      </c>
      <c r="C606" s="17">
        <v>0.39321439875535202</v>
      </c>
      <c r="D606" s="17">
        <v>0.38082217834625698</v>
      </c>
      <c r="E606" s="17">
        <v>0.40764365966905303</v>
      </c>
      <c r="F606" s="17"/>
      <c r="G606" s="17">
        <v>0.42838171763171001</v>
      </c>
      <c r="H606" s="17">
        <v>0.38308619768852498</v>
      </c>
      <c r="I606" s="17">
        <v>0.37322933392121199</v>
      </c>
      <c r="J606" s="17"/>
      <c r="K606" s="17">
        <v>0.381389288603112</v>
      </c>
      <c r="L606" s="17">
        <v>0.39885493972219199</v>
      </c>
      <c r="M606" s="17"/>
      <c r="N606" s="17">
        <v>0.38506228205619603</v>
      </c>
      <c r="O606" s="17">
        <v>0.38476939979150698</v>
      </c>
      <c r="P606" s="17">
        <v>0.38499251862948702</v>
      </c>
      <c r="Q606" s="17">
        <v>0.53381549346846002</v>
      </c>
      <c r="R606" s="17">
        <v>0.37360555539929102</v>
      </c>
      <c r="S606" s="17"/>
      <c r="T606" s="17">
        <v>0.40200686746527597</v>
      </c>
      <c r="U606" s="17">
        <v>0.397458618090958</v>
      </c>
      <c r="V606" s="17">
        <v>0.36514778691109201</v>
      </c>
      <c r="W606" s="17">
        <v>0.372703860302111</v>
      </c>
      <c r="X606" s="17">
        <v>0.37259797042385101</v>
      </c>
      <c r="Y606" s="17">
        <v>0.376690658187534</v>
      </c>
      <c r="Z606" s="17">
        <v>0.39587873927390399</v>
      </c>
      <c r="AA606" s="17">
        <v>0.42750044090933098</v>
      </c>
      <c r="AB606" s="17">
        <v>0.37719226203810302</v>
      </c>
      <c r="AC606" s="17">
        <v>0.43425580452408702</v>
      </c>
      <c r="AD606" s="17">
        <v>0.38987988892432002</v>
      </c>
      <c r="AE606" s="17">
        <v>0.47298235901033098</v>
      </c>
      <c r="AF606" s="17"/>
      <c r="AG606" s="17">
        <v>0.39282578286173397</v>
      </c>
      <c r="AH606" s="17">
        <v>0.40687128040958598</v>
      </c>
    </row>
    <row r="607" spans="2:34" x14ac:dyDescent="0.25">
      <c r="B607" t="s">
        <v>104</v>
      </c>
      <c r="C607" s="17">
        <v>0.13342180184751201</v>
      </c>
      <c r="D607" s="17">
        <v>0.132347028075504</v>
      </c>
      <c r="E607" s="17">
        <v>0.134136958810363</v>
      </c>
      <c r="F607" s="17"/>
      <c r="G607" s="17">
        <v>0.12906667415155801</v>
      </c>
      <c r="H607" s="17">
        <v>0.15495507844772899</v>
      </c>
      <c r="I607" s="17">
        <v>0.110509758141183</v>
      </c>
      <c r="J607" s="17"/>
      <c r="K607" s="17">
        <v>0.14301873171891699</v>
      </c>
      <c r="L607" s="17">
        <v>0.132431272136846</v>
      </c>
      <c r="M607" s="17"/>
      <c r="N607" s="17">
        <v>0.17040700929591801</v>
      </c>
      <c r="O607" s="17">
        <v>0.149399270544054</v>
      </c>
      <c r="P607" s="17">
        <v>0.139466653287668</v>
      </c>
      <c r="Q607" s="17">
        <v>8.5967774375462894E-2</v>
      </c>
      <c r="R607" s="17">
        <v>9.1330238897750604E-2</v>
      </c>
      <c r="S607" s="17"/>
      <c r="T607" s="17">
        <v>9.10254434598078E-2</v>
      </c>
      <c r="U607" s="17">
        <v>0.14759527282024701</v>
      </c>
      <c r="V607" s="17">
        <v>0.146538764353184</v>
      </c>
      <c r="W607" s="17">
        <v>0.13841805002947499</v>
      </c>
      <c r="X607" s="17">
        <v>9.8385841058877099E-2</v>
      </c>
      <c r="Y607" s="17">
        <v>0.13796081051026399</v>
      </c>
      <c r="Z607" s="17">
        <v>0.143521965630277</v>
      </c>
      <c r="AA607" s="17">
        <v>0.135856237800417</v>
      </c>
      <c r="AB607" s="17">
        <v>0.163990011056421</v>
      </c>
      <c r="AC607" s="17">
        <v>0.115562430478066</v>
      </c>
      <c r="AD607" s="17">
        <v>0.18749026560478799</v>
      </c>
      <c r="AE607" s="17">
        <v>0.100993299985842</v>
      </c>
      <c r="AF607" s="17"/>
      <c r="AG607" s="17">
        <v>0.13744378851477099</v>
      </c>
      <c r="AH607" s="17">
        <v>0.117449437856667</v>
      </c>
    </row>
    <row r="608" spans="2:34" x14ac:dyDescent="0.25">
      <c r="B608" t="s">
        <v>105</v>
      </c>
      <c r="C608" s="17">
        <v>8.1057861980877402E-2</v>
      </c>
      <c r="D608" s="17">
        <v>6.09986389478782E-2</v>
      </c>
      <c r="E608" s="17">
        <v>9.1940068594481394E-2</v>
      </c>
      <c r="F608" s="17"/>
      <c r="G608" s="17">
        <v>7.6564411677628702E-2</v>
      </c>
      <c r="H608" s="17">
        <v>8.2265372013781202E-2</v>
      </c>
      <c r="I608" s="17">
        <v>8.3719843065274996E-2</v>
      </c>
      <c r="J608" s="17"/>
      <c r="K608" s="17">
        <v>0.109971006679272</v>
      </c>
      <c r="L608" s="17">
        <v>7.5412324029509495E-2</v>
      </c>
      <c r="M608" s="17"/>
      <c r="N608" s="17">
        <v>0.1183839429677</v>
      </c>
      <c r="O608" s="17">
        <v>8.6214444160935905E-2</v>
      </c>
      <c r="P608" s="17">
        <v>8.1082166199640496E-2</v>
      </c>
      <c r="Q608" s="17">
        <v>6.3285668269128598E-2</v>
      </c>
      <c r="R608" s="17">
        <v>5.07769084951811E-2</v>
      </c>
      <c r="S608" s="17"/>
      <c r="T608" s="17">
        <v>2.56449092974829E-2</v>
      </c>
      <c r="U608" s="17">
        <v>9.7280994466700799E-2</v>
      </c>
      <c r="V608" s="17">
        <v>7.1355170638383703E-2</v>
      </c>
      <c r="W608" s="17">
        <v>9.2425067925970703E-2</v>
      </c>
      <c r="X608" s="17">
        <v>0.139042939779709</v>
      </c>
      <c r="Y608" s="17">
        <v>9.4203131034657495E-2</v>
      </c>
      <c r="Z608" s="17">
        <v>7.2655651405819699E-2</v>
      </c>
      <c r="AA608" s="17">
        <v>7.3088103154188205E-2</v>
      </c>
      <c r="AB608" s="17">
        <v>5.6915783039141098E-2</v>
      </c>
      <c r="AC608" s="17">
        <v>9.6043171204221497E-2</v>
      </c>
      <c r="AD608" s="17">
        <v>0.109204373277295</v>
      </c>
      <c r="AE608" s="17">
        <v>0.10754135390304601</v>
      </c>
      <c r="AF608" s="17"/>
      <c r="AG608" s="17">
        <v>7.8676179943931404E-2</v>
      </c>
      <c r="AH608" s="17">
        <v>8.4381020102856294E-2</v>
      </c>
    </row>
    <row r="609" spans="2:34" x14ac:dyDescent="0.25">
      <c r="B609" t="s">
        <v>80</v>
      </c>
      <c r="C609" s="17">
        <v>3.2278071968048397E-2</v>
      </c>
      <c r="D609" s="17">
        <v>3.2717838539212903E-2</v>
      </c>
      <c r="E609" s="17">
        <v>3.2455549313790598E-2</v>
      </c>
      <c r="F609" s="17"/>
      <c r="G609" s="17">
        <v>3.5899005636349797E-2</v>
      </c>
      <c r="H609" s="17">
        <v>2.59175042162018E-2</v>
      </c>
      <c r="I609" s="17">
        <v>3.6877551368199799E-2</v>
      </c>
      <c r="J609" s="17"/>
      <c r="K609" s="17">
        <v>3.5402004413881999E-2</v>
      </c>
      <c r="L609" s="17">
        <v>2.8155342259584E-2</v>
      </c>
      <c r="M609" s="17"/>
      <c r="N609" s="17">
        <v>6.8543953718591302E-2</v>
      </c>
      <c r="O609" s="17">
        <v>2.4159709680854201E-2</v>
      </c>
      <c r="P609" s="17">
        <v>3.13472307094377E-2</v>
      </c>
      <c r="Q609" s="17">
        <v>1.9898820521809E-2</v>
      </c>
      <c r="R609" s="17">
        <v>1.6852651624383201E-2</v>
      </c>
      <c r="S609" s="17"/>
      <c r="T609" s="17">
        <v>2.1044980205555501E-2</v>
      </c>
      <c r="U609" s="17">
        <v>2.3666046568241499E-2</v>
      </c>
      <c r="V609" s="17">
        <v>6.2226945409173201E-2</v>
      </c>
      <c r="W609" s="17">
        <v>3.57598901757437E-2</v>
      </c>
      <c r="X609" s="17">
        <v>3.3715096323216703E-2</v>
      </c>
      <c r="Y609" s="17">
        <v>4.22670429803454E-2</v>
      </c>
      <c r="Z609" s="17">
        <v>3.8900068182826597E-2</v>
      </c>
      <c r="AA609" s="17">
        <v>2.3278711795409201E-2</v>
      </c>
      <c r="AB609" s="17">
        <v>4.13720601624721E-2</v>
      </c>
      <c r="AC609" s="17">
        <v>0</v>
      </c>
      <c r="AD609" s="17">
        <v>4.7927872339184899E-2</v>
      </c>
      <c r="AE609" s="17">
        <v>1.6736874036435399E-2</v>
      </c>
      <c r="AF609" s="17"/>
      <c r="AG609" s="17">
        <v>2.8004599356751501E-2</v>
      </c>
      <c r="AH609" s="17">
        <v>3.0427394978814901E-2</v>
      </c>
    </row>
    <row r="610" spans="2:34" x14ac:dyDescent="0.25">
      <c r="B610" t="s">
        <v>106</v>
      </c>
      <c r="C610" s="17">
        <v>0.753242264203562</v>
      </c>
      <c r="D610" s="17">
        <v>0.77393649443740398</v>
      </c>
      <c r="E610" s="17">
        <v>0.74146742328136495</v>
      </c>
      <c r="F610" s="17"/>
      <c r="G610" s="17">
        <v>0.75846990853446405</v>
      </c>
      <c r="H610" s="17">
        <v>0.73686204532228805</v>
      </c>
      <c r="I610" s="17">
        <v>0.76889284742534203</v>
      </c>
      <c r="J610" s="17"/>
      <c r="K610" s="17">
        <v>0.71160825718792997</v>
      </c>
      <c r="L610" s="17">
        <v>0.76400106157406</v>
      </c>
      <c r="M610" s="17"/>
      <c r="N610" s="17">
        <v>0.64266509401779104</v>
      </c>
      <c r="O610" s="17">
        <v>0.74022657561415595</v>
      </c>
      <c r="P610" s="17">
        <v>0.74810394980325401</v>
      </c>
      <c r="Q610" s="17">
        <v>0.83084773683360003</v>
      </c>
      <c r="R610" s="17">
        <v>0.84104020098268495</v>
      </c>
      <c r="S610" s="17"/>
      <c r="T610" s="17">
        <v>0.86228466703715401</v>
      </c>
      <c r="U610" s="17">
        <v>0.73145768614480999</v>
      </c>
      <c r="V610" s="17">
        <v>0.71987911959925999</v>
      </c>
      <c r="W610" s="17">
        <v>0.73339699186881002</v>
      </c>
      <c r="X610" s="17">
        <v>0.72885612283819801</v>
      </c>
      <c r="Y610" s="17">
        <v>0.72556901547473296</v>
      </c>
      <c r="Z610" s="17">
        <v>0.74492231478107696</v>
      </c>
      <c r="AA610" s="17">
        <v>0.76777694724998502</v>
      </c>
      <c r="AB610" s="17">
        <v>0.73772214574196604</v>
      </c>
      <c r="AC610" s="17">
        <v>0.78839439831771296</v>
      </c>
      <c r="AD610" s="17">
        <v>0.65537748877873203</v>
      </c>
      <c r="AE610" s="17">
        <v>0.77472847207467699</v>
      </c>
      <c r="AF610" s="17"/>
      <c r="AG610" s="17">
        <v>0.755875432184546</v>
      </c>
      <c r="AH610" s="17">
        <v>0.76774214706166199</v>
      </c>
    </row>
    <row r="611" spans="2:34" x14ac:dyDescent="0.25">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row>
    <row r="612" spans="2:34" x14ac:dyDescent="0.25">
      <c r="B612" s="6" t="s">
        <v>285</v>
      </c>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row>
    <row r="613" spans="2:34" x14ac:dyDescent="0.25">
      <c r="B613" s="23" t="s">
        <v>746</v>
      </c>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row>
    <row r="614" spans="2:34" x14ac:dyDescent="0.25">
      <c r="B614" t="s">
        <v>102</v>
      </c>
      <c r="C614" s="17">
        <v>0.287934768470133</v>
      </c>
      <c r="D614" s="17">
        <v>0.319727500012018</v>
      </c>
      <c r="E614" s="17">
        <v>0.26950542415142198</v>
      </c>
      <c r="F614" s="17"/>
      <c r="G614" s="17">
        <v>0.23194328517777599</v>
      </c>
      <c r="H614" s="17">
        <v>0.360040452088006</v>
      </c>
      <c r="I614" s="17">
        <v>0.28079663058973597</v>
      </c>
      <c r="J614" s="17"/>
      <c r="K614" s="17" t="s">
        <v>172</v>
      </c>
      <c r="L614" s="17">
        <v>0.287934768470133</v>
      </c>
      <c r="M614" s="17"/>
      <c r="N614" s="17">
        <v>0.23860030203104901</v>
      </c>
      <c r="O614" s="17">
        <v>0.24760557626996699</v>
      </c>
      <c r="P614" s="17">
        <v>0.30337124643577301</v>
      </c>
      <c r="Q614" s="17">
        <v>0.34632542888613899</v>
      </c>
      <c r="R614" s="17">
        <v>0.42459563798549999</v>
      </c>
      <c r="S614" s="17"/>
      <c r="T614" s="17">
        <v>0.41339248067802198</v>
      </c>
      <c r="U614" s="17">
        <v>0.18436666022807299</v>
      </c>
      <c r="V614" s="17">
        <v>0.32195582441461201</v>
      </c>
      <c r="W614" s="17">
        <v>0.25850732114347302</v>
      </c>
      <c r="X614" s="17">
        <v>0.350342244273256</v>
      </c>
      <c r="Y614" s="17">
        <v>0.38489164436709</v>
      </c>
      <c r="Z614" s="17">
        <v>0.232057102072419</v>
      </c>
      <c r="AA614" s="17">
        <v>0.27779610274142702</v>
      </c>
      <c r="AB614" s="17">
        <v>0.290136908539952</v>
      </c>
      <c r="AC614" s="17">
        <v>0.248793747260764</v>
      </c>
      <c r="AD614" s="17">
        <v>0.23404025590973099</v>
      </c>
      <c r="AE614" s="17">
        <v>0.27960206740620702</v>
      </c>
      <c r="AF614" s="17"/>
      <c r="AG614" s="17">
        <v>0.31799800932704497</v>
      </c>
      <c r="AH614" s="17">
        <v>0.26073001761032999</v>
      </c>
    </row>
    <row r="615" spans="2:34" x14ac:dyDescent="0.25">
      <c r="B615" t="s">
        <v>103</v>
      </c>
      <c r="C615" s="17">
        <v>0.41313162142772503</v>
      </c>
      <c r="D615" s="17">
        <v>0.40409337734418899</v>
      </c>
      <c r="E615" s="17">
        <v>0.420810794278486</v>
      </c>
      <c r="F615" s="17"/>
      <c r="G615" s="17">
        <v>0.419983156885683</v>
      </c>
      <c r="H615" s="17">
        <v>0.39875162258395203</v>
      </c>
      <c r="I615" s="17">
        <v>0.43617540440450098</v>
      </c>
      <c r="J615" s="17"/>
      <c r="K615" s="17" t="s">
        <v>172</v>
      </c>
      <c r="L615" s="17">
        <v>0.41313162142772503</v>
      </c>
      <c r="M615" s="17"/>
      <c r="N615" s="17">
        <v>0.37087563824279701</v>
      </c>
      <c r="O615" s="17">
        <v>0.435073420015058</v>
      </c>
      <c r="P615" s="17">
        <v>0.41955578769845803</v>
      </c>
      <c r="Q615" s="17">
        <v>0.36989813337516902</v>
      </c>
      <c r="R615" s="17">
        <v>0.42502932707558</v>
      </c>
      <c r="S615" s="17"/>
      <c r="T615" s="17">
        <v>0.38898277464033798</v>
      </c>
      <c r="U615" s="17">
        <v>0.494697129115451</v>
      </c>
      <c r="V615" s="17">
        <v>0.28477142265104499</v>
      </c>
      <c r="W615" s="17">
        <v>0.37566235577655699</v>
      </c>
      <c r="X615" s="17">
        <v>0.25330116096132799</v>
      </c>
      <c r="Y615" s="17">
        <v>0.36104957019378497</v>
      </c>
      <c r="Z615" s="17">
        <v>0.53480590866831201</v>
      </c>
      <c r="AA615" s="17">
        <v>0.40884175927780397</v>
      </c>
      <c r="AB615" s="17">
        <v>0.45370724713320798</v>
      </c>
      <c r="AC615" s="17">
        <v>0.47455241613627902</v>
      </c>
      <c r="AD615" s="17">
        <v>0.483550638255691</v>
      </c>
      <c r="AE615" s="17">
        <v>0.35912792989404901</v>
      </c>
      <c r="AF615" s="17"/>
      <c r="AG615" s="17">
        <v>0.35646929550020801</v>
      </c>
      <c r="AH615" s="17">
        <v>0.45005868294434698</v>
      </c>
    </row>
    <row r="616" spans="2:34" x14ac:dyDescent="0.25">
      <c r="B616" t="s">
        <v>104</v>
      </c>
      <c r="C616" s="17">
        <v>0.14378474805426</v>
      </c>
      <c r="D616" s="17">
        <v>0.12894992123117899</v>
      </c>
      <c r="E616" s="17">
        <v>0.16219551459930501</v>
      </c>
      <c r="F616" s="17"/>
      <c r="G616" s="17">
        <v>0.184717763669901</v>
      </c>
      <c r="H616" s="17">
        <v>9.8623325535599701E-2</v>
      </c>
      <c r="I616" s="17">
        <v>0.11887140298403601</v>
      </c>
      <c r="J616" s="17"/>
      <c r="K616" s="17" t="s">
        <v>172</v>
      </c>
      <c r="L616" s="17">
        <v>0.14378474805426</v>
      </c>
      <c r="M616" s="17"/>
      <c r="N616" s="17">
        <v>0.147832119622128</v>
      </c>
      <c r="O616" s="17">
        <v>0.19181930247915199</v>
      </c>
      <c r="P616" s="17">
        <v>0.12996311202001101</v>
      </c>
      <c r="Q616" s="17">
        <v>0.116847354412873</v>
      </c>
      <c r="R616" s="17">
        <v>6.0367586002705698E-2</v>
      </c>
      <c r="S616" s="17"/>
      <c r="T616" s="17">
        <v>0.139163675724749</v>
      </c>
      <c r="U616" s="17">
        <v>0.19131658492728101</v>
      </c>
      <c r="V616" s="17">
        <v>0.20371483201103099</v>
      </c>
      <c r="W616" s="17">
        <v>0.172300355767143</v>
      </c>
      <c r="X616" s="17">
        <v>0.123252790220612</v>
      </c>
      <c r="Y616" s="17">
        <v>0.117850608131068</v>
      </c>
      <c r="Z616" s="17">
        <v>0.127147083670339</v>
      </c>
      <c r="AA616" s="17">
        <v>0.206233109707322</v>
      </c>
      <c r="AB616" s="17">
        <v>6.5680761807045698E-2</v>
      </c>
      <c r="AC616" s="17">
        <v>0.121907156881478</v>
      </c>
      <c r="AD616" s="17">
        <v>0.11082407841824</v>
      </c>
      <c r="AE616" s="17">
        <v>0.12502390344453501</v>
      </c>
      <c r="AF616" s="17"/>
      <c r="AG616" s="17">
        <v>0.163909402370957</v>
      </c>
      <c r="AH616" s="17">
        <v>0.141837325612091</v>
      </c>
    </row>
    <row r="617" spans="2:34" x14ac:dyDescent="0.25">
      <c r="B617" t="s">
        <v>105</v>
      </c>
      <c r="C617" s="17">
        <v>0.115050183987689</v>
      </c>
      <c r="D617" s="17">
        <v>0.10304048898580399</v>
      </c>
      <c r="E617" s="17">
        <v>0.10965263657806699</v>
      </c>
      <c r="F617" s="17"/>
      <c r="G617" s="17">
        <v>0.113055030231651</v>
      </c>
      <c r="H617" s="17">
        <v>0.105248111334678</v>
      </c>
      <c r="I617" s="17">
        <v>0.16415656202172799</v>
      </c>
      <c r="J617" s="17"/>
      <c r="K617" s="17" t="s">
        <v>172</v>
      </c>
      <c r="L617" s="17">
        <v>0.115050183987689</v>
      </c>
      <c r="M617" s="17"/>
      <c r="N617" s="17">
        <v>0.19845244145969701</v>
      </c>
      <c r="O617" s="17">
        <v>8.75000209813451E-2</v>
      </c>
      <c r="P617" s="17">
        <v>0.105144965705342</v>
      </c>
      <c r="Q617" s="17">
        <v>0.116721710224385</v>
      </c>
      <c r="R617" s="17">
        <v>6.8813539297749901E-2</v>
      </c>
      <c r="S617" s="17"/>
      <c r="T617" s="17">
        <v>4.5160600657156297E-2</v>
      </c>
      <c r="U617" s="17">
        <v>8.7530368354379107E-2</v>
      </c>
      <c r="V617" s="17">
        <v>0.146017003261563</v>
      </c>
      <c r="W617" s="17">
        <v>0.13896636450810601</v>
      </c>
      <c r="X617" s="17">
        <v>0.18598037648496399</v>
      </c>
      <c r="Y617" s="17">
        <v>8.3403781629392104E-2</v>
      </c>
      <c r="Z617" s="17">
        <v>6.3237030039731204E-2</v>
      </c>
      <c r="AA617" s="17">
        <v>6.6836892611985596E-2</v>
      </c>
      <c r="AB617" s="17">
        <v>0.157977505588068</v>
      </c>
      <c r="AC617" s="17">
        <v>0.134658764366718</v>
      </c>
      <c r="AD617" s="17">
        <v>0.14181438510951899</v>
      </c>
      <c r="AE617" s="17">
        <v>0.23624609925521001</v>
      </c>
      <c r="AF617" s="17"/>
      <c r="AG617" s="17">
        <v>0.12266253464236899</v>
      </c>
      <c r="AH617" s="17">
        <v>0.110452895796419</v>
      </c>
    </row>
    <row r="618" spans="2:34" x14ac:dyDescent="0.25">
      <c r="B618" t="s">
        <v>80</v>
      </c>
      <c r="C618" s="17">
        <v>4.0098678060193099E-2</v>
      </c>
      <c r="D618" s="17">
        <v>4.4188712426810703E-2</v>
      </c>
      <c r="E618" s="17">
        <v>3.7835630392720303E-2</v>
      </c>
      <c r="F618" s="17"/>
      <c r="G618" s="17">
        <v>5.0300764034989599E-2</v>
      </c>
      <c r="H618" s="17">
        <v>3.73364884577643E-2</v>
      </c>
      <c r="I618" s="17">
        <v>0</v>
      </c>
      <c r="J618" s="17"/>
      <c r="K618" s="17" t="s">
        <v>172</v>
      </c>
      <c r="L618" s="17">
        <v>4.0098678060193099E-2</v>
      </c>
      <c r="M618" s="17"/>
      <c r="N618" s="17">
        <v>4.4239498644329099E-2</v>
      </c>
      <c r="O618" s="17">
        <v>3.8001680254478698E-2</v>
      </c>
      <c r="P618" s="17">
        <v>4.1964888140415602E-2</v>
      </c>
      <c r="Q618" s="17">
        <v>5.0207373101433E-2</v>
      </c>
      <c r="R618" s="17">
        <v>2.1193909638464001E-2</v>
      </c>
      <c r="S618" s="17"/>
      <c r="T618" s="17">
        <v>1.3300468299734001E-2</v>
      </c>
      <c r="U618" s="17">
        <v>4.2089257374815503E-2</v>
      </c>
      <c r="V618" s="17">
        <v>4.3540917661748703E-2</v>
      </c>
      <c r="W618" s="17">
        <v>5.4563602804720397E-2</v>
      </c>
      <c r="X618" s="17">
        <v>8.7123428059839803E-2</v>
      </c>
      <c r="Y618" s="17">
        <v>5.2804395678665003E-2</v>
      </c>
      <c r="Z618" s="17">
        <v>4.2752875549199203E-2</v>
      </c>
      <c r="AA618" s="17">
        <v>4.0292135661461698E-2</v>
      </c>
      <c r="AB618" s="17">
        <v>3.2497576931725697E-2</v>
      </c>
      <c r="AC618" s="17">
        <v>2.00879153547611E-2</v>
      </c>
      <c r="AD618" s="17">
        <v>2.97706423068189E-2</v>
      </c>
      <c r="AE618" s="17">
        <v>0</v>
      </c>
      <c r="AF618" s="17"/>
      <c r="AG618" s="17">
        <v>3.8960758159420801E-2</v>
      </c>
      <c r="AH618" s="17">
        <v>3.6921078036812598E-2</v>
      </c>
    </row>
    <row r="619" spans="2:34" x14ac:dyDescent="0.25">
      <c r="B619" t="s">
        <v>106</v>
      </c>
      <c r="C619" s="17">
        <v>0.70106638989785797</v>
      </c>
      <c r="D619" s="17">
        <v>0.72382087735620704</v>
      </c>
      <c r="E619" s="17">
        <v>0.69031621842990798</v>
      </c>
      <c r="F619" s="17"/>
      <c r="G619" s="17">
        <v>0.65192644206345896</v>
      </c>
      <c r="H619" s="17">
        <v>0.75879207467195897</v>
      </c>
      <c r="I619" s="17">
        <v>0.71697203499423601</v>
      </c>
      <c r="J619" s="17"/>
      <c r="K619" s="17" t="s">
        <v>172</v>
      </c>
      <c r="L619" s="17">
        <v>0.70106638989785797</v>
      </c>
      <c r="M619" s="17"/>
      <c r="N619" s="17">
        <v>0.609475940273845</v>
      </c>
      <c r="O619" s="17">
        <v>0.68267899628502404</v>
      </c>
      <c r="P619" s="17">
        <v>0.72292703413423098</v>
      </c>
      <c r="Q619" s="17">
        <v>0.71622356226130801</v>
      </c>
      <c r="R619" s="17">
        <v>0.84962496506107998</v>
      </c>
      <c r="S619" s="17"/>
      <c r="T619" s="17">
        <v>0.80237525531835996</v>
      </c>
      <c r="U619" s="17">
        <v>0.67906378934352496</v>
      </c>
      <c r="V619" s="17">
        <v>0.60672724706565695</v>
      </c>
      <c r="W619" s="17">
        <v>0.63416967692003001</v>
      </c>
      <c r="X619" s="17">
        <v>0.60364340523458404</v>
      </c>
      <c r="Y619" s="17">
        <v>0.74594121456087503</v>
      </c>
      <c r="Z619" s="17">
        <v>0.76686301074073104</v>
      </c>
      <c r="AA619" s="17">
        <v>0.68663786201923105</v>
      </c>
      <c r="AB619" s="17">
        <v>0.74384415567316098</v>
      </c>
      <c r="AC619" s="17">
        <v>0.72334616339704305</v>
      </c>
      <c r="AD619" s="17">
        <v>0.71759089416542199</v>
      </c>
      <c r="AE619" s="17">
        <v>0.63872999730025604</v>
      </c>
      <c r="AF619" s="17"/>
      <c r="AG619" s="17">
        <v>0.67446730482725303</v>
      </c>
      <c r="AH619" s="17">
        <v>0.71078870055467702</v>
      </c>
    </row>
    <row r="620" spans="2:34" x14ac:dyDescent="0.25">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row>
    <row r="621" spans="2:34" x14ac:dyDescent="0.25">
      <c r="B621" s="6" t="s">
        <v>286</v>
      </c>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row>
    <row r="622" spans="2:34" x14ac:dyDescent="0.25">
      <c r="B622" s="23" t="s">
        <v>746</v>
      </c>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row>
    <row r="623" spans="2:34" x14ac:dyDescent="0.25">
      <c r="B623" t="s">
        <v>102</v>
      </c>
      <c r="C623" s="17">
        <v>0.26017969585439599</v>
      </c>
      <c r="D623" s="17">
        <v>0.299543078615571</v>
      </c>
      <c r="E623" s="17">
        <v>0.23129243376953099</v>
      </c>
      <c r="F623" s="17"/>
      <c r="G623" s="17">
        <v>0.22821149017828801</v>
      </c>
      <c r="H623" s="17">
        <v>0.29892091273585603</v>
      </c>
      <c r="I623" s="17">
        <v>0.26578908657679001</v>
      </c>
      <c r="J623" s="17"/>
      <c r="K623" s="17" t="s">
        <v>172</v>
      </c>
      <c r="L623" s="17">
        <v>0.26017969585439599</v>
      </c>
      <c r="M623" s="17"/>
      <c r="N623" s="17">
        <v>0.1672575940595</v>
      </c>
      <c r="O623" s="17">
        <v>0.281072270243029</v>
      </c>
      <c r="P623" s="17">
        <v>0.26277836406473298</v>
      </c>
      <c r="Q623" s="17">
        <v>0.34632542888613899</v>
      </c>
      <c r="R623" s="17">
        <v>0.34331802329697803</v>
      </c>
      <c r="S623" s="17"/>
      <c r="T623" s="17">
        <v>0.37496010586474499</v>
      </c>
      <c r="U623" s="17">
        <v>0.16447649085764399</v>
      </c>
      <c r="V623" s="17">
        <v>0.24758298752053801</v>
      </c>
      <c r="W623" s="17">
        <v>0.167143427918645</v>
      </c>
      <c r="X623" s="17">
        <v>0.29335818458497698</v>
      </c>
      <c r="Y623" s="17">
        <v>0.29968289811278698</v>
      </c>
      <c r="Z623" s="17">
        <v>0.19071761238068899</v>
      </c>
      <c r="AA623" s="17">
        <v>0.296653911280925</v>
      </c>
      <c r="AB623" s="17">
        <v>0.30204273940531801</v>
      </c>
      <c r="AC623" s="17">
        <v>0.293184380362431</v>
      </c>
      <c r="AD623" s="17">
        <v>0.23336180859991101</v>
      </c>
      <c r="AE623" s="17">
        <v>0.42815815782185102</v>
      </c>
      <c r="AF623" s="17"/>
      <c r="AG623" s="17">
        <v>0.30761640974473398</v>
      </c>
      <c r="AH623" s="17">
        <v>0.228254204979639</v>
      </c>
    </row>
    <row r="624" spans="2:34" x14ac:dyDescent="0.25">
      <c r="B624" t="s">
        <v>103</v>
      </c>
      <c r="C624" s="17">
        <v>0.42352089862964598</v>
      </c>
      <c r="D624" s="17">
        <v>0.41867709138012998</v>
      </c>
      <c r="E624" s="17">
        <v>0.43404330806969699</v>
      </c>
      <c r="F624" s="17"/>
      <c r="G624" s="17">
        <v>0.41397534520631801</v>
      </c>
      <c r="H624" s="17">
        <v>0.44236794977445498</v>
      </c>
      <c r="I624" s="17">
        <v>0.39615293179885802</v>
      </c>
      <c r="J624" s="17"/>
      <c r="K624" s="17" t="s">
        <v>172</v>
      </c>
      <c r="L624" s="17">
        <v>0.42352089862964598</v>
      </c>
      <c r="M624" s="17"/>
      <c r="N624" s="17">
        <v>0.41160788918133101</v>
      </c>
      <c r="O624" s="17">
        <v>0.38189216788201902</v>
      </c>
      <c r="P624" s="17">
        <v>0.43279567181024398</v>
      </c>
      <c r="Q624" s="17">
        <v>0.47135664327056398</v>
      </c>
      <c r="R624" s="17">
        <v>0.51704032610374795</v>
      </c>
      <c r="S624" s="17"/>
      <c r="T624" s="17">
        <v>0.37939505584611</v>
      </c>
      <c r="U624" s="17">
        <v>0.53044469383327597</v>
      </c>
      <c r="V624" s="17">
        <v>0.38330125337793303</v>
      </c>
      <c r="W624" s="17">
        <v>0.36573724064637397</v>
      </c>
      <c r="X624" s="17">
        <v>0.29650132865885798</v>
      </c>
      <c r="Y624" s="17">
        <v>0.47033169975640599</v>
      </c>
      <c r="Z624" s="17">
        <v>0.53010703470251197</v>
      </c>
      <c r="AA624" s="17">
        <v>0.365558325350957</v>
      </c>
      <c r="AB624" s="17">
        <v>0.44132751112302498</v>
      </c>
      <c r="AC624" s="17">
        <v>0.41916423060900199</v>
      </c>
      <c r="AD624" s="17">
        <v>0.42384564416262999</v>
      </c>
      <c r="AE624" s="17">
        <v>0.19614315867862001</v>
      </c>
      <c r="AF624" s="17"/>
      <c r="AG624" s="17">
        <v>0.37368850912257001</v>
      </c>
      <c r="AH624" s="17">
        <v>0.45754831960867998</v>
      </c>
    </row>
    <row r="625" spans="2:34" x14ac:dyDescent="0.25">
      <c r="B625" t="s">
        <v>104</v>
      </c>
      <c r="C625" s="17">
        <v>0.16704603247012301</v>
      </c>
      <c r="D625" s="17">
        <v>0.14099186914002801</v>
      </c>
      <c r="E625" s="17">
        <v>0.19636519104400699</v>
      </c>
      <c r="F625" s="17"/>
      <c r="G625" s="17">
        <v>0.19839587181731899</v>
      </c>
      <c r="H625" s="17">
        <v>0.120542533081012</v>
      </c>
      <c r="I625" s="17">
        <v>0.19550580379372301</v>
      </c>
      <c r="J625" s="17"/>
      <c r="K625" s="17" t="s">
        <v>172</v>
      </c>
      <c r="L625" s="17">
        <v>0.16704603247012301</v>
      </c>
      <c r="M625" s="17"/>
      <c r="N625" s="17">
        <v>0.21411480534546101</v>
      </c>
      <c r="O625" s="17">
        <v>0.20796315638187499</v>
      </c>
      <c r="P625" s="17">
        <v>0.14600125676421999</v>
      </c>
      <c r="Q625" s="17">
        <v>9.6576301942920106E-2</v>
      </c>
      <c r="R625" s="17">
        <v>7.2507864371092898E-2</v>
      </c>
      <c r="S625" s="17"/>
      <c r="T625" s="17">
        <v>0.172041625864333</v>
      </c>
      <c r="U625" s="17">
        <v>0.16668754111072001</v>
      </c>
      <c r="V625" s="17">
        <v>0.196355742242389</v>
      </c>
      <c r="W625" s="17">
        <v>0.24736726910853499</v>
      </c>
      <c r="X625" s="17">
        <v>0.16213876183426201</v>
      </c>
      <c r="Y625" s="17">
        <v>0.156074998939985</v>
      </c>
      <c r="Z625" s="17">
        <v>0.19697473132332299</v>
      </c>
      <c r="AA625" s="17">
        <v>0.20070874148802001</v>
      </c>
      <c r="AB625" s="17">
        <v>8.7779042817196701E-2</v>
      </c>
      <c r="AC625" s="17">
        <v>9.1420718119786498E-2</v>
      </c>
      <c r="AD625" s="17">
        <v>0.18422405645345699</v>
      </c>
      <c r="AE625" s="17">
        <v>0.20031866582039801</v>
      </c>
      <c r="AF625" s="17"/>
      <c r="AG625" s="17">
        <v>0.185158394591282</v>
      </c>
      <c r="AH625" s="17">
        <v>0.15773983984630599</v>
      </c>
    </row>
    <row r="626" spans="2:34" x14ac:dyDescent="0.25">
      <c r="B626" t="s">
        <v>105</v>
      </c>
      <c r="C626" s="17">
        <v>0.110863903865414</v>
      </c>
      <c r="D626" s="17">
        <v>0.10633313084335</v>
      </c>
      <c r="E626" s="17">
        <v>9.5017571870696094E-2</v>
      </c>
      <c r="F626" s="17"/>
      <c r="G626" s="17">
        <v>0.11433213399148499</v>
      </c>
      <c r="H626" s="17">
        <v>9.8566218166814906E-2</v>
      </c>
      <c r="I626" s="17">
        <v>0.14255217783062901</v>
      </c>
      <c r="J626" s="17"/>
      <c r="K626" s="17" t="s">
        <v>172</v>
      </c>
      <c r="L626" s="17">
        <v>0.110863903865414</v>
      </c>
      <c r="M626" s="17"/>
      <c r="N626" s="17">
        <v>0.15760844717172501</v>
      </c>
      <c r="O626" s="17">
        <v>9.5466301485054306E-2</v>
      </c>
      <c r="P626" s="17">
        <v>0.118911714193446</v>
      </c>
      <c r="Q626" s="17">
        <v>3.5534252798943899E-2</v>
      </c>
      <c r="R626" s="17">
        <v>5.1345628839744098E-2</v>
      </c>
      <c r="S626" s="17"/>
      <c r="T626" s="17">
        <v>5.9381906540984498E-2</v>
      </c>
      <c r="U626" s="17">
        <v>8.9844476732751394E-2</v>
      </c>
      <c r="V626" s="17">
        <v>0.112667900056153</v>
      </c>
      <c r="W626" s="17">
        <v>0.16518845952172501</v>
      </c>
      <c r="X626" s="17">
        <v>0.16886247969622201</v>
      </c>
      <c r="Y626" s="17">
        <v>3.58963183462307E-2</v>
      </c>
      <c r="Z626" s="17">
        <v>6.6321203630186398E-2</v>
      </c>
      <c r="AA626" s="17">
        <v>9.6786886218636403E-2</v>
      </c>
      <c r="AB626" s="17">
        <v>0.132144260599276</v>
      </c>
      <c r="AC626" s="17">
        <v>0.19623067090878099</v>
      </c>
      <c r="AD626" s="17">
        <v>0.111206495719006</v>
      </c>
      <c r="AE626" s="17">
        <v>0.175380017679131</v>
      </c>
      <c r="AF626" s="17"/>
      <c r="AG626" s="17">
        <v>9.2032938792402999E-2</v>
      </c>
      <c r="AH626" s="17">
        <v>0.122297142615195</v>
      </c>
    </row>
    <row r="627" spans="2:34" x14ac:dyDescent="0.25">
      <c r="B627" t="s">
        <v>80</v>
      </c>
      <c r="C627" s="17">
        <v>3.8389469180420598E-2</v>
      </c>
      <c r="D627" s="17">
        <v>3.4454830020921E-2</v>
      </c>
      <c r="E627" s="17">
        <v>4.3281495246068898E-2</v>
      </c>
      <c r="F627" s="17"/>
      <c r="G627" s="17">
        <v>4.5085158806589802E-2</v>
      </c>
      <c r="H627" s="17">
        <v>3.9602386241862401E-2</v>
      </c>
      <c r="I627" s="17">
        <v>0</v>
      </c>
      <c r="J627" s="17"/>
      <c r="K627" s="17" t="s">
        <v>172</v>
      </c>
      <c r="L627" s="17">
        <v>3.8389469180420598E-2</v>
      </c>
      <c r="M627" s="17"/>
      <c r="N627" s="17">
        <v>4.9411264241982E-2</v>
      </c>
      <c r="O627" s="17">
        <v>3.3606104008022698E-2</v>
      </c>
      <c r="P627" s="17">
        <v>3.9512993167357603E-2</v>
      </c>
      <c r="Q627" s="17">
        <v>5.0207373101433E-2</v>
      </c>
      <c r="R627" s="17">
        <v>1.5788157388436901E-2</v>
      </c>
      <c r="S627" s="17"/>
      <c r="T627" s="17">
        <v>1.42213058838282E-2</v>
      </c>
      <c r="U627" s="17">
        <v>4.8546797465609498E-2</v>
      </c>
      <c r="V627" s="17">
        <v>6.0092116802988101E-2</v>
      </c>
      <c r="W627" s="17">
        <v>5.4563602804720397E-2</v>
      </c>
      <c r="X627" s="17">
        <v>7.9139245225680804E-2</v>
      </c>
      <c r="Y627" s="17">
        <v>3.80140848445919E-2</v>
      </c>
      <c r="Z627" s="17">
        <v>1.5879417963290701E-2</v>
      </c>
      <c r="AA627" s="17">
        <v>4.0292135661461698E-2</v>
      </c>
      <c r="AB627" s="17">
        <v>3.67064460551845E-2</v>
      </c>
      <c r="AC627" s="17">
        <v>0</v>
      </c>
      <c r="AD627" s="17">
        <v>4.7361995064994999E-2</v>
      </c>
      <c r="AE627" s="17">
        <v>0</v>
      </c>
      <c r="AF627" s="17"/>
      <c r="AG627" s="17">
        <v>4.1503747749011999E-2</v>
      </c>
      <c r="AH627" s="17">
        <v>3.4160492950179602E-2</v>
      </c>
    </row>
    <row r="628" spans="2:34" x14ac:dyDescent="0.25">
      <c r="B628" t="s">
        <v>106</v>
      </c>
      <c r="C628" s="17">
        <v>0.68370059448404197</v>
      </c>
      <c r="D628" s="17">
        <v>0.71822016999570104</v>
      </c>
      <c r="E628" s="17">
        <v>0.66533574183922795</v>
      </c>
      <c r="F628" s="17"/>
      <c r="G628" s="17">
        <v>0.64218683538460597</v>
      </c>
      <c r="H628" s="17">
        <v>0.74128886251031101</v>
      </c>
      <c r="I628" s="17">
        <v>0.66194201837564803</v>
      </c>
      <c r="J628" s="17"/>
      <c r="K628" s="17" t="s">
        <v>172</v>
      </c>
      <c r="L628" s="17">
        <v>0.68370059448404197</v>
      </c>
      <c r="M628" s="17"/>
      <c r="N628" s="17">
        <v>0.57886548324083198</v>
      </c>
      <c r="O628" s="17">
        <v>0.66296443812504802</v>
      </c>
      <c r="P628" s="17">
        <v>0.69557403587497602</v>
      </c>
      <c r="Q628" s="17">
        <v>0.81768207215670297</v>
      </c>
      <c r="R628" s="17">
        <v>0.86035834940072597</v>
      </c>
      <c r="S628" s="17"/>
      <c r="T628" s="17">
        <v>0.75435516171085504</v>
      </c>
      <c r="U628" s="17">
        <v>0.69492118469092001</v>
      </c>
      <c r="V628" s="17">
        <v>0.63088424089846995</v>
      </c>
      <c r="W628" s="17">
        <v>0.53288066856501903</v>
      </c>
      <c r="X628" s="17">
        <v>0.58985951324383501</v>
      </c>
      <c r="Y628" s="17">
        <v>0.77001459786919302</v>
      </c>
      <c r="Z628" s="17">
        <v>0.72082464708320004</v>
      </c>
      <c r="AA628" s="17">
        <v>0.662212236631882</v>
      </c>
      <c r="AB628" s="17">
        <v>0.74337025052834205</v>
      </c>
      <c r="AC628" s="17">
        <v>0.71234861097143298</v>
      </c>
      <c r="AD628" s="17">
        <v>0.657207452762542</v>
      </c>
      <c r="AE628" s="17">
        <v>0.62430131650047205</v>
      </c>
      <c r="AF628" s="17"/>
      <c r="AG628" s="17">
        <v>0.68130491886730304</v>
      </c>
      <c r="AH628" s="17">
        <v>0.68580252458831903</v>
      </c>
    </row>
    <row r="629" spans="2:34" x14ac:dyDescent="0.25">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row>
    <row r="630" spans="2:34" x14ac:dyDescent="0.25">
      <c r="B630" s="6" t="s">
        <v>292</v>
      </c>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row>
    <row r="631" spans="2:34" x14ac:dyDescent="0.25">
      <c r="B631" s="23" t="s">
        <v>62</v>
      </c>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row>
    <row r="632" spans="2:34" x14ac:dyDescent="0.25">
      <c r="B632" t="s">
        <v>287</v>
      </c>
      <c r="C632" s="17">
        <v>0.25746634514746902</v>
      </c>
      <c r="D632" s="17">
        <v>0.26820524531614298</v>
      </c>
      <c r="E632" s="17">
        <v>0.25165029226623298</v>
      </c>
      <c r="F632" s="17"/>
      <c r="G632" s="17">
        <v>0.20343423204558</v>
      </c>
      <c r="H632" s="17">
        <v>0.26026927837713298</v>
      </c>
      <c r="I632" s="17">
        <v>0.30414397668512</v>
      </c>
      <c r="J632" s="17"/>
      <c r="K632" s="17">
        <v>0.233320999238008</v>
      </c>
      <c r="L632" s="17">
        <v>0.26480805038611099</v>
      </c>
      <c r="M632" s="17"/>
      <c r="N632" s="17">
        <v>0.199966740194162</v>
      </c>
      <c r="O632" s="17">
        <v>0.24029519538083999</v>
      </c>
      <c r="P632" s="17">
        <v>0.24013489874404401</v>
      </c>
      <c r="Q632" s="17">
        <v>0.26750506382082601</v>
      </c>
      <c r="R632" s="17">
        <v>0.35271610227141498</v>
      </c>
      <c r="S632" s="17"/>
      <c r="T632" s="17">
        <v>0.33582532554504202</v>
      </c>
      <c r="U632" s="17">
        <v>0.223652002381201</v>
      </c>
      <c r="V632" s="17">
        <v>0.213122208796933</v>
      </c>
      <c r="W632" s="17">
        <v>0.22328817229655101</v>
      </c>
      <c r="X632" s="17">
        <v>0.28553242678186502</v>
      </c>
      <c r="Y632" s="17">
        <v>0.26423655905655502</v>
      </c>
      <c r="Z632" s="17">
        <v>0.28658528900199698</v>
      </c>
      <c r="AA632" s="17">
        <v>0.21315078342422999</v>
      </c>
      <c r="AB632" s="17">
        <v>0.24367549169460401</v>
      </c>
      <c r="AC632" s="17">
        <v>0.239237024214288</v>
      </c>
      <c r="AD632" s="17">
        <v>0.28280273842794301</v>
      </c>
      <c r="AE632" s="17">
        <v>0.211016417259274</v>
      </c>
      <c r="AF632" s="17"/>
      <c r="AG632" s="17">
        <v>0.28758703517204098</v>
      </c>
      <c r="AH632" s="17">
        <v>0.243577362773713</v>
      </c>
    </row>
    <row r="633" spans="2:34" x14ac:dyDescent="0.25">
      <c r="B633" t="s">
        <v>288</v>
      </c>
      <c r="C633" s="17">
        <v>0.34883539507165501</v>
      </c>
      <c r="D633" s="17">
        <v>0.35351155030005799</v>
      </c>
      <c r="E633" s="17">
        <v>0.34987182348526502</v>
      </c>
      <c r="F633" s="17"/>
      <c r="G633" s="17">
        <v>0.35355176247500097</v>
      </c>
      <c r="H633" s="17">
        <v>0.373037825244732</v>
      </c>
      <c r="I633" s="17">
        <v>0.31415600855175002</v>
      </c>
      <c r="J633" s="17"/>
      <c r="K633" s="17">
        <v>0.330407445996523</v>
      </c>
      <c r="L633" s="17">
        <v>0.35325217047964902</v>
      </c>
      <c r="M633" s="17"/>
      <c r="N633" s="17">
        <v>0.27424776920196497</v>
      </c>
      <c r="O633" s="17">
        <v>0.37022956444238803</v>
      </c>
      <c r="P633" s="17">
        <v>0.34493402654488903</v>
      </c>
      <c r="Q633" s="17">
        <v>0.39101258176297798</v>
      </c>
      <c r="R633" s="17">
        <v>0.38044902840154199</v>
      </c>
      <c r="S633" s="17"/>
      <c r="T633" s="17">
        <v>0.376606919151383</v>
      </c>
      <c r="U633" s="17">
        <v>0.371323605671593</v>
      </c>
      <c r="V633" s="17">
        <v>0.34349326527201601</v>
      </c>
      <c r="W633" s="17">
        <v>0.32365449632736898</v>
      </c>
      <c r="X633" s="17">
        <v>0.257522877362586</v>
      </c>
      <c r="Y633" s="17">
        <v>0.33994780942615499</v>
      </c>
      <c r="Z633" s="17">
        <v>0.37259221818825899</v>
      </c>
      <c r="AA633" s="17">
        <v>0.37955718049059001</v>
      </c>
      <c r="AB633" s="17">
        <v>0.41314668930036402</v>
      </c>
      <c r="AC633" s="17">
        <v>0.29242258115126502</v>
      </c>
      <c r="AD633" s="17">
        <v>0.301179556037251</v>
      </c>
      <c r="AE633" s="17">
        <v>0.34681893519038598</v>
      </c>
      <c r="AF633" s="17"/>
      <c r="AG633" s="17">
        <v>0.328390880692216</v>
      </c>
      <c r="AH633" s="17">
        <v>0.36560123258226102</v>
      </c>
    </row>
    <row r="634" spans="2:34" x14ac:dyDescent="0.25">
      <c r="B634" t="s">
        <v>289</v>
      </c>
      <c r="C634" s="17">
        <v>0.155641274696457</v>
      </c>
      <c r="D634" s="17">
        <v>0.16029023315396601</v>
      </c>
      <c r="E634" s="17">
        <v>0.152803454710114</v>
      </c>
      <c r="F634" s="17"/>
      <c r="G634" s="17">
        <v>0.16011043875469499</v>
      </c>
      <c r="H634" s="17">
        <v>0.15922508695724499</v>
      </c>
      <c r="I634" s="17">
        <v>0.14700366109554999</v>
      </c>
      <c r="J634" s="17"/>
      <c r="K634" s="17">
        <v>0.163963525665627</v>
      </c>
      <c r="L634" s="17">
        <v>0.155293206848336</v>
      </c>
      <c r="M634" s="17"/>
      <c r="N634" s="17">
        <v>0.159817136737294</v>
      </c>
      <c r="O634" s="17">
        <v>0.15535501116452499</v>
      </c>
      <c r="P634" s="17">
        <v>0.16508957279018599</v>
      </c>
      <c r="Q634" s="17">
        <v>0.176890542922332</v>
      </c>
      <c r="R634" s="17">
        <v>0.12700870037165399</v>
      </c>
      <c r="S634" s="17"/>
      <c r="T634" s="17">
        <v>0.121732720045558</v>
      </c>
      <c r="U634" s="17">
        <v>0.152052370823754</v>
      </c>
      <c r="V634" s="17">
        <v>0.15819329553356201</v>
      </c>
      <c r="W634" s="17">
        <v>0.1874587605834</v>
      </c>
      <c r="X634" s="17">
        <v>0.15981920898607899</v>
      </c>
      <c r="Y634" s="17">
        <v>0.16709671582459801</v>
      </c>
      <c r="Z634" s="17">
        <v>0.15309361489809301</v>
      </c>
      <c r="AA634" s="17">
        <v>0.16600305361220599</v>
      </c>
      <c r="AB634" s="17">
        <v>0.14411127612292501</v>
      </c>
      <c r="AC634" s="17">
        <v>0.18865615009744899</v>
      </c>
      <c r="AD634" s="17">
        <v>0.174125479582939</v>
      </c>
      <c r="AE634" s="17">
        <v>9.6037210570537199E-2</v>
      </c>
      <c r="AF634" s="17"/>
      <c r="AG634" s="17">
        <v>0.14921211745007901</v>
      </c>
      <c r="AH634" s="17">
        <v>0.16170773136066199</v>
      </c>
    </row>
    <row r="635" spans="2:34" x14ac:dyDescent="0.25">
      <c r="B635" t="s">
        <v>290</v>
      </c>
      <c r="C635" s="17">
        <v>9.0260971130131498E-2</v>
      </c>
      <c r="D635" s="17">
        <v>8.6623208281126296E-2</v>
      </c>
      <c r="E635" s="17">
        <v>8.8065303725007302E-2</v>
      </c>
      <c r="F635" s="17"/>
      <c r="G635" s="17">
        <v>8.5063104845321202E-2</v>
      </c>
      <c r="H635" s="17">
        <v>9.4920767657624805E-2</v>
      </c>
      <c r="I635" s="17">
        <v>8.9255364257212297E-2</v>
      </c>
      <c r="J635" s="17"/>
      <c r="K635" s="17">
        <v>0.10316710460607501</v>
      </c>
      <c r="L635" s="17">
        <v>8.7013859467496901E-2</v>
      </c>
      <c r="M635" s="17"/>
      <c r="N635" s="17">
        <v>0.10468936200415099</v>
      </c>
      <c r="O635" s="17">
        <v>8.5458057511123106E-2</v>
      </c>
      <c r="P635" s="17">
        <v>9.9672580995295093E-2</v>
      </c>
      <c r="Q635" s="17">
        <v>8.5662267566970998E-2</v>
      </c>
      <c r="R635" s="17">
        <v>6.7289891218832706E-2</v>
      </c>
      <c r="S635" s="17"/>
      <c r="T635" s="17">
        <v>4.1464308415761202E-2</v>
      </c>
      <c r="U635" s="17">
        <v>0.11715706114075</v>
      </c>
      <c r="V635" s="17">
        <v>9.5935994664080704E-2</v>
      </c>
      <c r="W635" s="17">
        <v>0.109242458174086</v>
      </c>
      <c r="X635" s="17">
        <v>0.11830730852893501</v>
      </c>
      <c r="Y635" s="17">
        <v>7.4733076994169298E-2</v>
      </c>
      <c r="Z635" s="17">
        <v>5.7221458377217899E-2</v>
      </c>
      <c r="AA635" s="17">
        <v>0.100992904424539</v>
      </c>
      <c r="AB635" s="17">
        <v>0.11024320251585799</v>
      </c>
      <c r="AC635" s="17">
        <v>8.1310378768193095E-2</v>
      </c>
      <c r="AD635" s="17">
        <v>8.66314939152837E-2</v>
      </c>
      <c r="AE635" s="17">
        <v>0.140621445944769</v>
      </c>
      <c r="AF635" s="17"/>
      <c r="AG635" s="17">
        <v>9.7587199527783705E-2</v>
      </c>
      <c r="AH635" s="17">
        <v>8.0810435771713596E-2</v>
      </c>
    </row>
    <row r="636" spans="2:34" x14ac:dyDescent="0.25">
      <c r="B636" t="s">
        <v>80</v>
      </c>
      <c r="C636" s="17">
        <v>0.14779601395428801</v>
      </c>
      <c r="D636" s="17">
        <v>0.131369762948707</v>
      </c>
      <c r="E636" s="17">
        <v>0.15760912581338099</v>
      </c>
      <c r="F636" s="17"/>
      <c r="G636" s="17">
        <v>0.19784046187940299</v>
      </c>
      <c r="H636" s="17">
        <v>0.11254704176326601</v>
      </c>
      <c r="I636" s="17">
        <v>0.14544098941036801</v>
      </c>
      <c r="J636" s="17"/>
      <c r="K636" s="17">
        <v>0.169140924493767</v>
      </c>
      <c r="L636" s="17">
        <v>0.139632712818407</v>
      </c>
      <c r="M636" s="17"/>
      <c r="N636" s="17">
        <v>0.26127899186242698</v>
      </c>
      <c r="O636" s="17">
        <v>0.14866217150112401</v>
      </c>
      <c r="P636" s="17">
        <v>0.15016892092558601</v>
      </c>
      <c r="Q636" s="17">
        <v>7.8929543926893594E-2</v>
      </c>
      <c r="R636" s="17">
        <v>7.2536277736555702E-2</v>
      </c>
      <c r="S636" s="17"/>
      <c r="T636" s="17">
        <v>0.124370726842256</v>
      </c>
      <c r="U636" s="17">
        <v>0.13581495998270099</v>
      </c>
      <c r="V636" s="17">
        <v>0.18925523573340799</v>
      </c>
      <c r="W636" s="17">
        <v>0.156356112618594</v>
      </c>
      <c r="X636" s="17">
        <v>0.17881817834053501</v>
      </c>
      <c r="Y636" s="17">
        <v>0.153985838698523</v>
      </c>
      <c r="Z636" s="17">
        <v>0.13050741953443301</v>
      </c>
      <c r="AA636" s="17">
        <v>0.140296078048435</v>
      </c>
      <c r="AB636" s="17">
        <v>8.8823340366249504E-2</v>
      </c>
      <c r="AC636" s="17">
        <v>0.198373865768806</v>
      </c>
      <c r="AD636" s="17">
        <v>0.155260732036584</v>
      </c>
      <c r="AE636" s="17">
        <v>0.205505991035033</v>
      </c>
      <c r="AF636" s="17"/>
      <c r="AG636" s="17">
        <v>0.13722276715788101</v>
      </c>
      <c r="AH636" s="17">
        <v>0.148303237511651</v>
      </c>
    </row>
    <row r="637" spans="2:34" x14ac:dyDescent="0.25">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row>
    <row r="638" spans="2:34" x14ac:dyDescent="0.25">
      <c r="B638" s="6" t="s">
        <v>293</v>
      </c>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row>
    <row r="639" spans="2:34" x14ac:dyDescent="0.25">
      <c r="B639" s="23" t="s">
        <v>62</v>
      </c>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row>
    <row r="640" spans="2:34" x14ac:dyDescent="0.25">
      <c r="B640" t="s">
        <v>287</v>
      </c>
      <c r="C640" s="17">
        <v>0.237365862397694</v>
      </c>
      <c r="D640" s="17">
        <v>0.25170370965616001</v>
      </c>
      <c r="E640" s="17">
        <v>0.226731208229421</v>
      </c>
      <c r="F640" s="17"/>
      <c r="G640" s="17">
        <v>0.18313349748418301</v>
      </c>
      <c r="H640" s="17">
        <v>0.23191860344130499</v>
      </c>
      <c r="I640" s="17">
        <v>0.294557795376507</v>
      </c>
      <c r="J640" s="17"/>
      <c r="K640" s="17">
        <v>0.20221338643984599</v>
      </c>
      <c r="L640" s="17">
        <v>0.24536194402001699</v>
      </c>
      <c r="M640" s="17"/>
      <c r="N640" s="17">
        <v>0.180016361801874</v>
      </c>
      <c r="O640" s="17">
        <v>0.22504385812123401</v>
      </c>
      <c r="P640" s="17">
        <v>0.212622481522937</v>
      </c>
      <c r="Q640" s="17">
        <v>0.223812288913983</v>
      </c>
      <c r="R640" s="17">
        <v>0.34979898435620499</v>
      </c>
      <c r="S640" s="17"/>
      <c r="T640" s="17">
        <v>0.30504923567173398</v>
      </c>
      <c r="U640" s="17">
        <v>0.201972835864802</v>
      </c>
      <c r="V640" s="17">
        <v>0.21215168052161901</v>
      </c>
      <c r="W640" s="17">
        <v>0.20662104566800099</v>
      </c>
      <c r="X640" s="17">
        <v>0.27459400970745601</v>
      </c>
      <c r="Y640" s="17">
        <v>0.24718614529064101</v>
      </c>
      <c r="Z640" s="17">
        <v>0.243539394169664</v>
      </c>
      <c r="AA640" s="17">
        <v>0.209988248328557</v>
      </c>
      <c r="AB640" s="17">
        <v>0.25622243200039602</v>
      </c>
      <c r="AC640" s="17">
        <v>0.21967028781478701</v>
      </c>
      <c r="AD640" s="17">
        <v>0.20214502347656699</v>
      </c>
      <c r="AE640" s="17">
        <v>0.17012974796654101</v>
      </c>
      <c r="AF640" s="17"/>
      <c r="AG640" s="17">
        <v>0.264988914870742</v>
      </c>
      <c r="AH640" s="17">
        <v>0.224701445674516</v>
      </c>
    </row>
    <row r="641" spans="2:34" x14ac:dyDescent="0.25">
      <c r="B641" t="s">
        <v>288</v>
      </c>
      <c r="C641" s="17">
        <v>0.34898183981958703</v>
      </c>
      <c r="D641" s="17">
        <v>0.34649525074637</v>
      </c>
      <c r="E641" s="17">
        <v>0.35718441203622098</v>
      </c>
      <c r="F641" s="17"/>
      <c r="G641" s="17">
        <v>0.33995080913169801</v>
      </c>
      <c r="H641" s="17">
        <v>0.375519729387983</v>
      </c>
      <c r="I641" s="17">
        <v>0.32414770373483798</v>
      </c>
      <c r="J641" s="17"/>
      <c r="K641" s="17">
        <v>0.33048024077614702</v>
      </c>
      <c r="L641" s="17">
        <v>0.356079823067255</v>
      </c>
      <c r="M641" s="17"/>
      <c r="N641" s="17">
        <v>0.27151452931855202</v>
      </c>
      <c r="O641" s="17">
        <v>0.34722061286284001</v>
      </c>
      <c r="P641" s="17">
        <v>0.35072129106003702</v>
      </c>
      <c r="Q641" s="17">
        <v>0.39727308823365898</v>
      </c>
      <c r="R641" s="17">
        <v>0.39482295365081299</v>
      </c>
      <c r="S641" s="17"/>
      <c r="T641" s="17">
        <v>0.36957111623748301</v>
      </c>
      <c r="U641" s="17">
        <v>0.34890738742844202</v>
      </c>
      <c r="V641" s="17">
        <v>0.33690389644938001</v>
      </c>
      <c r="W641" s="17">
        <v>0.36858523497347301</v>
      </c>
      <c r="X641" s="17">
        <v>0.24431123833961199</v>
      </c>
      <c r="Y641" s="17">
        <v>0.38014887348013698</v>
      </c>
      <c r="Z641" s="17">
        <v>0.33702664582761299</v>
      </c>
      <c r="AA641" s="17">
        <v>0.37173072491193498</v>
      </c>
      <c r="AB641" s="17">
        <v>0.38973420588971702</v>
      </c>
      <c r="AC641" s="17">
        <v>0.2997610197219</v>
      </c>
      <c r="AD641" s="17">
        <v>0.356627036282538</v>
      </c>
      <c r="AE641" s="17">
        <v>0.37356203389684101</v>
      </c>
      <c r="AF641" s="17"/>
      <c r="AG641" s="17">
        <v>0.34854985228206897</v>
      </c>
      <c r="AH641" s="17">
        <v>0.353489769768847</v>
      </c>
    </row>
    <row r="642" spans="2:34" x14ac:dyDescent="0.25">
      <c r="B642" t="s">
        <v>289</v>
      </c>
      <c r="C642" s="17">
        <v>0.17084720491703201</v>
      </c>
      <c r="D642" s="17">
        <v>0.18822732543238599</v>
      </c>
      <c r="E642" s="17">
        <v>0.155567954130747</v>
      </c>
      <c r="F642" s="17"/>
      <c r="G642" s="17">
        <v>0.172975130098102</v>
      </c>
      <c r="H642" s="17">
        <v>0.17504505632762099</v>
      </c>
      <c r="I642" s="17">
        <v>0.16361549436779599</v>
      </c>
      <c r="J642" s="17"/>
      <c r="K642" s="17">
        <v>0.17084195582706599</v>
      </c>
      <c r="L642" s="17">
        <v>0.170107194485452</v>
      </c>
      <c r="M642" s="17"/>
      <c r="N642" s="17">
        <v>0.18648537054979</v>
      </c>
      <c r="O642" s="17">
        <v>0.179696079419256</v>
      </c>
      <c r="P642" s="17">
        <v>0.1790733077601</v>
      </c>
      <c r="Q642" s="17">
        <v>0.18084155361527801</v>
      </c>
      <c r="R642" s="17">
        <v>0.12928933819803301</v>
      </c>
      <c r="S642" s="17"/>
      <c r="T642" s="17">
        <v>0.17295206062798699</v>
      </c>
      <c r="U642" s="17">
        <v>0.15485028868491299</v>
      </c>
      <c r="V642" s="17">
        <v>0.177234588361185</v>
      </c>
      <c r="W642" s="17">
        <v>0.179725986203503</v>
      </c>
      <c r="X642" s="17">
        <v>0.16660437557338101</v>
      </c>
      <c r="Y642" s="17">
        <v>0.156221700760658</v>
      </c>
      <c r="Z642" s="17">
        <v>0.16210603244886301</v>
      </c>
      <c r="AA642" s="17">
        <v>0.25080592792615097</v>
      </c>
      <c r="AB642" s="17">
        <v>0.15192392165649299</v>
      </c>
      <c r="AC642" s="17">
        <v>0.21100443790569701</v>
      </c>
      <c r="AD642" s="17">
        <v>0.15290069429650099</v>
      </c>
      <c r="AE642" s="17">
        <v>0.15001326799835901</v>
      </c>
      <c r="AF642" s="17"/>
      <c r="AG642" s="17">
        <v>0.145053126070156</v>
      </c>
      <c r="AH642" s="17">
        <v>0.180605048779264</v>
      </c>
    </row>
    <row r="643" spans="2:34" x14ac:dyDescent="0.25">
      <c r="B643" t="s">
        <v>290</v>
      </c>
      <c r="C643" s="17">
        <v>8.5256953513472497E-2</v>
      </c>
      <c r="D643" s="17">
        <v>8.11097872371567E-2</v>
      </c>
      <c r="E643" s="17">
        <v>8.3475036096682498E-2</v>
      </c>
      <c r="F643" s="17"/>
      <c r="G643" s="17">
        <v>9.2178064656461403E-2</v>
      </c>
      <c r="H643" s="17">
        <v>8.7677084797443502E-2</v>
      </c>
      <c r="I643" s="17">
        <v>7.5798696905490501E-2</v>
      </c>
      <c r="J643" s="17"/>
      <c r="K643" s="17">
        <v>0.10368557034996501</v>
      </c>
      <c r="L643" s="17">
        <v>8.0864731986487401E-2</v>
      </c>
      <c r="M643" s="17"/>
      <c r="N643" s="17">
        <v>0.108518906258337</v>
      </c>
      <c r="O643" s="17">
        <v>7.5269481804153701E-2</v>
      </c>
      <c r="P643" s="17">
        <v>9.5661743252702103E-2</v>
      </c>
      <c r="Q643" s="17">
        <v>8.1190486510792706E-2</v>
      </c>
      <c r="R643" s="17">
        <v>5.8364413289259801E-2</v>
      </c>
      <c r="S643" s="17"/>
      <c r="T643" s="17">
        <v>3.9758430357883803E-2</v>
      </c>
      <c r="U643" s="17">
        <v>0.10077772527771001</v>
      </c>
      <c r="V643" s="17">
        <v>7.9148281573292303E-2</v>
      </c>
      <c r="W643" s="17">
        <v>0.105045174974705</v>
      </c>
      <c r="X643" s="17">
        <v>0.12418725106824501</v>
      </c>
      <c r="Y643" s="17">
        <v>7.0762094709970705E-2</v>
      </c>
      <c r="Z643" s="17">
        <v>8.7786829793010002E-2</v>
      </c>
      <c r="AA643" s="17">
        <v>6.8980344111173E-2</v>
      </c>
      <c r="AB643" s="17">
        <v>7.9101033635470205E-2</v>
      </c>
      <c r="AC643" s="17">
        <v>7.8521589477741696E-2</v>
      </c>
      <c r="AD643" s="17">
        <v>0.13494284480743499</v>
      </c>
      <c r="AE643" s="17">
        <v>0.107269720159351</v>
      </c>
      <c r="AF643" s="17"/>
      <c r="AG643" s="17">
        <v>0.102010123072391</v>
      </c>
      <c r="AH643" s="17">
        <v>7.4756756233879604E-2</v>
      </c>
    </row>
    <row r="644" spans="2:34" x14ac:dyDescent="0.25">
      <c r="B644" t="s">
        <v>80</v>
      </c>
      <c r="C644" s="17">
        <v>0.15754813935221501</v>
      </c>
      <c r="D644" s="17">
        <v>0.13246392692792799</v>
      </c>
      <c r="E644" s="17">
        <v>0.17704138950692799</v>
      </c>
      <c r="F644" s="17"/>
      <c r="G644" s="17">
        <v>0.21176249862955501</v>
      </c>
      <c r="H644" s="17">
        <v>0.129839526045647</v>
      </c>
      <c r="I644" s="17">
        <v>0.14188030961536899</v>
      </c>
      <c r="J644" s="17"/>
      <c r="K644" s="17">
        <v>0.192778846606976</v>
      </c>
      <c r="L644" s="17">
        <v>0.14758630644078899</v>
      </c>
      <c r="M644" s="17"/>
      <c r="N644" s="17">
        <v>0.25346483207144599</v>
      </c>
      <c r="O644" s="17">
        <v>0.17276996779251599</v>
      </c>
      <c r="P644" s="17">
        <v>0.16192117640422399</v>
      </c>
      <c r="Q644" s="17">
        <v>0.116882582726287</v>
      </c>
      <c r="R644" s="17">
        <v>6.7724310505689195E-2</v>
      </c>
      <c r="S644" s="17"/>
      <c r="T644" s="17">
        <v>0.112669157104912</v>
      </c>
      <c r="U644" s="17">
        <v>0.19349176274413299</v>
      </c>
      <c r="V644" s="17">
        <v>0.194561553094523</v>
      </c>
      <c r="W644" s="17">
        <v>0.140022558180318</v>
      </c>
      <c r="X644" s="17">
        <v>0.190303125311305</v>
      </c>
      <c r="Y644" s="17">
        <v>0.14568118575859301</v>
      </c>
      <c r="Z644" s="17">
        <v>0.16954109776085</v>
      </c>
      <c r="AA644" s="17">
        <v>9.8494754722183997E-2</v>
      </c>
      <c r="AB644" s="17">
        <v>0.123018406817923</v>
      </c>
      <c r="AC644" s="17">
        <v>0.191042665079874</v>
      </c>
      <c r="AD644" s="17">
        <v>0.15338440113696</v>
      </c>
      <c r="AE644" s="17">
        <v>0.19902522997890801</v>
      </c>
      <c r="AF644" s="17"/>
      <c r="AG644" s="17">
        <v>0.13939798370464301</v>
      </c>
      <c r="AH644" s="17">
        <v>0.16644697954349399</v>
      </c>
    </row>
    <row r="645" spans="2:34" x14ac:dyDescent="0.25">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row>
    <row r="646" spans="2:34" x14ac:dyDescent="0.25">
      <c r="B646" s="6" t="s">
        <v>294</v>
      </c>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row>
    <row r="647" spans="2:34" x14ac:dyDescent="0.25">
      <c r="B647" s="23" t="s">
        <v>62</v>
      </c>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row>
    <row r="648" spans="2:34" x14ac:dyDescent="0.25">
      <c r="B648" t="s">
        <v>287</v>
      </c>
      <c r="C648" s="17">
        <v>0.22445066379148501</v>
      </c>
      <c r="D648" s="17">
        <v>0.233616088461546</v>
      </c>
      <c r="E648" s="17">
        <v>0.21957683136342099</v>
      </c>
      <c r="F648" s="17"/>
      <c r="G648" s="17">
        <v>0.165526439151716</v>
      </c>
      <c r="H648" s="17">
        <v>0.21422841049227101</v>
      </c>
      <c r="I648" s="17">
        <v>0.29197828094606898</v>
      </c>
      <c r="J648" s="17"/>
      <c r="K648" s="17">
        <v>0.17935805412530501</v>
      </c>
      <c r="L648" s="17">
        <v>0.23332265013661799</v>
      </c>
      <c r="M648" s="17"/>
      <c r="N648" s="17">
        <v>0.14937341891876199</v>
      </c>
      <c r="O648" s="17">
        <v>0.173513404321398</v>
      </c>
      <c r="P648" s="17">
        <v>0.21017279265675801</v>
      </c>
      <c r="Q648" s="17">
        <v>0.25499345333558698</v>
      </c>
      <c r="R648" s="17">
        <v>0.35715346836311901</v>
      </c>
      <c r="S648" s="17"/>
      <c r="T648" s="17">
        <v>0.33064364330364798</v>
      </c>
      <c r="U648" s="17">
        <v>0.17410563433457499</v>
      </c>
      <c r="V648" s="17">
        <v>0.19174663760100899</v>
      </c>
      <c r="W648" s="17">
        <v>0.164400893604259</v>
      </c>
      <c r="X648" s="17">
        <v>0.224543707696407</v>
      </c>
      <c r="Y648" s="17">
        <v>0.275681028817297</v>
      </c>
      <c r="Z648" s="17">
        <v>0.246346812930856</v>
      </c>
      <c r="AA648" s="17">
        <v>0.20532325313598199</v>
      </c>
      <c r="AB648" s="17">
        <v>0.19774770839835901</v>
      </c>
      <c r="AC648" s="17">
        <v>0.20848877630941701</v>
      </c>
      <c r="AD648" s="17">
        <v>0.22013056209984699</v>
      </c>
      <c r="AE648" s="17">
        <v>0.17434314623850899</v>
      </c>
      <c r="AF648" s="17"/>
      <c r="AG648" s="17">
        <v>0.25696614536089701</v>
      </c>
      <c r="AH648" s="17">
        <v>0.21017169068167901</v>
      </c>
    </row>
    <row r="649" spans="2:34" x14ac:dyDescent="0.25">
      <c r="B649" t="s">
        <v>288</v>
      </c>
      <c r="C649" s="17">
        <v>0.35450658861178802</v>
      </c>
      <c r="D649" s="17">
        <v>0.33752968125659899</v>
      </c>
      <c r="E649" s="17">
        <v>0.37750833885809598</v>
      </c>
      <c r="F649" s="17"/>
      <c r="G649" s="17">
        <v>0.337996361464865</v>
      </c>
      <c r="H649" s="17">
        <v>0.387207712468434</v>
      </c>
      <c r="I649" s="17">
        <v>0.328903677923228</v>
      </c>
      <c r="J649" s="17"/>
      <c r="K649" s="17">
        <v>0.39003142949403402</v>
      </c>
      <c r="L649" s="17">
        <v>0.35087029501664901</v>
      </c>
      <c r="M649" s="17"/>
      <c r="N649" s="17">
        <v>0.31791484831780398</v>
      </c>
      <c r="O649" s="17">
        <v>0.37066166709940901</v>
      </c>
      <c r="P649" s="17">
        <v>0.35392291817592603</v>
      </c>
      <c r="Q649" s="17">
        <v>0.31146237529411103</v>
      </c>
      <c r="R649" s="17">
        <v>0.38454877947433402</v>
      </c>
      <c r="S649" s="17"/>
      <c r="T649" s="17">
        <v>0.37276326522556402</v>
      </c>
      <c r="U649" s="17">
        <v>0.34891173824934602</v>
      </c>
      <c r="V649" s="17">
        <v>0.36510339298656402</v>
      </c>
      <c r="W649" s="17">
        <v>0.31033617848228201</v>
      </c>
      <c r="X649" s="17">
        <v>0.29987234602000701</v>
      </c>
      <c r="Y649" s="17">
        <v>0.36572708881230498</v>
      </c>
      <c r="Z649" s="17">
        <v>0.29636588135279501</v>
      </c>
      <c r="AA649" s="17">
        <v>0.32410436634324702</v>
      </c>
      <c r="AB649" s="17">
        <v>0.43399661648989102</v>
      </c>
      <c r="AC649" s="17">
        <v>0.33380112453406302</v>
      </c>
      <c r="AD649" s="17">
        <v>0.34379157141039701</v>
      </c>
      <c r="AE649" s="17">
        <v>0.48991657020445001</v>
      </c>
      <c r="AF649" s="17"/>
      <c r="AG649" s="17">
        <v>0.35347868546421501</v>
      </c>
      <c r="AH649" s="17">
        <v>0.35335050820855601</v>
      </c>
    </row>
    <row r="650" spans="2:34" x14ac:dyDescent="0.25">
      <c r="B650" t="s">
        <v>289</v>
      </c>
      <c r="C650" s="17">
        <v>0.17261445895903299</v>
      </c>
      <c r="D650" s="17">
        <v>0.194039822088789</v>
      </c>
      <c r="E650" s="17">
        <v>0.15236532630972299</v>
      </c>
      <c r="F650" s="17"/>
      <c r="G650" s="17">
        <v>0.167827186331443</v>
      </c>
      <c r="H650" s="17">
        <v>0.17896055065927799</v>
      </c>
      <c r="I650" s="17">
        <v>0.16911643119175701</v>
      </c>
      <c r="J650" s="17"/>
      <c r="K650" s="17">
        <v>0.185570616226993</v>
      </c>
      <c r="L650" s="17">
        <v>0.17339492004599899</v>
      </c>
      <c r="M650" s="17"/>
      <c r="N650" s="17">
        <v>0.178522585876532</v>
      </c>
      <c r="O650" s="17">
        <v>0.192339078677942</v>
      </c>
      <c r="P650" s="17">
        <v>0.17954915732589199</v>
      </c>
      <c r="Q650" s="17">
        <v>0.22627896325209501</v>
      </c>
      <c r="R650" s="17">
        <v>0.11424210549250501</v>
      </c>
      <c r="S650" s="17"/>
      <c r="T650" s="17">
        <v>0.12193380944989</v>
      </c>
      <c r="U650" s="17">
        <v>0.16996111961976099</v>
      </c>
      <c r="V650" s="17">
        <v>0.14757376255427301</v>
      </c>
      <c r="W650" s="17">
        <v>0.23688537350705599</v>
      </c>
      <c r="X650" s="17">
        <v>0.16566394135871801</v>
      </c>
      <c r="Y650" s="17">
        <v>0.16849336846778901</v>
      </c>
      <c r="Z650" s="17">
        <v>0.20993994734023499</v>
      </c>
      <c r="AA650" s="17">
        <v>0.232652663378935</v>
      </c>
      <c r="AB650" s="17">
        <v>0.15279442200666099</v>
      </c>
      <c r="AC650" s="17">
        <v>0.19992452585136999</v>
      </c>
      <c r="AD650" s="17">
        <v>0.19256381413168</v>
      </c>
      <c r="AE650" s="17">
        <v>0.102455495245382</v>
      </c>
      <c r="AF650" s="17"/>
      <c r="AG650" s="17">
        <v>0.16524548478499201</v>
      </c>
      <c r="AH650" s="17">
        <v>0.174240174613566</v>
      </c>
    </row>
    <row r="651" spans="2:34" x14ac:dyDescent="0.25">
      <c r="B651" t="s">
        <v>290</v>
      </c>
      <c r="C651" s="17">
        <v>9.0080089906486305E-2</v>
      </c>
      <c r="D651" s="17">
        <v>9.2296241704259305E-2</v>
      </c>
      <c r="E651" s="17">
        <v>8.2026559233788293E-2</v>
      </c>
      <c r="F651" s="17"/>
      <c r="G651" s="17">
        <v>9.8768975817212695E-2</v>
      </c>
      <c r="H651" s="17">
        <v>9.2622219076012396E-2</v>
      </c>
      <c r="I651" s="17">
        <v>7.8827145640210997E-2</v>
      </c>
      <c r="J651" s="17"/>
      <c r="K651" s="17">
        <v>7.1221972667752001E-2</v>
      </c>
      <c r="L651" s="17">
        <v>9.2727489270205604E-2</v>
      </c>
      <c r="M651" s="17"/>
      <c r="N651" s="17">
        <v>0.105474052157235</v>
      </c>
      <c r="O651" s="17">
        <v>8.9889908797244497E-2</v>
      </c>
      <c r="P651" s="17">
        <v>9.5964977313248198E-2</v>
      </c>
      <c r="Q651" s="17">
        <v>9.2024745452353104E-2</v>
      </c>
      <c r="R651" s="17">
        <v>6.5657484068160493E-2</v>
      </c>
      <c r="S651" s="17"/>
      <c r="T651" s="17">
        <v>5.0597077971148E-2</v>
      </c>
      <c r="U651" s="17">
        <v>9.4232255994936606E-2</v>
      </c>
      <c r="V651" s="17">
        <v>0.11164320616156399</v>
      </c>
      <c r="W651" s="17">
        <v>9.5337305548238799E-2</v>
      </c>
      <c r="X651" s="17">
        <v>9.8233033433560796E-2</v>
      </c>
      <c r="Y651" s="17">
        <v>7.5348094834171805E-2</v>
      </c>
      <c r="Z651" s="17">
        <v>8.9189693519339294E-2</v>
      </c>
      <c r="AA651" s="17">
        <v>0.11162702296007999</v>
      </c>
      <c r="AB651" s="17">
        <v>9.6775965472070805E-2</v>
      </c>
      <c r="AC651" s="17">
        <v>9.1196546806562598E-2</v>
      </c>
      <c r="AD651" s="17">
        <v>0.10418457550153699</v>
      </c>
      <c r="AE651" s="17">
        <v>0.12610487729908801</v>
      </c>
      <c r="AF651" s="17"/>
      <c r="AG651" s="17">
        <v>9.26322827716997E-2</v>
      </c>
      <c r="AH651" s="17">
        <v>9.1767378078652304E-2</v>
      </c>
    </row>
    <row r="652" spans="2:34" x14ac:dyDescent="0.25">
      <c r="B652" t="s">
        <v>80</v>
      </c>
      <c r="C652" s="17">
        <v>0.15834819873120801</v>
      </c>
      <c r="D652" s="17">
        <v>0.142518166488808</v>
      </c>
      <c r="E652" s="17">
        <v>0.16852294423497099</v>
      </c>
      <c r="F652" s="17"/>
      <c r="G652" s="17">
        <v>0.229881037234764</v>
      </c>
      <c r="H652" s="17">
        <v>0.126981107304005</v>
      </c>
      <c r="I652" s="17">
        <v>0.131174464298735</v>
      </c>
      <c r="J652" s="17"/>
      <c r="K652" s="17">
        <v>0.17381792748591601</v>
      </c>
      <c r="L652" s="17">
        <v>0.14968464553052899</v>
      </c>
      <c r="M652" s="17"/>
      <c r="N652" s="17">
        <v>0.24871509472966699</v>
      </c>
      <c r="O652" s="17">
        <v>0.173595941104007</v>
      </c>
      <c r="P652" s="17">
        <v>0.16039015452817601</v>
      </c>
      <c r="Q652" s="17">
        <v>0.115240462665854</v>
      </c>
      <c r="R652" s="17">
        <v>7.8398162601881802E-2</v>
      </c>
      <c r="S652" s="17"/>
      <c r="T652" s="17">
        <v>0.12406220404975001</v>
      </c>
      <c r="U652" s="17">
        <v>0.212789251801381</v>
      </c>
      <c r="V652" s="17">
        <v>0.18393300069659099</v>
      </c>
      <c r="W652" s="17">
        <v>0.19304024885816501</v>
      </c>
      <c r="X652" s="17">
        <v>0.211686971491308</v>
      </c>
      <c r="Y652" s="17">
        <v>0.114750419068438</v>
      </c>
      <c r="Z652" s="17">
        <v>0.15815766485677499</v>
      </c>
      <c r="AA652" s="17">
        <v>0.12629269418175601</v>
      </c>
      <c r="AB652" s="17">
        <v>0.118685287633018</v>
      </c>
      <c r="AC652" s="17">
        <v>0.16658902649858701</v>
      </c>
      <c r="AD652" s="17">
        <v>0.13932947685653699</v>
      </c>
      <c r="AE652" s="17">
        <v>0.107179911012571</v>
      </c>
      <c r="AF652" s="17"/>
      <c r="AG652" s="17">
        <v>0.13167740161819599</v>
      </c>
      <c r="AH652" s="17">
        <v>0.17047024841754699</v>
      </c>
    </row>
    <row r="653" spans="2:34" x14ac:dyDescent="0.25">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row>
    <row r="654" spans="2:34" x14ac:dyDescent="0.25">
      <c r="B654" s="6" t="s">
        <v>295</v>
      </c>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row>
    <row r="655" spans="2:34" x14ac:dyDescent="0.25">
      <c r="B655" s="23" t="s">
        <v>62</v>
      </c>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row>
    <row r="656" spans="2:34" x14ac:dyDescent="0.25">
      <c r="B656" t="s">
        <v>287</v>
      </c>
      <c r="C656" s="17">
        <v>0.41708905539431501</v>
      </c>
      <c r="D656" s="17">
        <v>0.44949678904505802</v>
      </c>
      <c r="E656" s="17">
        <v>0.39106389755873799</v>
      </c>
      <c r="F656" s="17"/>
      <c r="G656" s="17">
        <v>0.40205203328609501</v>
      </c>
      <c r="H656" s="17">
        <v>0.40209147323577998</v>
      </c>
      <c r="I656" s="17">
        <v>0.44983114141547798</v>
      </c>
      <c r="J656" s="17"/>
      <c r="K656" s="17">
        <v>0.42944541841239098</v>
      </c>
      <c r="L656" s="17">
        <v>0.41429943540891601</v>
      </c>
      <c r="M656" s="17"/>
      <c r="N656" s="17">
        <v>0.35903544417003402</v>
      </c>
      <c r="O656" s="17">
        <v>0.39520592078310202</v>
      </c>
      <c r="P656" s="17">
        <v>0.40318771600904502</v>
      </c>
      <c r="Q656" s="17">
        <v>0.37451817830533402</v>
      </c>
      <c r="R656" s="17">
        <v>0.53039774521071104</v>
      </c>
      <c r="S656" s="17"/>
      <c r="T656" s="17">
        <v>0.48727388346798001</v>
      </c>
      <c r="U656" s="17">
        <v>0.41575440297341498</v>
      </c>
      <c r="V656" s="17">
        <v>0.405055180010787</v>
      </c>
      <c r="W656" s="17">
        <v>0.43379876684573798</v>
      </c>
      <c r="X656" s="17">
        <v>0.34240284169174501</v>
      </c>
      <c r="Y656" s="17">
        <v>0.42739934565620002</v>
      </c>
      <c r="Z656" s="17">
        <v>0.39016498772484098</v>
      </c>
      <c r="AA656" s="17">
        <v>0.37898040481589601</v>
      </c>
      <c r="AB656" s="17">
        <v>0.451508316200738</v>
      </c>
      <c r="AC656" s="17">
        <v>0.44830297922498602</v>
      </c>
      <c r="AD656" s="17">
        <v>0.34661966862878502</v>
      </c>
      <c r="AE656" s="17">
        <v>0.27383460595956799</v>
      </c>
      <c r="AF656" s="17"/>
      <c r="AG656" s="17">
        <v>0.44153647385727601</v>
      </c>
      <c r="AH656" s="17">
        <v>0.40974929994555997</v>
      </c>
    </row>
    <row r="657" spans="2:34" x14ac:dyDescent="0.25">
      <c r="B657" t="s">
        <v>288</v>
      </c>
      <c r="C657" s="17">
        <v>0.36634058969792999</v>
      </c>
      <c r="D657" s="17">
        <v>0.34450713917121001</v>
      </c>
      <c r="E657" s="17">
        <v>0.38928893117546698</v>
      </c>
      <c r="F657" s="17"/>
      <c r="G657" s="17">
        <v>0.38311693012619902</v>
      </c>
      <c r="H657" s="17">
        <v>0.38004782705714102</v>
      </c>
      <c r="I657" s="17">
        <v>0.33359833951117701</v>
      </c>
      <c r="J657" s="17"/>
      <c r="K657" s="17">
        <v>0.31055547608754103</v>
      </c>
      <c r="L657" s="17">
        <v>0.37952603380703098</v>
      </c>
      <c r="M657" s="17"/>
      <c r="N657" s="17">
        <v>0.34377464654401502</v>
      </c>
      <c r="O657" s="17">
        <v>0.405413296215902</v>
      </c>
      <c r="P657" s="17">
        <v>0.371631222048112</v>
      </c>
      <c r="Q657" s="17">
        <v>0.37583517928016102</v>
      </c>
      <c r="R657" s="17">
        <v>0.33023320294498798</v>
      </c>
      <c r="S657" s="17"/>
      <c r="T657" s="17">
        <v>0.38100343444281598</v>
      </c>
      <c r="U657" s="17">
        <v>0.40821701965206297</v>
      </c>
      <c r="V657" s="17">
        <v>0.35246377296255899</v>
      </c>
      <c r="W657" s="17">
        <v>0.32783839487142102</v>
      </c>
      <c r="X657" s="17">
        <v>0.35715706026749899</v>
      </c>
      <c r="Y657" s="17">
        <v>0.33920310271374599</v>
      </c>
      <c r="Z657" s="17">
        <v>0.43427959184211201</v>
      </c>
      <c r="AA657" s="17">
        <v>0.36556782817756001</v>
      </c>
      <c r="AB657" s="17">
        <v>0.34157868969565203</v>
      </c>
      <c r="AC657" s="17">
        <v>0.28594343018137602</v>
      </c>
      <c r="AD657" s="17">
        <v>0.41326456275930401</v>
      </c>
      <c r="AE657" s="17">
        <v>0.40884959991446401</v>
      </c>
      <c r="AF657" s="17"/>
      <c r="AG657" s="17">
        <v>0.35025936706493199</v>
      </c>
      <c r="AH657" s="17">
        <v>0.38404447879231701</v>
      </c>
    </row>
    <row r="658" spans="2:34" x14ac:dyDescent="0.25">
      <c r="B658" t="s">
        <v>289</v>
      </c>
      <c r="C658" s="17">
        <v>0.101324109720448</v>
      </c>
      <c r="D658" s="17">
        <v>9.6693781041481797E-2</v>
      </c>
      <c r="E658" s="17">
        <v>0.105359547289946</v>
      </c>
      <c r="F658" s="17"/>
      <c r="G658" s="17">
        <v>8.5964222141320004E-2</v>
      </c>
      <c r="H658" s="17">
        <v>0.108419326874866</v>
      </c>
      <c r="I658" s="17">
        <v>0.10670841182160699</v>
      </c>
      <c r="J658" s="17"/>
      <c r="K658" s="17">
        <v>0.10261564955564099</v>
      </c>
      <c r="L658" s="17">
        <v>0.10198827753390501</v>
      </c>
      <c r="M658" s="17"/>
      <c r="N658" s="17">
        <v>0.103300099292221</v>
      </c>
      <c r="O658" s="17">
        <v>9.44740030671848E-2</v>
      </c>
      <c r="P658" s="17">
        <v>0.111936160260318</v>
      </c>
      <c r="Q658" s="17">
        <v>0.13181082244752601</v>
      </c>
      <c r="R658" s="17">
        <v>7.5983899960512705E-2</v>
      </c>
      <c r="S658" s="17"/>
      <c r="T658" s="17">
        <v>8.3209020490056407E-2</v>
      </c>
      <c r="U658" s="17">
        <v>6.8978310071524496E-2</v>
      </c>
      <c r="V658" s="17">
        <v>8.3853281436872096E-2</v>
      </c>
      <c r="W658" s="17">
        <v>8.0435674637216598E-2</v>
      </c>
      <c r="X658" s="17">
        <v>0.14876736256936601</v>
      </c>
      <c r="Y658" s="17">
        <v>0.138756075332192</v>
      </c>
      <c r="Z658" s="17">
        <v>8.8115578017756296E-2</v>
      </c>
      <c r="AA658" s="17">
        <v>9.2552768198956401E-2</v>
      </c>
      <c r="AB658" s="17">
        <v>0.10072796391550699</v>
      </c>
      <c r="AC658" s="17">
        <v>0.10029561905697799</v>
      </c>
      <c r="AD658" s="17">
        <v>0.13104132238576899</v>
      </c>
      <c r="AE658" s="17">
        <v>0.207175921178643</v>
      </c>
      <c r="AF658" s="17"/>
      <c r="AG658" s="17">
        <v>9.7323628389397301E-2</v>
      </c>
      <c r="AH658" s="17">
        <v>9.6104306456358105E-2</v>
      </c>
    </row>
    <row r="659" spans="2:34" x14ac:dyDescent="0.25">
      <c r="B659" t="s">
        <v>290</v>
      </c>
      <c r="C659" s="17">
        <v>6.1020485075460901E-2</v>
      </c>
      <c r="D659" s="17">
        <v>5.6427768493498599E-2</v>
      </c>
      <c r="E659" s="17">
        <v>5.9220660871348398E-2</v>
      </c>
      <c r="F659" s="17"/>
      <c r="G659" s="17">
        <v>6.1741133451024402E-2</v>
      </c>
      <c r="H659" s="17">
        <v>7.2579601119224096E-2</v>
      </c>
      <c r="I659" s="17">
        <v>4.5880428167468103E-2</v>
      </c>
      <c r="J659" s="17"/>
      <c r="K659" s="17">
        <v>7.5532771218684305E-2</v>
      </c>
      <c r="L659" s="17">
        <v>5.6690258414869202E-2</v>
      </c>
      <c r="M659" s="17"/>
      <c r="N659" s="17">
        <v>7.30040130486862E-2</v>
      </c>
      <c r="O659" s="17">
        <v>5.6439228259146899E-2</v>
      </c>
      <c r="P659" s="17">
        <v>6.5992103738621605E-2</v>
      </c>
      <c r="Q659" s="17">
        <v>7.7643865216266802E-2</v>
      </c>
      <c r="R659" s="17">
        <v>4.0525879878390597E-2</v>
      </c>
      <c r="S659" s="17"/>
      <c r="T659" s="17">
        <v>2.6450550470040201E-2</v>
      </c>
      <c r="U659" s="17">
        <v>6.8472803070334598E-2</v>
      </c>
      <c r="V659" s="17">
        <v>5.6622314489155001E-2</v>
      </c>
      <c r="W659" s="17">
        <v>7.6853673696110805E-2</v>
      </c>
      <c r="X659" s="17">
        <v>7.2831551986088205E-2</v>
      </c>
      <c r="Y659" s="17">
        <v>4.5924217418517703E-2</v>
      </c>
      <c r="Z659" s="17">
        <v>4.2017266992818401E-2</v>
      </c>
      <c r="AA659" s="17">
        <v>9.6647849463993102E-2</v>
      </c>
      <c r="AB659" s="17">
        <v>6.3086761318014897E-2</v>
      </c>
      <c r="AC659" s="17">
        <v>8.96038380085553E-2</v>
      </c>
      <c r="AD659" s="17">
        <v>6.5417895331130294E-2</v>
      </c>
      <c r="AE659" s="17">
        <v>8.3519223145763294E-2</v>
      </c>
      <c r="AF659" s="17"/>
      <c r="AG659" s="17">
        <v>5.9246497426884703E-2</v>
      </c>
      <c r="AH659" s="17">
        <v>6.0367478982198297E-2</v>
      </c>
    </row>
    <row r="660" spans="2:34" x14ac:dyDescent="0.25">
      <c r="B660" t="s">
        <v>80</v>
      </c>
      <c r="C660" s="17">
        <v>5.4225760111845399E-2</v>
      </c>
      <c r="D660" s="17">
        <v>5.2874522248750999E-2</v>
      </c>
      <c r="E660" s="17">
        <v>5.5066963104500002E-2</v>
      </c>
      <c r="F660" s="17"/>
      <c r="G660" s="17">
        <v>6.7125680995361495E-2</v>
      </c>
      <c r="H660" s="17">
        <v>3.6861771712989697E-2</v>
      </c>
      <c r="I660" s="17">
        <v>6.3981679084269993E-2</v>
      </c>
      <c r="J660" s="17"/>
      <c r="K660" s="17">
        <v>8.1850684725742306E-2</v>
      </c>
      <c r="L660" s="17">
        <v>4.7495994835278901E-2</v>
      </c>
      <c r="M660" s="17"/>
      <c r="N660" s="17">
        <v>0.12088579694504401</v>
      </c>
      <c r="O660" s="17">
        <v>4.84675516746641E-2</v>
      </c>
      <c r="P660" s="17">
        <v>4.7252797943903697E-2</v>
      </c>
      <c r="Q660" s="17">
        <v>4.01919547507135E-2</v>
      </c>
      <c r="R660" s="17">
        <v>2.2859272005396902E-2</v>
      </c>
      <c r="S660" s="17"/>
      <c r="T660" s="17">
        <v>2.20631111291071E-2</v>
      </c>
      <c r="U660" s="17">
        <v>3.8577464232662999E-2</v>
      </c>
      <c r="V660" s="17">
        <v>0.102005451100627</v>
      </c>
      <c r="W660" s="17">
        <v>8.1073489949512897E-2</v>
      </c>
      <c r="X660" s="17">
        <v>7.8841183485301697E-2</v>
      </c>
      <c r="Y660" s="17">
        <v>4.8717258879344499E-2</v>
      </c>
      <c r="Z660" s="17">
        <v>4.5422575422472002E-2</v>
      </c>
      <c r="AA660" s="17">
        <v>6.6251149343594704E-2</v>
      </c>
      <c r="AB660" s="17">
        <v>4.3098268870087802E-2</v>
      </c>
      <c r="AC660" s="17">
        <v>7.5854133528104703E-2</v>
      </c>
      <c r="AD660" s="17">
        <v>4.3656550895011102E-2</v>
      </c>
      <c r="AE660" s="17">
        <v>2.66206498015619E-2</v>
      </c>
      <c r="AF660" s="17"/>
      <c r="AG660" s="17">
        <v>5.1634033261509803E-2</v>
      </c>
      <c r="AH660" s="17">
        <v>4.9734435823567201E-2</v>
      </c>
    </row>
    <row r="661" spans="2:34" x14ac:dyDescent="0.25">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row>
    <row r="662" spans="2:34" x14ac:dyDescent="0.25">
      <c r="B662" s="6" t="s">
        <v>296</v>
      </c>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row>
    <row r="663" spans="2:34" x14ac:dyDescent="0.25">
      <c r="B663" s="23" t="s">
        <v>62</v>
      </c>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row>
    <row r="664" spans="2:34" x14ac:dyDescent="0.25">
      <c r="B664" t="s">
        <v>287</v>
      </c>
      <c r="C664" s="17">
        <v>0.35568145304507098</v>
      </c>
      <c r="D664" s="17">
        <v>0.36530016701401302</v>
      </c>
      <c r="E664" s="17">
        <v>0.35199369364146599</v>
      </c>
      <c r="F664" s="17"/>
      <c r="G664" s="17">
        <v>0.32009367229977997</v>
      </c>
      <c r="H664" s="17">
        <v>0.35599060363350499</v>
      </c>
      <c r="I664" s="17">
        <v>0.38834938882581099</v>
      </c>
      <c r="J664" s="17"/>
      <c r="K664" s="17">
        <v>0.35632832483239801</v>
      </c>
      <c r="L664" s="17">
        <v>0.35468404237012802</v>
      </c>
      <c r="M664" s="17"/>
      <c r="N664" s="17">
        <v>0.28872484737466703</v>
      </c>
      <c r="O664" s="17">
        <v>0.32044781630067298</v>
      </c>
      <c r="P664" s="17">
        <v>0.33675548445311199</v>
      </c>
      <c r="Q664" s="17">
        <v>0.37513584924849203</v>
      </c>
      <c r="R664" s="17">
        <v>0.47764133133905801</v>
      </c>
      <c r="S664" s="17"/>
      <c r="T664" s="17">
        <v>0.45551729851787098</v>
      </c>
      <c r="U664" s="17">
        <v>0.34107831719632797</v>
      </c>
      <c r="V664" s="17">
        <v>0.32090817715895198</v>
      </c>
      <c r="W664" s="17">
        <v>0.34571638268635602</v>
      </c>
      <c r="X664" s="17">
        <v>0.29723020173720599</v>
      </c>
      <c r="Y664" s="17">
        <v>0.32486521575565203</v>
      </c>
      <c r="Z664" s="17">
        <v>0.33250068086071599</v>
      </c>
      <c r="AA664" s="17">
        <v>0.34370823137808798</v>
      </c>
      <c r="AB664" s="17">
        <v>0.38659039982064503</v>
      </c>
      <c r="AC664" s="17">
        <v>0.34443315338323899</v>
      </c>
      <c r="AD664" s="17">
        <v>0.36618461558186399</v>
      </c>
      <c r="AE664" s="17">
        <v>0.31477667641690699</v>
      </c>
      <c r="AF664" s="17"/>
      <c r="AG664" s="17">
        <v>0.39029206008544198</v>
      </c>
      <c r="AH664" s="17">
        <v>0.33756284949106702</v>
      </c>
    </row>
    <row r="665" spans="2:34" x14ac:dyDescent="0.25">
      <c r="B665" t="s">
        <v>288</v>
      </c>
      <c r="C665" s="17">
        <v>0.38613962508357202</v>
      </c>
      <c r="D665" s="17">
        <v>0.39496326638317197</v>
      </c>
      <c r="E665" s="17">
        <v>0.38012712998672799</v>
      </c>
      <c r="F665" s="17"/>
      <c r="G665" s="17">
        <v>0.41048361631304198</v>
      </c>
      <c r="H665" s="17">
        <v>0.40655337773399502</v>
      </c>
      <c r="I665" s="17">
        <v>0.33797252860122201</v>
      </c>
      <c r="J665" s="17"/>
      <c r="K665" s="17">
        <v>0.32184667440383002</v>
      </c>
      <c r="L665" s="17">
        <v>0.39629792372698802</v>
      </c>
      <c r="M665" s="17"/>
      <c r="N665" s="17">
        <v>0.34827594467826201</v>
      </c>
      <c r="O665" s="17">
        <v>0.429291132544459</v>
      </c>
      <c r="P665" s="17">
        <v>0.39753944308385097</v>
      </c>
      <c r="Q665" s="17">
        <v>0.34569725402932799</v>
      </c>
      <c r="R665" s="17">
        <v>0.36504894658169401</v>
      </c>
      <c r="S665" s="17"/>
      <c r="T665" s="17">
        <v>0.38064936809892402</v>
      </c>
      <c r="U665" s="17">
        <v>0.37643736350472601</v>
      </c>
      <c r="V665" s="17">
        <v>0.37574495454121598</v>
      </c>
      <c r="W665" s="17">
        <v>0.40217938914505802</v>
      </c>
      <c r="X665" s="17">
        <v>0.37381151033611498</v>
      </c>
      <c r="Y665" s="17">
        <v>0.370412699372209</v>
      </c>
      <c r="Z665" s="17">
        <v>0.41813403934437099</v>
      </c>
      <c r="AA665" s="17">
        <v>0.40441260542910701</v>
      </c>
      <c r="AB665" s="17">
        <v>0.38663667419724401</v>
      </c>
      <c r="AC665" s="17">
        <v>0.39387541093876699</v>
      </c>
      <c r="AD665" s="17">
        <v>0.33535473098142798</v>
      </c>
      <c r="AE665" s="17">
        <v>0.459455931529756</v>
      </c>
      <c r="AF665" s="17"/>
      <c r="AG665" s="17">
        <v>0.37438638776612199</v>
      </c>
      <c r="AH665" s="17">
        <v>0.39918968231573299</v>
      </c>
    </row>
    <row r="666" spans="2:34" x14ac:dyDescent="0.25">
      <c r="B666" t="s">
        <v>289</v>
      </c>
      <c r="C666" s="17">
        <v>0.11707807614389799</v>
      </c>
      <c r="D666" s="17">
        <v>0.121576578090018</v>
      </c>
      <c r="E666" s="17">
        <v>0.11086587558442799</v>
      </c>
      <c r="F666" s="17"/>
      <c r="G666" s="17">
        <v>0.10374163423364199</v>
      </c>
      <c r="H666" s="17">
        <v>0.118093438766447</v>
      </c>
      <c r="I666" s="17">
        <v>0.128194229564424</v>
      </c>
      <c r="J666" s="17"/>
      <c r="K666" s="17">
        <v>0.13260455699169901</v>
      </c>
      <c r="L666" s="17">
        <v>0.117031350430794</v>
      </c>
      <c r="M666" s="17"/>
      <c r="N666" s="17">
        <v>0.126017137125921</v>
      </c>
      <c r="O666" s="17">
        <v>0.110806950937239</v>
      </c>
      <c r="P666" s="17">
        <v>0.12434075348250399</v>
      </c>
      <c r="Q666" s="17">
        <v>0.17958582992765301</v>
      </c>
      <c r="R666" s="17">
        <v>8.0019250431335107E-2</v>
      </c>
      <c r="S666" s="17"/>
      <c r="T666" s="17">
        <v>0.10606158508466799</v>
      </c>
      <c r="U666" s="17">
        <v>9.7907442260185398E-2</v>
      </c>
      <c r="V666" s="17">
        <v>0.122699634165336</v>
      </c>
      <c r="W666" s="17">
        <v>9.0687885935698098E-2</v>
      </c>
      <c r="X666" s="17">
        <v>0.14148179522280299</v>
      </c>
      <c r="Y666" s="17">
        <v>0.16314582506197001</v>
      </c>
      <c r="Z666" s="17">
        <v>0.120751490801524</v>
      </c>
      <c r="AA666" s="17">
        <v>0.14359853699463801</v>
      </c>
      <c r="AB666" s="17">
        <v>9.3652313680751498E-2</v>
      </c>
      <c r="AC666" s="17">
        <v>0.11405478094132999</v>
      </c>
      <c r="AD666" s="17">
        <v>0.15602531179172999</v>
      </c>
      <c r="AE666" s="17">
        <v>8.9918440994657706E-2</v>
      </c>
      <c r="AF666" s="17"/>
      <c r="AG666" s="17">
        <v>0.101868903979007</v>
      </c>
      <c r="AH666" s="17">
        <v>0.122401029696292</v>
      </c>
    </row>
    <row r="667" spans="2:34" x14ac:dyDescent="0.25">
      <c r="B667" t="s">
        <v>290</v>
      </c>
      <c r="C667" s="17">
        <v>6.7084728544297895E-2</v>
      </c>
      <c r="D667" s="17">
        <v>5.4099643028411998E-2</v>
      </c>
      <c r="E667" s="17">
        <v>7.4747146343953103E-2</v>
      </c>
      <c r="F667" s="17"/>
      <c r="G667" s="17">
        <v>6.3080773306306306E-2</v>
      </c>
      <c r="H667" s="17">
        <v>7.3164042990815303E-2</v>
      </c>
      <c r="I667" s="17">
        <v>6.3193107757679307E-2</v>
      </c>
      <c r="J667" s="17"/>
      <c r="K667" s="17">
        <v>7.8724827330562699E-2</v>
      </c>
      <c r="L667" s="17">
        <v>6.5962283090878204E-2</v>
      </c>
      <c r="M667" s="17"/>
      <c r="N667" s="17">
        <v>6.5484684141553798E-2</v>
      </c>
      <c r="O667" s="17">
        <v>6.6050094199536502E-2</v>
      </c>
      <c r="P667" s="17">
        <v>8.2409937130075606E-2</v>
      </c>
      <c r="Q667" s="17">
        <v>4.2989973026296299E-2</v>
      </c>
      <c r="R667" s="17">
        <v>4.9427145304705697E-2</v>
      </c>
      <c r="S667" s="17"/>
      <c r="T667" s="17">
        <v>1.46313244545722E-2</v>
      </c>
      <c r="U667" s="17">
        <v>8.6648560183236606E-2</v>
      </c>
      <c r="V667" s="17">
        <v>7.8382482781175197E-2</v>
      </c>
      <c r="W667" s="17">
        <v>7.1750305870211001E-2</v>
      </c>
      <c r="X667" s="17">
        <v>0.10287518189782</v>
      </c>
      <c r="Y667" s="17">
        <v>6.9003808121011798E-2</v>
      </c>
      <c r="Z667" s="17">
        <v>5.0570400279988499E-2</v>
      </c>
      <c r="AA667" s="17">
        <v>6.5882039289285696E-2</v>
      </c>
      <c r="AB667" s="17">
        <v>6.3197432575634205E-2</v>
      </c>
      <c r="AC667" s="17">
        <v>7.9616335909472202E-2</v>
      </c>
      <c r="AD667" s="17">
        <v>7.6154717308309999E-2</v>
      </c>
      <c r="AE667" s="17">
        <v>9.51835249581066E-2</v>
      </c>
      <c r="AF667" s="17"/>
      <c r="AG667" s="17">
        <v>6.1057305970120997E-2</v>
      </c>
      <c r="AH667" s="17">
        <v>7.4219993618640595E-2</v>
      </c>
    </row>
    <row r="668" spans="2:34" x14ac:dyDescent="0.25">
      <c r="B668" t="s">
        <v>80</v>
      </c>
      <c r="C668" s="17">
        <v>7.4016117183161201E-2</v>
      </c>
      <c r="D668" s="17">
        <v>6.4060345484385606E-2</v>
      </c>
      <c r="E668" s="17">
        <v>8.2266154443424902E-2</v>
      </c>
      <c r="F668" s="17"/>
      <c r="G668" s="17">
        <v>0.10260030384723</v>
      </c>
      <c r="H668" s="17">
        <v>4.6198536875238103E-2</v>
      </c>
      <c r="I668" s="17">
        <v>8.2290745250862496E-2</v>
      </c>
      <c r="J668" s="17"/>
      <c r="K668" s="17">
        <v>0.110495616441511</v>
      </c>
      <c r="L668" s="17">
        <v>6.6024400381212198E-2</v>
      </c>
      <c r="M668" s="17"/>
      <c r="N668" s="17">
        <v>0.17149738667959499</v>
      </c>
      <c r="O668" s="17">
        <v>7.3404006018092299E-2</v>
      </c>
      <c r="P668" s="17">
        <v>5.89543818504581E-2</v>
      </c>
      <c r="Q668" s="17">
        <v>5.6591093768230002E-2</v>
      </c>
      <c r="R668" s="17">
        <v>2.78633263432073E-2</v>
      </c>
      <c r="S668" s="17"/>
      <c r="T668" s="17">
        <v>4.31404238439652E-2</v>
      </c>
      <c r="U668" s="17">
        <v>9.7928316855523903E-2</v>
      </c>
      <c r="V668" s="17">
        <v>0.102264751353321</v>
      </c>
      <c r="W668" s="17">
        <v>8.9666036362676296E-2</v>
      </c>
      <c r="X668" s="17">
        <v>8.4601310806055693E-2</v>
      </c>
      <c r="Y668" s="17">
        <v>7.2572451689157894E-2</v>
      </c>
      <c r="Z668" s="17">
        <v>7.8043388713400302E-2</v>
      </c>
      <c r="AA668" s="17">
        <v>4.2398586908881701E-2</v>
      </c>
      <c r="AB668" s="17">
        <v>6.9923179725726106E-2</v>
      </c>
      <c r="AC668" s="17">
        <v>6.8020318827192602E-2</v>
      </c>
      <c r="AD668" s="17">
        <v>6.6280624336667704E-2</v>
      </c>
      <c r="AE668" s="17">
        <v>4.0665426100572402E-2</v>
      </c>
      <c r="AF668" s="17"/>
      <c r="AG668" s="17">
        <v>7.2395342199307003E-2</v>
      </c>
      <c r="AH668" s="17">
        <v>6.6626444878266494E-2</v>
      </c>
    </row>
    <row r="669" spans="2:34" x14ac:dyDescent="0.25">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row>
    <row r="670" spans="2:34" x14ac:dyDescent="0.25">
      <c r="B670" s="6" t="s">
        <v>297</v>
      </c>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row>
    <row r="671" spans="2:34" x14ac:dyDescent="0.25">
      <c r="B671" s="23" t="s">
        <v>62</v>
      </c>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row>
    <row r="672" spans="2:34" x14ac:dyDescent="0.25">
      <c r="B672" t="s">
        <v>287</v>
      </c>
      <c r="C672" s="17">
        <v>0.29937199153204902</v>
      </c>
      <c r="D672" s="17">
        <v>0.34429016320347</v>
      </c>
      <c r="E672" s="17">
        <v>0.25941910215191599</v>
      </c>
      <c r="F672" s="17"/>
      <c r="G672" s="17">
        <v>0.272676814928134</v>
      </c>
      <c r="H672" s="17">
        <v>0.30009453348630399</v>
      </c>
      <c r="I672" s="17">
        <v>0.32326270116817202</v>
      </c>
      <c r="J672" s="17"/>
      <c r="K672" s="17">
        <v>0.277768722250684</v>
      </c>
      <c r="L672" s="17">
        <v>0.30127642577045</v>
      </c>
      <c r="M672" s="17"/>
      <c r="N672" s="17">
        <v>0.243749133141791</v>
      </c>
      <c r="O672" s="17">
        <v>0.27750727566761302</v>
      </c>
      <c r="P672" s="17">
        <v>0.28069483997266198</v>
      </c>
      <c r="Q672" s="17">
        <v>0.30739584205765202</v>
      </c>
      <c r="R672" s="17">
        <v>0.401307080650883</v>
      </c>
      <c r="S672" s="17"/>
      <c r="T672" s="17">
        <v>0.38072984189743497</v>
      </c>
      <c r="U672" s="17">
        <v>0.24089028618429201</v>
      </c>
      <c r="V672" s="17">
        <v>0.27931709839496399</v>
      </c>
      <c r="W672" s="17">
        <v>0.342714499875236</v>
      </c>
      <c r="X672" s="17">
        <v>0.27397380681922501</v>
      </c>
      <c r="Y672" s="17">
        <v>0.28454391781869498</v>
      </c>
      <c r="Z672" s="17">
        <v>0.28140162374590999</v>
      </c>
      <c r="AA672" s="17">
        <v>0.24029421951949001</v>
      </c>
      <c r="AB672" s="17">
        <v>0.33121956198903002</v>
      </c>
      <c r="AC672" s="17">
        <v>0.25817889751498102</v>
      </c>
      <c r="AD672" s="17">
        <v>0.329079044739499</v>
      </c>
      <c r="AE672" s="17">
        <v>0.30990268959530198</v>
      </c>
      <c r="AF672" s="17"/>
      <c r="AG672" s="17">
        <v>0.30178676063020399</v>
      </c>
      <c r="AH672" s="17">
        <v>0.30393891800112699</v>
      </c>
    </row>
    <row r="673" spans="2:34" x14ac:dyDescent="0.25">
      <c r="B673" t="s">
        <v>288</v>
      </c>
      <c r="C673" s="17">
        <v>0.37842211963418698</v>
      </c>
      <c r="D673" s="17">
        <v>0.39670558480648299</v>
      </c>
      <c r="E673" s="17">
        <v>0.36185323628358501</v>
      </c>
      <c r="F673" s="17"/>
      <c r="G673" s="17">
        <v>0.38381195753922998</v>
      </c>
      <c r="H673" s="17">
        <v>0.37664710296645998</v>
      </c>
      <c r="I673" s="17">
        <v>0.37563800161983601</v>
      </c>
      <c r="J673" s="17"/>
      <c r="K673" s="17">
        <v>0.33035327209978799</v>
      </c>
      <c r="L673" s="17">
        <v>0.39004809933549001</v>
      </c>
      <c r="M673" s="17"/>
      <c r="N673" s="17">
        <v>0.31511935374532601</v>
      </c>
      <c r="O673" s="17">
        <v>0.39387914109463701</v>
      </c>
      <c r="P673" s="17">
        <v>0.40605719944095497</v>
      </c>
      <c r="Q673" s="17">
        <v>0.351562905057481</v>
      </c>
      <c r="R673" s="17">
        <v>0.37261278121560398</v>
      </c>
      <c r="S673" s="17"/>
      <c r="T673" s="17">
        <v>0.41429867012167498</v>
      </c>
      <c r="U673" s="17">
        <v>0.395765752486615</v>
      </c>
      <c r="V673" s="17">
        <v>0.38648018143865698</v>
      </c>
      <c r="W673" s="17">
        <v>0.32749665805318301</v>
      </c>
      <c r="X673" s="17">
        <v>0.38239741501341801</v>
      </c>
      <c r="Y673" s="17">
        <v>0.356402236692827</v>
      </c>
      <c r="Z673" s="17">
        <v>0.37971904835286402</v>
      </c>
      <c r="AA673" s="17">
        <v>0.47434067339480201</v>
      </c>
      <c r="AB673" s="17">
        <v>0.33534130408464802</v>
      </c>
      <c r="AC673" s="17">
        <v>0.38573168032011901</v>
      </c>
      <c r="AD673" s="17">
        <v>0.33330601355904399</v>
      </c>
      <c r="AE673" s="17">
        <v>0.398264984147366</v>
      </c>
      <c r="AF673" s="17"/>
      <c r="AG673" s="17">
        <v>0.382011088333569</v>
      </c>
      <c r="AH673" s="17">
        <v>0.38474659396252597</v>
      </c>
    </row>
    <row r="674" spans="2:34" x14ac:dyDescent="0.25">
      <c r="B674" t="s">
        <v>289</v>
      </c>
      <c r="C674" s="17">
        <v>0.14427617112260999</v>
      </c>
      <c r="D674" s="17">
        <v>0.123221038407147</v>
      </c>
      <c r="E674" s="17">
        <v>0.16707206997570301</v>
      </c>
      <c r="F674" s="17"/>
      <c r="G674" s="17">
        <v>0.13095628016831301</v>
      </c>
      <c r="H674" s="17">
        <v>0.15491129155283101</v>
      </c>
      <c r="I674" s="17">
        <v>0.14333410944678701</v>
      </c>
      <c r="J674" s="17"/>
      <c r="K674" s="17">
        <v>0.18877179015531501</v>
      </c>
      <c r="L674" s="17">
        <v>0.13818308324540499</v>
      </c>
      <c r="M674" s="17"/>
      <c r="N674" s="17">
        <v>0.16742523050003899</v>
      </c>
      <c r="O674" s="17">
        <v>0.15469313075048</v>
      </c>
      <c r="P674" s="17">
        <v>0.14379303349072001</v>
      </c>
      <c r="Q674" s="17">
        <v>0.16124647588063401</v>
      </c>
      <c r="R674" s="17">
        <v>0.108625823551478</v>
      </c>
      <c r="S674" s="17"/>
      <c r="T674" s="17">
        <v>0.121495963147622</v>
      </c>
      <c r="U674" s="17">
        <v>0.16906438459946499</v>
      </c>
      <c r="V674" s="17">
        <v>0.113025194915257</v>
      </c>
      <c r="W674" s="17">
        <v>0.15608196850498299</v>
      </c>
      <c r="X674" s="17">
        <v>0.13586459089310399</v>
      </c>
      <c r="Y674" s="17">
        <v>0.197505604814605</v>
      </c>
      <c r="Z674" s="17">
        <v>0.134495041166247</v>
      </c>
      <c r="AA674" s="17">
        <v>0.122823119230574</v>
      </c>
      <c r="AB674" s="17">
        <v>0.12296530838070099</v>
      </c>
      <c r="AC674" s="17">
        <v>0.13060564065390501</v>
      </c>
      <c r="AD674" s="17">
        <v>0.19666315863206299</v>
      </c>
      <c r="AE674" s="17">
        <v>0.134023293511704</v>
      </c>
      <c r="AF674" s="17"/>
      <c r="AG674" s="17">
        <v>0.15220657034961699</v>
      </c>
      <c r="AH674" s="17">
        <v>0.13289036993921599</v>
      </c>
    </row>
    <row r="675" spans="2:34" x14ac:dyDescent="0.25">
      <c r="B675" t="s">
        <v>290</v>
      </c>
      <c r="C675" s="17">
        <v>6.0713494897447998E-2</v>
      </c>
      <c r="D675" s="17">
        <v>5.1365772501407399E-2</v>
      </c>
      <c r="E675" s="17">
        <v>6.3683191201015496E-2</v>
      </c>
      <c r="F675" s="17"/>
      <c r="G675" s="17">
        <v>5.3267411765350998E-2</v>
      </c>
      <c r="H675" s="17">
        <v>7.1803675373695697E-2</v>
      </c>
      <c r="I675" s="17">
        <v>5.3745987716952097E-2</v>
      </c>
      <c r="J675" s="17"/>
      <c r="K675" s="17">
        <v>6.6928718660245398E-2</v>
      </c>
      <c r="L675" s="17">
        <v>5.9253275467462299E-2</v>
      </c>
      <c r="M675" s="17"/>
      <c r="N675" s="17">
        <v>8.1069665764136795E-2</v>
      </c>
      <c r="O675" s="17">
        <v>4.3732006940493999E-2</v>
      </c>
      <c r="P675" s="17">
        <v>6.4826358592510597E-2</v>
      </c>
      <c r="Q675" s="17">
        <v>5.9652124970272301E-2</v>
      </c>
      <c r="R675" s="17">
        <v>5.4431608343028799E-2</v>
      </c>
      <c r="S675" s="17"/>
      <c r="T675" s="17">
        <v>3.19547551577039E-2</v>
      </c>
      <c r="U675" s="17">
        <v>7.4539327941005901E-2</v>
      </c>
      <c r="V675" s="17">
        <v>5.0438625895056398E-2</v>
      </c>
      <c r="W675" s="17">
        <v>5.5623501185665301E-2</v>
      </c>
      <c r="X675" s="17">
        <v>9.4411315413477595E-2</v>
      </c>
      <c r="Y675" s="17">
        <v>5.1749242375433602E-2</v>
      </c>
      <c r="Z675" s="17">
        <v>5.2257137588383802E-2</v>
      </c>
      <c r="AA675" s="17">
        <v>5.3964448840807297E-2</v>
      </c>
      <c r="AB675" s="17">
        <v>6.2665797487236705E-2</v>
      </c>
      <c r="AC675" s="17">
        <v>9.8597470646314106E-2</v>
      </c>
      <c r="AD675" s="17">
        <v>4.8182258836758897E-2</v>
      </c>
      <c r="AE675" s="17">
        <v>5.94023646798887E-2</v>
      </c>
      <c r="AF675" s="17"/>
      <c r="AG675" s="17">
        <v>5.2342376701141398E-2</v>
      </c>
      <c r="AH675" s="17">
        <v>6.3559611583449596E-2</v>
      </c>
    </row>
    <row r="676" spans="2:34" x14ac:dyDescent="0.25">
      <c r="B676" t="s">
        <v>80</v>
      </c>
      <c r="C676" s="17">
        <v>0.117216222813706</v>
      </c>
      <c r="D676" s="17">
        <v>8.4417441081493697E-2</v>
      </c>
      <c r="E676" s="17">
        <v>0.14797240038778101</v>
      </c>
      <c r="F676" s="17"/>
      <c r="G676" s="17">
        <v>0.15928753559897099</v>
      </c>
      <c r="H676" s="17">
        <v>9.6543396620710098E-2</v>
      </c>
      <c r="I676" s="17">
        <v>0.104019200048253</v>
      </c>
      <c r="J676" s="17"/>
      <c r="K676" s="17">
        <v>0.13617749683396699</v>
      </c>
      <c r="L676" s="17">
        <v>0.111239116181193</v>
      </c>
      <c r="M676" s="17"/>
      <c r="N676" s="17">
        <v>0.192636616848707</v>
      </c>
      <c r="O676" s="17">
        <v>0.130188445546776</v>
      </c>
      <c r="P676" s="17">
        <v>0.104628568503153</v>
      </c>
      <c r="Q676" s="17">
        <v>0.120142652033961</v>
      </c>
      <c r="R676" s="17">
        <v>6.3022706239006104E-2</v>
      </c>
      <c r="S676" s="17"/>
      <c r="T676" s="17">
        <v>5.1520769675563703E-2</v>
      </c>
      <c r="U676" s="17">
        <v>0.11974024878862299</v>
      </c>
      <c r="V676" s="17">
        <v>0.17073889935606601</v>
      </c>
      <c r="W676" s="17">
        <v>0.118083372380934</v>
      </c>
      <c r="X676" s="17">
        <v>0.113352871860776</v>
      </c>
      <c r="Y676" s="17">
        <v>0.10979899829844</v>
      </c>
      <c r="Z676" s="17">
        <v>0.152127149146595</v>
      </c>
      <c r="AA676" s="17">
        <v>0.108577539014327</v>
      </c>
      <c r="AB676" s="17">
        <v>0.147808028058384</v>
      </c>
      <c r="AC676" s="17">
        <v>0.126886310864681</v>
      </c>
      <c r="AD676" s="17">
        <v>9.2769524232635597E-2</v>
      </c>
      <c r="AE676" s="17">
        <v>9.8406668065739306E-2</v>
      </c>
      <c r="AF676" s="17"/>
      <c r="AG676" s="17">
        <v>0.11165320398546801</v>
      </c>
      <c r="AH676" s="17">
        <v>0.11486450651368101</v>
      </c>
    </row>
    <row r="677" spans="2:34" x14ac:dyDescent="0.25">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row>
    <row r="678" spans="2:34" x14ac:dyDescent="0.25">
      <c r="B678" s="6" t="s">
        <v>298</v>
      </c>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row>
    <row r="679" spans="2:34" x14ac:dyDescent="0.25">
      <c r="B679" s="23" t="s">
        <v>62</v>
      </c>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row>
    <row r="680" spans="2:34" x14ac:dyDescent="0.25">
      <c r="B680" t="s">
        <v>287</v>
      </c>
      <c r="C680" s="17">
        <v>0.367648028573345</v>
      </c>
      <c r="D680" s="17">
        <v>0.38707604764083298</v>
      </c>
      <c r="E680" s="17">
        <v>0.35524922714899598</v>
      </c>
      <c r="F680" s="17"/>
      <c r="G680" s="17">
        <v>0.31599311242003703</v>
      </c>
      <c r="H680" s="17">
        <v>0.39715404352192102</v>
      </c>
      <c r="I680" s="17">
        <v>0.37868843140034097</v>
      </c>
      <c r="J680" s="17"/>
      <c r="K680" s="17">
        <v>0.341946597877682</v>
      </c>
      <c r="L680" s="17">
        <v>0.37107722348609301</v>
      </c>
      <c r="M680" s="17"/>
      <c r="N680" s="17">
        <v>0.26526751270113902</v>
      </c>
      <c r="O680" s="17">
        <v>0.33054606709460399</v>
      </c>
      <c r="P680" s="17">
        <v>0.37603245307321997</v>
      </c>
      <c r="Q680" s="17">
        <v>0.357330123969337</v>
      </c>
      <c r="R680" s="17">
        <v>0.48061140544661801</v>
      </c>
      <c r="S680" s="17"/>
      <c r="T680" s="17">
        <v>0.48047114923194301</v>
      </c>
      <c r="U680" s="17">
        <v>0.320314385664551</v>
      </c>
      <c r="V680" s="17">
        <v>0.32357320827471903</v>
      </c>
      <c r="W680" s="17">
        <v>0.36987183441496302</v>
      </c>
      <c r="X680" s="17">
        <v>0.36551600606482998</v>
      </c>
      <c r="Y680" s="17">
        <v>0.36022001293969502</v>
      </c>
      <c r="Z680" s="17">
        <v>0.388343945577665</v>
      </c>
      <c r="AA680" s="17">
        <v>0.368070521104021</v>
      </c>
      <c r="AB680" s="17">
        <v>0.37125651919296399</v>
      </c>
      <c r="AC680" s="17">
        <v>0.31526337974791302</v>
      </c>
      <c r="AD680" s="17">
        <v>0.31586548961736199</v>
      </c>
      <c r="AE680" s="17">
        <v>0.357728652863879</v>
      </c>
      <c r="AF680" s="17"/>
      <c r="AG680" s="17">
        <v>0.38401543129586702</v>
      </c>
      <c r="AH680" s="17">
        <v>0.36644542193457402</v>
      </c>
    </row>
    <row r="681" spans="2:34" x14ac:dyDescent="0.25">
      <c r="B681" t="s">
        <v>288</v>
      </c>
      <c r="C681" s="17">
        <v>0.38228852163697702</v>
      </c>
      <c r="D681" s="17">
        <v>0.37720080560762198</v>
      </c>
      <c r="E681" s="17">
        <v>0.38972212637395198</v>
      </c>
      <c r="F681" s="17"/>
      <c r="G681" s="17">
        <v>0.404436681359441</v>
      </c>
      <c r="H681" s="17">
        <v>0.36956920830191398</v>
      </c>
      <c r="I681" s="17">
        <v>0.37763980501159899</v>
      </c>
      <c r="J681" s="17"/>
      <c r="K681" s="17">
        <v>0.35437218214930999</v>
      </c>
      <c r="L681" s="17">
        <v>0.39085051363629503</v>
      </c>
      <c r="M681" s="17"/>
      <c r="N681" s="17">
        <v>0.36048303768863998</v>
      </c>
      <c r="O681" s="17">
        <v>0.39584366311694102</v>
      </c>
      <c r="P681" s="17">
        <v>0.39839924227284801</v>
      </c>
      <c r="Q681" s="17">
        <v>0.39084664992158202</v>
      </c>
      <c r="R681" s="17">
        <v>0.35269514742756303</v>
      </c>
      <c r="S681" s="17"/>
      <c r="T681" s="17">
        <v>0.35609300223913998</v>
      </c>
      <c r="U681" s="17">
        <v>0.44359500099453703</v>
      </c>
      <c r="V681" s="17">
        <v>0.42851184900134198</v>
      </c>
      <c r="W681" s="17">
        <v>0.38090010228341198</v>
      </c>
      <c r="X681" s="17">
        <v>0.32597680368827497</v>
      </c>
      <c r="Y681" s="17">
        <v>0.358944127391711</v>
      </c>
      <c r="Z681" s="17">
        <v>0.37445716396810202</v>
      </c>
      <c r="AA681" s="17">
        <v>0.34328073725178598</v>
      </c>
      <c r="AB681" s="17">
        <v>0.36178503228842301</v>
      </c>
      <c r="AC681" s="17">
        <v>0.46276065868817601</v>
      </c>
      <c r="AD681" s="17">
        <v>0.31050316244353499</v>
      </c>
      <c r="AE681" s="17">
        <v>0.37493607457025901</v>
      </c>
      <c r="AF681" s="17"/>
      <c r="AG681" s="17">
        <v>0.35174025213880999</v>
      </c>
      <c r="AH681" s="17">
        <v>0.40354710744594802</v>
      </c>
    </row>
    <row r="682" spans="2:34" x14ac:dyDescent="0.25">
      <c r="B682" t="s">
        <v>289</v>
      </c>
      <c r="C682" s="17">
        <v>0.10900911558085601</v>
      </c>
      <c r="D682" s="17">
        <v>0.106264531338975</v>
      </c>
      <c r="E682" s="17">
        <v>0.11047066300830601</v>
      </c>
      <c r="F682" s="17"/>
      <c r="G682" s="17">
        <v>9.8451313515755701E-2</v>
      </c>
      <c r="H682" s="17">
        <v>0.117608099345304</v>
      </c>
      <c r="I682" s="17">
        <v>0.108050557486379</v>
      </c>
      <c r="J682" s="17"/>
      <c r="K682" s="17">
        <v>0.125532042386375</v>
      </c>
      <c r="L682" s="17">
        <v>0.108413108271282</v>
      </c>
      <c r="M682" s="17"/>
      <c r="N682" s="17">
        <v>0.124165832814323</v>
      </c>
      <c r="O682" s="17">
        <v>0.124523003640542</v>
      </c>
      <c r="P682" s="17">
        <v>9.9782394996124596E-2</v>
      </c>
      <c r="Q682" s="17">
        <v>0.11427322235887</v>
      </c>
      <c r="R682" s="17">
        <v>9.5283412348786706E-2</v>
      </c>
      <c r="S682" s="17"/>
      <c r="T682" s="17">
        <v>9.6878816639988499E-2</v>
      </c>
      <c r="U682" s="17">
        <v>0.108762781979815</v>
      </c>
      <c r="V682" s="17">
        <v>6.9587770049444497E-2</v>
      </c>
      <c r="W682" s="17">
        <v>8.5005773800812201E-2</v>
      </c>
      <c r="X682" s="17">
        <v>0.109500487047362</v>
      </c>
      <c r="Y682" s="17">
        <v>0.14163031553379801</v>
      </c>
      <c r="Z682" s="17">
        <v>7.8628289872286899E-2</v>
      </c>
      <c r="AA682" s="17">
        <v>0.13847470964158301</v>
      </c>
      <c r="AB682" s="17">
        <v>0.120278588731038</v>
      </c>
      <c r="AC682" s="17">
        <v>7.8187567016416396E-2</v>
      </c>
      <c r="AD682" s="17">
        <v>0.219998379108757</v>
      </c>
      <c r="AE682" s="17">
        <v>0.14814286293783399</v>
      </c>
      <c r="AF682" s="17"/>
      <c r="AG682" s="17">
        <v>0.12600272020963499</v>
      </c>
      <c r="AH682" s="17">
        <v>9.4630885115468799E-2</v>
      </c>
    </row>
    <row r="683" spans="2:34" x14ac:dyDescent="0.25">
      <c r="B683" t="s">
        <v>290</v>
      </c>
      <c r="C683" s="17">
        <v>6.1622532226917499E-2</v>
      </c>
      <c r="D683" s="17">
        <v>5.9848578931942099E-2</v>
      </c>
      <c r="E683" s="17">
        <v>5.7015222497383403E-2</v>
      </c>
      <c r="F683" s="17"/>
      <c r="G683" s="17">
        <v>5.4612431225332499E-2</v>
      </c>
      <c r="H683" s="17">
        <v>7.2043582270774204E-2</v>
      </c>
      <c r="I683" s="17">
        <v>5.50877474269078E-2</v>
      </c>
      <c r="J683" s="17"/>
      <c r="K683" s="17">
        <v>6.0285571683171002E-2</v>
      </c>
      <c r="L683" s="17">
        <v>6.2446685314575097E-2</v>
      </c>
      <c r="M683" s="17"/>
      <c r="N683" s="17">
        <v>7.4974438076099395E-2</v>
      </c>
      <c r="O683" s="17">
        <v>5.5112827297560098E-2</v>
      </c>
      <c r="P683" s="17">
        <v>6.5522687347533401E-2</v>
      </c>
      <c r="Q683" s="17">
        <v>8.8341612941713304E-2</v>
      </c>
      <c r="R683" s="17">
        <v>4.0399241505286398E-2</v>
      </c>
      <c r="S683" s="17"/>
      <c r="T683" s="17">
        <v>3.3598657214522099E-2</v>
      </c>
      <c r="U683" s="17">
        <v>6.0184346492074298E-2</v>
      </c>
      <c r="V683" s="17">
        <v>5.5790080876247802E-2</v>
      </c>
      <c r="W683" s="17">
        <v>5.3946298512793603E-2</v>
      </c>
      <c r="X683" s="17">
        <v>7.6303577709785797E-2</v>
      </c>
      <c r="Y683" s="17">
        <v>6.0063938550594297E-2</v>
      </c>
      <c r="Z683" s="17">
        <v>5.347703341348E-2</v>
      </c>
      <c r="AA683" s="17">
        <v>8.0924809905822306E-2</v>
      </c>
      <c r="AB683" s="17">
        <v>6.8674332992682594E-2</v>
      </c>
      <c r="AC683" s="17">
        <v>8.1843761604983606E-2</v>
      </c>
      <c r="AD683" s="17">
        <v>8.5241495635597894E-2</v>
      </c>
      <c r="AE683" s="17">
        <v>7.8526983527455504E-2</v>
      </c>
      <c r="AF683" s="17"/>
      <c r="AG683" s="17">
        <v>7.0243074275475006E-2</v>
      </c>
      <c r="AH683" s="17">
        <v>5.7324054042035701E-2</v>
      </c>
    </row>
    <row r="684" spans="2:34" x14ac:dyDescent="0.25">
      <c r="B684" t="s">
        <v>80</v>
      </c>
      <c r="C684" s="17">
        <v>7.9431801981904096E-2</v>
      </c>
      <c r="D684" s="17">
        <v>6.9610036480627302E-2</v>
      </c>
      <c r="E684" s="17">
        <v>8.7542760971362293E-2</v>
      </c>
      <c r="F684" s="17"/>
      <c r="G684" s="17">
        <v>0.12650646147943401</v>
      </c>
      <c r="H684" s="17">
        <v>4.3625066560087702E-2</v>
      </c>
      <c r="I684" s="17">
        <v>8.0533458674773906E-2</v>
      </c>
      <c r="J684" s="17"/>
      <c r="K684" s="17">
        <v>0.117863605903462</v>
      </c>
      <c r="L684" s="17">
        <v>6.7212469291754798E-2</v>
      </c>
      <c r="M684" s="17"/>
      <c r="N684" s="17">
        <v>0.175109178719799</v>
      </c>
      <c r="O684" s="17">
        <v>9.3974438850352907E-2</v>
      </c>
      <c r="P684" s="17">
        <v>6.02632223102735E-2</v>
      </c>
      <c r="Q684" s="17">
        <v>4.9208390808497399E-2</v>
      </c>
      <c r="R684" s="17">
        <v>3.1010793271746499E-2</v>
      </c>
      <c r="S684" s="17"/>
      <c r="T684" s="17">
        <v>3.2958374674407001E-2</v>
      </c>
      <c r="U684" s="17">
        <v>6.7143484869022593E-2</v>
      </c>
      <c r="V684" s="17">
        <v>0.122537091798246</v>
      </c>
      <c r="W684" s="17">
        <v>0.11027599098801801</v>
      </c>
      <c r="X684" s="17">
        <v>0.122703125489747</v>
      </c>
      <c r="Y684" s="17">
        <v>7.9141605584201496E-2</v>
      </c>
      <c r="Z684" s="17">
        <v>0.105093567168467</v>
      </c>
      <c r="AA684" s="17">
        <v>6.9249222096787993E-2</v>
      </c>
      <c r="AB684" s="17">
        <v>7.8005526794892005E-2</v>
      </c>
      <c r="AC684" s="17">
        <v>6.1944632942511201E-2</v>
      </c>
      <c r="AD684" s="17">
        <v>6.8391473194748503E-2</v>
      </c>
      <c r="AE684" s="17">
        <v>4.0665426100572402E-2</v>
      </c>
      <c r="AF684" s="17"/>
      <c r="AG684" s="17">
        <v>6.7998522080213397E-2</v>
      </c>
      <c r="AH684" s="17">
        <v>7.8052531461973607E-2</v>
      </c>
    </row>
    <row r="685" spans="2:34" x14ac:dyDescent="0.25">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row>
    <row r="686" spans="2:34" x14ac:dyDescent="0.25">
      <c r="B686" s="6" t="s">
        <v>299</v>
      </c>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row>
    <row r="687" spans="2:34" x14ac:dyDescent="0.25">
      <c r="B687" s="23" t="s">
        <v>62</v>
      </c>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row>
    <row r="688" spans="2:34" x14ac:dyDescent="0.25">
      <c r="B688" t="s">
        <v>287</v>
      </c>
      <c r="C688" s="17">
        <v>0.226943343511706</v>
      </c>
      <c r="D688" s="17">
        <v>0.25513543217142998</v>
      </c>
      <c r="E688" s="17">
        <v>0.20233282181489901</v>
      </c>
      <c r="F688" s="17"/>
      <c r="G688" s="17">
        <v>0.19576424546930399</v>
      </c>
      <c r="H688" s="17">
        <v>0.197280848366686</v>
      </c>
      <c r="I688" s="17">
        <v>0.29303745747106902</v>
      </c>
      <c r="J688" s="17"/>
      <c r="K688" s="17">
        <v>0.20314423673323201</v>
      </c>
      <c r="L688" s="17">
        <v>0.228363972251721</v>
      </c>
      <c r="M688" s="17"/>
      <c r="N688" s="17">
        <v>0.21681314665155799</v>
      </c>
      <c r="O688" s="17">
        <v>0.245246951638426</v>
      </c>
      <c r="P688" s="17">
        <v>0.19162819887046101</v>
      </c>
      <c r="Q688" s="17">
        <v>0.20108920613654299</v>
      </c>
      <c r="R688" s="17">
        <v>0.29167276088979999</v>
      </c>
      <c r="S688" s="17"/>
      <c r="T688" s="17">
        <v>0.301554777004434</v>
      </c>
      <c r="U688" s="17">
        <v>0.195850801973006</v>
      </c>
      <c r="V688" s="17">
        <v>0.203696501941379</v>
      </c>
      <c r="W688" s="17">
        <v>0.24996773458268301</v>
      </c>
      <c r="X688" s="17">
        <v>0.190270728771991</v>
      </c>
      <c r="Y688" s="17">
        <v>0.19228713140966899</v>
      </c>
      <c r="Z688" s="17">
        <v>0.18709039366934299</v>
      </c>
      <c r="AA688" s="17">
        <v>0.24500061083362101</v>
      </c>
      <c r="AB688" s="17">
        <v>0.22499901752725099</v>
      </c>
      <c r="AC688" s="17">
        <v>0.26675927621187201</v>
      </c>
      <c r="AD688" s="17">
        <v>0.24933823970998201</v>
      </c>
      <c r="AE688" s="17">
        <v>0.17627818969051301</v>
      </c>
      <c r="AF688" s="17"/>
      <c r="AG688" s="17">
        <v>0.25934314413456799</v>
      </c>
      <c r="AH688" s="17">
        <v>0.207422201728863</v>
      </c>
    </row>
    <row r="689" spans="2:34" x14ac:dyDescent="0.25">
      <c r="B689" t="s">
        <v>288</v>
      </c>
      <c r="C689" s="17">
        <v>0.330897686447159</v>
      </c>
      <c r="D689" s="17">
        <v>0.34068669245466099</v>
      </c>
      <c r="E689" s="17">
        <v>0.32586100972056598</v>
      </c>
      <c r="F689" s="17"/>
      <c r="G689" s="17">
        <v>0.37446252169286798</v>
      </c>
      <c r="H689" s="17">
        <v>0.31681740031954297</v>
      </c>
      <c r="I689" s="17">
        <v>0.30806032698482499</v>
      </c>
      <c r="J689" s="17"/>
      <c r="K689" s="17">
        <v>0.28272734987412401</v>
      </c>
      <c r="L689" s="17">
        <v>0.342811880829413</v>
      </c>
      <c r="M689" s="17"/>
      <c r="N689" s="17">
        <v>0.30337979355033701</v>
      </c>
      <c r="O689" s="17">
        <v>0.353401186006991</v>
      </c>
      <c r="P689" s="17">
        <v>0.31617308093809199</v>
      </c>
      <c r="Q689" s="17">
        <v>0.29140761693203499</v>
      </c>
      <c r="R689" s="17">
        <v>0.37190463662415901</v>
      </c>
      <c r="S689" s="17"/>
      <c r="T689" s="17">
        <v>0.295364250560955</v>
      </c>
      <c r="U689" s="17">
        <v>0.33034025259012201</v>
      </c>
      <c r="V689" s="17">
        <v>0.343253132878231</v>
      </c>
      <c r="W689" s="17">
        <v>0.30052644424872998</v>
      </c>
      <c r="X689" s="17">
        <v>0.354917546922492</v>
      </c>
      <c r="Y689" s="17">
        <v>0.29883904037993603</v>
      </c>
      <c r="Z689" s="17">
        <v>0.39272209772169703</v>
      </c>
      <c r="AA689" s="17">
        <v>0.41488653265179098</v>
      </c>
      <c r="AB689" s="17">
        <v>0.35397415187047598</v>
      </c>
      <c r="AC689" s="17">
        <v>0.269309027612531</v>
      </c>
      <c r="AD689" s="17">
        <v>0.30155336811403299</v>
      </c>
      <c r="AE689" s="17">
        <v>0.421872282874517</v>
      </c>
      <c r="AF689" s="17"/>
      <c r="AG689" s="17">
        <v>0.35055757653053699</v>
      </c>
      <c r="AH689" s="17">
        <v>0.32272730959198298</v>
      </c>
    </row>
    <row r="690" spans="2:34" x14ac:dyDescent="0.25">
      <c r="B690" t="s">
        <v>289</v>
      </c>
      <c r="C690" s="17">
        <v>0.211737358835551</v>
      </c>
      <c r="D690" s="17">
        <v>0.21513916834645899</v>
      </c>
      <c r="E690" s="17">
        <v>0.21059144374262201</v>
      </c>
      <c r="F690" s="17"/>
      <c r="G690" s="17">
        <v>0.18134864127195599</v>
      </c>
      <c r="H690" s="17">
        <v>0.24357657262071</v>
      </c>
      <c r="I690" s="17">
        <v>0.20010420364136</v>
      </c>
      <c r="J690" s="17"/>
      <c r="K690" s="17">
        <v>0.24248956394483001</v>
      </c>
      <c r="L690" s="17">
        <v>0.208975581339294</v>
      </c>
      <c r="M690" s="17"/>
      <c r="N690" s="17">
        <v>0.186514703494254</v>
      </c>
      <c r="O690" s="17">
        <v>0.200429188250034</v>
      </c>
      <c r="P690" s="17">
        <v>0.239192356797229</v>
      </c>
      <c r="Q690" s="17">
        <v>0.25535048334743499</v>
      </c>
      <c r="R690" s="17">
        <v>0.17744632865694701</v>
      </c>
      <c r="S690" s="17"/>
      <c r="T690" s="17">
        <v>0.20708493462505401</v>
      </c>
      <c r="U690" s="17">
        <v>0.217377070695458</v>
      </c>
      <c r="V690" s="17">
        <v>0.152599829346695</v>
      </c>
      <c r="W690" s="17">
        <v>0.217094983482784</v>
      </c>
      <c r="X690" s="17">
        <v>0.21546138177736199</v>
      </c>
      <c r="Y690" s="17">
        <v>0.24081953209764301</v>
      </c>
      <c r="Z690" s="17">
        <v>0.20667684712887899</v>
      </c>
      <c r="AA690" s="17">
        <v>0.16697615626429499</v>
      </c>
      <c r="AB690" s="17">
        <v>0.19780885395262199</v>
      </c>
      <c r="AC690" s="17">
        <v>0.239562421097124</v>
      </c>
      <c r="AD690" s="17">
        <v>0.25214921502163001</v>
      </c>
      <c r="AE690" s="17">
        <v>0.24098966645304101</v>
      </c>
      <c r="AF690" s="17"/>
      <c r="AG690" s="17">
        <v>0.18105792830971401</v>
      </c>
      <c r="AH690" s="17">
        <v>0.23059263392693899</v>
      </c>
    </row>
    <row r="691" spans="2:34" x14ac:dyDescent="0.25">
      <c r="B691" t="s">
        <v>290</v>
      </c>
      <c r="C691" s="17">
        <v>9.5749306882385504E-2</v>
      </c>
      <c r="D691" s="17">
        <v>7.4913029145443899E-2</v>
      </c>
      <c r="E691" s="17">
        <v>0.108693497927313</v>
      </c>
      <c r="F691" s="17"/>
      <c r="G691" s="17">
        <v>8.3440183786977998E-2</v>
      </c>
      <c r="H691" s="17">
        <v>0.11959890675292</v>
      </c>
      <c r="I691" s="17">
        <v>7.7325390355411805E-2</v>
      </c>
      <c r="J691" s="17"/>
      <c r="K691" s="17">
        <v>0.113390651165536</v>
      </c>
      <c r="L691" s="17">
        <v>9.3416254129294704E-2</v>
      </c>
      <c r="M691" s="17"/>
      <c r="N691" s="17">
        <v>9.8304196750141307E-2</v>
      </c>
      <c r="O691" s="17">
        <v>7.5946560569759694E-2</v>
      </c>
      <c r="P691" s="17">
        <v>0.11222688487176501</v>
      </c>
      <c r="Q691" s="17">
        <v>0.131608383214771</v>
      </c>
      <c r="R691" s="17">
        <v>7.0737370004293407E-2</v>
      </c>
      <c r="S691" s="17"/>
      <c r="T691" s="17">
        <v>6.5537014707694102E-2</v>
      </c>
      <c r="U691" s="17">
        <v>0.10588140356402601</v>
      </c>
      <c r="V691" s="17">
        <v>0.11396933116418199</v>
      </c>
      <c r="W691" s="17">
        <v>7.9164702727786695E-2</v>
      </c>
      <c r="X691" s="17">
        <v>0.113877935167096</v>
      </c>
      <c r="Y691" s="17">
        <v>0.10432136838316799</v>
      </c>
      <c r="Z691" s="17">
        <v>0.10137408135143799</v>
      </c>
      <c r="AA691" s="17">
        <v>8.6924175052243494E-2</v>
      </c>
      <c r="AB691" s="17">
        <v>9.6634156980783203E-2</v>
      </c>
      <c r="AC691" s="17">
        <v>9.5379951347541597E-2</v>
      </c>
      <c r="AD691" s="17">
        <v>0.12437429399751999</v>
      </c>
      <c r="AE691" s="17">
        <v>5.94023646798887E-2</v>
      </c>
      <c r="AF691" s="17"/>
      <c r="AG691" s="17">
        <v>9.9523579903412304E-2</v>
      </c>
      <c r="AH691" s="17">
        <v>9.5134516808494898E-2</v>
      </c>
    </row>
    <row r="692" spans="2:34" x14ac:dyDescent="0.25">
      <c r="B692" t="s">
        <v>80</v>
      </c>
      <c r="C692" s="17">
        <v>0.13467230432319799</v>
      </c>
      <c r="D692" s="17">
        <v>0.114125677882007</v>
      </c>
      <c r="E692" s="17">
        <v>0.15252122679460101</v>
      </c>
      <c r="F692" s="17"/>
      <c r="G692" s="17">
        <v>0.164984407778894</v>
      </c>
      <c r="H692" s="17">
        <v>0.122726271940141</v>
      </c>
      <c r="I692" s="17">
        <v>0.121472621547334</v>
      </c>
      <c r="J692" s="17"/>
      <c r="K692" s="17">
        <v>0.15824819828227901</v>
      </c>
      <c r="L692" s="17">
        <v>0.126432311450278</v>
      </c>
      <c r="M692" s="17"/>
      <c r="N692" s="17">
        <v>0.19498815955370899</v>
      </c>
      <c r="O692" s="17">
        <v>0.12497611353479</v>
      </c>
      <c r="P692" s="17">
        <v>0.14077947852245401</v>
      </c>
      <c r="Q692" s="17">
        <v>0.12054431036921601</v>
      </c>
      <c r="R692" s="17">
        <v>8.8238903824800902E-2</v>
      </c>
      <c r="S692" s="17"/>
      <c r="T692" s="17">
        <v>0.130459023101863</v>
      </c>
      <c r="U692" s="17">
        <v>0.15055047117738701</v>
      </c>
      <c r="V692" s="17">
        <v>0.18648120466951301</v>
      </c>
      <c r="W692" s="17">
        <v>0.15324613495801701</v>
      </c>
      <c r="X692" s="17">
        <v>0.12547240736106</v>
      </c>
      <c r="Y692" s="17">
        <v>0.163732927729584</v>
      </c>
      <c r="Z692" s="17">
        <v>0.112136580128642</v>
      </c>
      <c r="AA692" s="17">
        <v>8.6212525198050102E-2</v>
      </c>
      <c r="AB692" s="17">
        <v>0.126583819668868</v>
      </c>
      <c r="AC692" s="17">
        <v>0.128989323730931</v>
      </c>
      <c r="AD692" s="17">
        <v>7.2584883156834007E-2</v>
      </c>
      <c r="AE692" s="17">
        <v>0.10145749630204</v>
      </c>
      <c r="AF692" s="17"/>
      <c r="AG692" s="17">
        <v>0.109517771121769</v>
      </c>
      <c r="AH692" s="17">
        <v>0.14412333794372001</v>
      </c>
    </row>
    <row r="693" spans="2:34" x14ac:dyDescent="0.25">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row>
    <row r="694" spans="2:34" x14ac:dyDescent="0.25">
      <c r="B694" s="6" t="s">
        <v>300</v>
      </c>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row>
    <row r="695" spans="2:34" x14ac:dyDescent="0.25">
      <c r="B695" s="23" t="s">
        <v>62</v>
      </c>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row>
    <row r="696" spans="2:34" x14ac:dyDescent="0.25">
      <c r="B696" t="s">
        <v>287</v>
      </c>
      <c r="C696" s="17">
        <v>0.19862667715427501</v>
      </c>
      <c r="D696" s="17">
        <v>0.24723395036961199</v>
      </c>
      <c r="E696" s="17">
        <v>0.153813844444427</v>
      </c>
      <c r="F696" s="17"/>
      <c r="G696" s="17">
        <v>0.16546125814425</v>
      </c>
      <c r="H696" s="17">
        <v>0.18925612422640201</v>
      </c>
      <c r="I696" s="17">
        <v>0.24116254078914101</v>
      </c>
      <c r="J696" s="17"/>
      <c r="K696" s="17">
        <v>0.17960320654931999</v>
      </c>
      <c r="L696" s="17">
        <v>0.20226283253267199</v>
      </c>
      <c r="M696" s="17"/>
      <c r="N696" s="17">
        <v>0.12831762880638001</v>
      </c>
      <c r="O696" s="17">
        <v>0.186093460204316</v>
      </c>
      <c r="P696" s="17">
        <v>0.19962854911907901</v>
      </c>
      <c r="Q696" s="17">
        <v>0.14216322493344399</v>
      </c>
      <c r="R696" s="17">
        <v>0.28923106307663998</v>
      </c>
      <c r="S696" s="17"/>
      <c r="T696" s="17">
        <v>0.31135039251387803</v>
      </c>
      <c r="U696" s="17">
        <v>0.117020974426171</v>
      </c>
      <c r="V696" s="17">
        <v>0.14948632121327601</v>
      </c>
      <c r="W696" s="17">
        <v>0.16357610220123101</v>
      </c>
      <c r="X696" s="17">
        <v>0.18480546753625801</v>
      </c>
      <c r="Y696" s="17">
        <v>0.17878512055326001</v>
      </c>
      <c r="Z696" s="17">
        <v>0.208629310187749</v>
      </c>
      <c r="AA696" s="17">
        <v>0.244369750600753</v>
      </c>
      <c r="AB696" s="17">
        <v>0.22554262786507401</v>
      </c>
      <c r="AC696" s="17">
        <v>0.20369930234071701</v>
      </c>
      <c r="AD696" s="17">
        <v>0.20104024405194701</v>
      </c>
      <c r="AE696" s="17">
        <v>0.16476564097639901</v>
      </c>
      <c r="AF696" s="17"/>
      <c r="AG696" s="17">
        <v>0.22303509577497399</v>
      </c>
      <c r="AH696" s="17">
        <v>0.18530863578457801</v>
      </c>
    </row>
    <row r="697" spans="2:34" x14ac:dyDescent="0.25">
      <c r="B697" t="s">
        <v>288</v>
      </c>
      <c r="C697" s="17">
        <v>0.29174019324045602</v>
      </c>
      <c r="D697" s="17">
        <v>0.31347805144753299</v>
      </c>
      <c r="E697" s="17">
        <v>0.27489631490135602</v>
      </c>
      <c r="F697" s="17"/>
      <c r="G697" s="17">
        <v>0.304032407868083</v>
      </c>
      <c r="H697" s="17">
        <v>0.275728974162324</v>
      </c>
      <c r="I697" s="17">
        <v>0.300367054059474</v>
      </c>
      <c r="J697" s="17"/>
      <c r="K697" s="17">
        <v>0.248826122917083</v>
      </c>
      <c r="L697" s="17">
        <v>0.30023386085271297</v>
      </c>
      <c r="M697" s="17"/>
      <c r="N697" s="17">
        <v>0.25158193254797001</v>
      </c>
      <c r="O697" s="17">
        <v>0.28132388349089399</v>
      </c>
      <c r="P697" s="17">
        <v>0.28392715244258898</v>
      </c>
      <c r="Q697" s="17">
        <v>0.341074491162426</v>
      </c>
      <c r="R697" s="17">
        <v>0.33320874949320101</v>
      </c>
      <c r="S697" s="17"/>
      <c r="T697" s="17">
        <v>0.29137597406395799</v>
      </c>
      <c r="U697" s="17">
        <v>0.27488878037694298</v>
      </c>
      <c r="V697" s="17">
        <v>0.28053289958287603</v>
      </c>
      <c r="W697" s="17">
        <v>0.31639336245639199</v>
      </c>
      <c r="X697" s="17">
        <v>0.26588015549609301</v>
      </c>
      <c r="Y697" s="17">
        <v>0.32854518900942098</v>
      </c>
      <c r="Z697" s="17">
        <v>0.27840151145904601</v>
      </c>
      <c r="AA697" s="17">
        <v>0.34433861112675501</v>
      </c>
      <c r="AB697" s="17">
        <v>0.33469891412214398</v>
      </c>
      <c r="AC697" s="17">
        <v>0.22717577051413301</v>
      </c>
      <c r="AD697" s="17">
        <v>0.283571196676913</v>
      </c>
      <c r="AE697" s="17">
        <v>0.27271514905933902</v>
      </c>
      <c r="AF697" s="17"/>
      <c r="AG697" s="17">
        <v>0.28541557717974703</v>
      </c>
      <c r="AH697" s="17">
        <v>0.30814584302110298</v>
      </c>
    </row>
    <row r="698" spans="2:34" x14ac:dyDescent="0.25">
      <c r="B698" t="s">
        <v>289</v>
      </c>
      <c r="C698" s="17">
        <v>0.16314099852309699</v>
      </c>
      <c r="D698" s="17">
        <v>0.16624796115096199</v>
      </c>
      <c r="E698" s="17">
        <v>0.162195560792495</v>
      </c>
      <c r="F698" s="17"/>
      <c r="G698" s="17">
        <v>0.13828535500087599</v>
      </c>
      <c r="H698" s="17">
        <v>0.18478570787714499</v>
      </c>
      <c r="I698" s="17">
        <v>0.15913092404093901</v>
      </c>
      <c r="J698" s="17"/>
      <c r="K698" s="17">
        <v>0.19031701812291901</v>
      </c>
      <c r="L698" s="17">
        <v>0.158064614851048</v>
      </c>
      <c r="M698" s="17"/>
      <c r="N698" s="17">
        <v>0.20694660915190799</v>
      </c>
      <c r="O698" s="17">
        <v>0.17396661202927499</v>
      </c>
      <c r="P698" s="17">
        <v>0.153538774348073</v>
      </c>
      <c r="Q698" s="17">
        <v>0.16637031775622199</v>
      </c>
      <c r="R698" s="17">
        <v>0.13191631991465</v>
      </c>
      <c r="S698" s="17"/>
      <c r="T698" s="17">
        <v>0.142706900050969</v>
      </c>
      <c r="U698" s="17">
        <v>0.225556616302513</v>
      </c>
      <c r="V698" s="17">
        <v>0.11765588976956599</v>
      </c>
      <c r="W698" s="17">
        <v>0.15633894748318899</v>
      </c>
      <c r="X698" s="17">
        <v>0.15721246544912301</v>
      </c>
      <c r="Y698" s="17">
        <v>0.14623219394102799</v>
      </c>
      <c r="Z698" s="17">
        <v>0.14294609957860799</v>
      </c>
      <c r="AA698" s="17">
        <v>0.17481943454703899</v>
      </c>
      <c r="AB698" s="17">
        <v>0.15548247675909099</v>
      </c>
      <c r="AC698" s="17">
        <v>0.22974535218735201</v>
      </c>
      <c r="AD698" s="17">
        <v>0.134552240665025</v>
      </c>
      <c r="AE698" s="17">
        <v>0.12592689627789899</v>
      </c>
      <c r="AF698" s="17"/>
      <c r="AG698" s="17">
        <v>0.14864951243291599</v>
      </c>
      <c r="AH698" s="17">
        <v>0.162926532194971</v>
      </c>
    </row>
    <row r="699" spans="2:34" x14ac:dyDescent="0.25">
      <c r="B699" t="s">
        <v>290</v>
      </c>
      <c r="C699" s="17">
        <v>0.10115298340406</v>
      </c>
      <c r="D699" s="17">
        <v>8.2043851126336595E-2</v>
      </c>
      <c r="E699" s="17">
        <v>0.11463827617327001</v>
      </c>
      <c r="F699" s="17"/>
      <c r="G699" s="17">
        <v>0.103721291324887</v>
      </c>
      <c r="H699" s="17">
        <v>0.118933498233426</v>
      </c>
      <c r="I699" s="17">
        <v>7.6508283709311495E-2</v>
      </c>
      <c r="J699" s="17"/>
      <c r="K699" s="17">
        <v>0.101853626882699</v>
      </c>
      <c r="L699" s="17">
        <v>0.10273506699403601</v>
      </c>
      <c r="M699" s="17"/>
      <c r="N699" s="17">
        <v>0.10994821027566599</v>
      </c>
      <c r="O699" s="17">
        <v>9.6837859839109794E-2</v>
      </c>
      <c r="P699" s="17">
        <v>0.10472267663373799</v>
      </c>
      <c r="Q699" s="17">
        <v>0.13343653678474501</v>
      </c>
      <c r="R699" s="17">
        <v>8.0008979395843893E-2</v>
      </c>
      <c r="S699" s="17"/>
      <c r="T699" s="17">
        <v>5.9691232922006898E-2</v>
      </c>
      <c r="U699" s="17">
        <v>9.1917550107658397E-2</v>
      </c>
      <c r="V699" s="17">
        <v>0.12615421328194301</v>
      </c>
      <c r="W699" s="17">
        <v>9.3981754744939805E-2</v>
      </c>
      <c r="X699" s="17">
        <v>0.110603422390054</v>
      </c>
      <c r="Y699" s="17">
        <v>0.114069994165212</v>
      </c>
      <c r="Z699" s="17">
        <v>9.8259470459768503E-2</v>
      </c>
      <c r="AA699" s="17">
        <v>8.1649028302070006E-2</v>
      </c>
      <c r="AB699" s="17">
        <v>8.8932250568795695E-2</v>
      </c>
      <c r="AC699" s="17">
        <v>0.123569201727665</v>
      </c>
      <c r="AD699" s="17">
        <v>0.150763604469769</v>
      </c>
      <c r="AE699" s="17">
        <v>0.16001769853603101</v>
      </c>
      <c r="AF699" s="17"/>
      <c r="AG699" s="17">
        <v>0.117526955702752</v>
      </c>
      <c r="AH699" s="17">
        <v>8.8564439538484099E-2</v>
      </c>
    </row>
    <row r="700" spans="2:34" x14ac:dyDescent="0.25">
      <c r="B700" t="s">
        <v>80</v>
      </c>
      <c r="C700" s="17">
        <v>0.24533914767811199</v>
      </c>
      <c r="D700" s="17">
        <v>0.190996185905557</v>
      </c>
      <c r="E700" s="17">
        <v>0.29445600368845198</v>
      </c>
      <c r="F700" s="17"/>
      <c r="G700" s="17">
        <v>0.28849968766190398</v>
      </c>
      <c r="H700" s="17">
        <v>0.231295695500703</v>
      </c>
      <c r="I700" s="17">
        <v>0.222831197401134</v>
      </c>
      <c r="J700" s="17"/>
      <c r="K700" s="17">
        <v>0.27940002552797999</v>
      </c>
      <c r="L700" s="17">
        <v>0.236703624769531</v>
      </c>
      <c r="M700" s="17"/>
      <c r="N700" s="17">
        <v>0.30320561921807698</v>
      </c>
      <c r="O700" s="17">
        <v>0.26177818443640599</v>
      </c>
      <c r="P700" s="17">
        <v>0.25818284745652098</v>
      </c>
      <c r="Q700" s="17">
        <v>0.216955429363163</v>
      </c>
      <c r="R700" s="17">
        <v>0.16563488811966501</v>
      </c>
      <c r="S700" s="17"/>
      <c r="T700" s="17">
        <v>0.194875500449188</v>
      </c>
      <c r="U700" s="17">
        <v>0.29061607878671403</v>
      </c>
      <c r="V700" s="17">
        <v>0.32617067615233902</v>
      </c>
      <c r="W700" s="17">
        <v>0.26970983311424901</v>
      </c>
      <c r="X700" s="17">
        <v>0.28149848912847197</v>
      </c>
      <c r="Y700" s="17">
        <v>0.232367502331079</v>
      </c>
      <c r="Z700" s="17">
        <v>0.27176360831482899</v>
      </c>
      <c r="AA700" s="17">
        <v>0.154823175423384</v>
      </c>
      <c r="AB700" s="17">
        <v>0.19534373068489599</v>
      </c>
      <c r="AC700" s="17">
        <v>0.215810373230133</v>
      </c>
      <c r="AD700" s="17">
        <v>0.230072714136345</v>
      </c>
      <c r="AE700" s="17">
        <v>0.27657461515033199</v>
      </c>
      <c r="AF700" s="17"/>
      <c r="AG700" s="17">
        <v>0.22537285890961101</v>
      </c>
      <c r="AH700" s="17">
        <v>0.25505454946086398</v>
      </c>
    </row>
    <row r="701" spans="2:34" x14ac:dyDescent="0.25">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row>
    <row r="702" spans="2:34" x14ac:dyDescent="0.25">
      <c r="B702" s="6" t="s">
        <v>301</v>
      </c>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row>
    <row r="703" spans="2:34" x14ac:dyDescent="0.25">
      <c r="B703" s="23" t="s">
        <v>62</v>
      </c>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row>
    <row r="704" spans="2:34" x14ac:dyDescent="0.25">
      <c r="B704" t="s">
        <v>287</v>
      </c>
      <c r="C704" s="17">
        <v>0.37813032718147199</v>
      </c>
      <c r="D704" s="17">
        <v>0.39935627201618201</v>
      </c>
      <c r="E704" s="17">
        <v>0.36254285264108199</v>
      </c>
      <c r="F704" s="17"/>
      <c r="G704" s="17">
        <v>0.35749619786918801</v>
      </c>
      <c r="H704" s="17">
        <v>0.365860816775536</v>
      </c>
      <c r="I704" s="17">
        <v>0.41265593240674903</v>
      </c>
      <c r="J704" s="17"/>
      <c r="K704" s="17">
        <v>0.35714758921948198</v>
      </c>
      <c r="L704" s="17">
        <v>0.378492700272203</v>
      </c>
      <c r="M704" s="17"/>
      <c r="N704" s="17">
        <v>0.29492887207464602</v>
      </c>
      <c r="O704" s="17">
        <v>0.35077949948596199</v>
      </c>
      <c r="P704" s="17">
        <v>0.38001087900068697</v>
      </c>
      <c r="Q704" s="17">
        <v>0.33782933750521899</v>
      </c>
      <c r="R704" s="17">
        <v>0.487771498156087</v>
      </c>
      <c r="S704" s="17"/>
      <c r="T704" s="17">
        <v>0.52461943922040599</v>
      </c>
      <c r="U704" s="17">
        <v>0.31385228037170698</v>
      </c>
      <c r="V704" s="17">
        <v>0.40336163034664602</v>
      </c>
      <c r="W704" s="17">
        <v>0.37117767389248402</v>
      </c>
      <c r="X704" s="17">
        <v>0.33584158631977101</v>
      </c>
      <c r="Y704" s="17">
        <v>0.33117849168573599</v>
      </c>
      <c r="Z704" s="17">
        <v>0.36687390308477702</v>
      </c>
      <c r="AA704" s="17">
        <v>0.34030320363358701</v>
      </c>
      <c r="AB704" s="17">
        <v>0.38828541494636798</v>
      </c>
      <c r="AC704" s="17">
        <v>0.35066478523657901</v>
      </c>
      <c r="AD704" s="17">
        <v>0.33232218747095299</v>
      </c>
      <c r="AE704" s="17">
        <v>0.39900505188473401</v>
      </c>
      <c r="AF704" s="17"/>
      <c r="AG704" s="17">
        <v>0.38154783269117198</v>
      </c>
      <c r="AH704" s="17">
        <v>0.37981560470057502</v>
      </c>
    </row>
    <row r="705" spans="2:34" x14ac:dyDescent="0.25">
      <c r="B705" t="s">
        <v>288</v>
      </c>
      <c r="C705" s="17">
        <v>0.39846711289486703</v>
      </c>
      <c r="D705" s="17">
        <v>0.38682224498696099</v>
      </c>
      <c r="E705" s="17">
        <v>0.41392343300732898</v>
      </c>
      <c r="F705" s="17"/>
      <c r="G705" s="17">
        <v>0.42263505035777599</v>
      </c>
      <c r="H705" s="17">
        <v>0.412530229628356</v>
      </c>
      <c r="I705" s="17">
        <v>0.35841381372334502</v>
      </c>
      <c r="J705" s="17"/>
      <c r="K705" s="17">
        <v>0.39053210228097901</v>
      </c>
      <c r="L705" s="17">
        <v>0.40703872965496601</v>
      </c>
      <c r="M705" s="17"/>
      <c r="N705" s="17">
        <v>0.38409834208341298</v>
      </c>
      <c r="O705" s="17">
        <v>0.42891923241700203</v>
      </c>
      <c r="P705" s="17">
        <v>0.39143391922739301</v>
      </c>
      <c r="Q705" s="17">
        <v>0.44344391723568299</v>
      </c>
      <c r="R705" s="17">
        <v>0.37501875479989799</v>
      </c>
      <c r="S705" s="17"/>
      <c r="T705" s="17">
        <v>0.33892268588607</v>
      </c>
      <c r="U705" s="17">
        <v>0.46642442105527299</v>
      </c>
      <c r="V705" s="17">
        <v>0.36973373497616702</v>
      </c>
      <c r="W705" s="17">
        <v>0.39938342651229702</v>
      </c>
      <c r="X705" s="17">
        <v>0.40005792025203601</v>
      </c>
      <c r="Y705" s="17">
        <v>0.44587259322554001</v>
      </c>
      <c r="Z705" s="17">
        <v>0.40814897481950702</v>
      </c>
      <c r="AA705" s="17">
        <v>0.41426462805249897</v>
      </c>
      <c r="AB705" s="17">
        <v>0.41469429463106999</v>
      </c>
      <c r="AC705" s="17">
        <v>0.37258452832229699</v>
      </c>
      <c r="AD705" s="17">
        <v>0.39113235592310602</v>
      </c>
      <c r="AE705" s="17">
        <v>0.25921475810706202</v>
      </c>
      <c r="AF705" s="17"/>
      <c r="AG705" s="17">
        <v>0.39790096140848302</v>
      </c>
      <c r="AH705" s="17">
        <v>0.40745758434096202</v>
      </c>
    </row>
    <row r="706" spans="2:34" x14ac:dyDescent="0.25">
      <c r="B706" t="s">
        <v>289</v>
      </c>
      <c r="C706" s="17">
        <v>0.107473359327796</v>
      </c>
      <c r="D706" s="17">
        <v>0.104462567389333</v>
      </c>
      <c r="E706" s="17">
        <v>0.10879976713959</v>
      </c>
      <c r="F706" s="17"/>
      <c r="G706" s="17">
        <v>9.1048625914956799E-2</v>
      </c>
      <c r="H706" s="17">
        <v>0.11233496242656101</v>
      </c>
      <c r="I706" s="17">
        <v>0.116642951573041</v>
      </c>
      <c r="J706" s="17"/>
      <c r="K706" s="17">
        <v>0.10595857560677301</v>
      </c>
      <c r="L706" s="17">
        <v>0.10738387976616599</v>
      </c>
      <c r="M706" s="17"/>
      <c r="N706" s="17">
        <v>0.107737327042777</v>
      </c>
      <c r="O706" s="17">
        <v>0.10922682939389899</v>
      </c>
      <c r="P706" s="17">
        <v>0.120199682395472</v>
      </c>
      <c r="Q706" s="17">
        <v>0.116898029869911</v>
      </c>
      <c r="R706" s="17">
        <v>7.8052713455800907E-2</v>
      </c>
      <c r="S706" s="17"/>
      <c r="T706" s="17">
        <v>8.6882929485316604E-2</v>
      </c>
      <c r="U706" s="17">
        <v>9.58085927352543E-2</v>
      </c>
      <c r="V706" s="17">
        <v>8.1604609219910196E-2</v>
      </c>
      <c r="W706" s="17">
        <v>0.10295344171392699</v>
      </c>
      <c r="X706" s="17">
        <v>9.2598179035408304E-2</v>
      </c>
      <c r="Y706" s="17">
        <v>0.120249810013111</v>
      </c>
      <c r="Z706" s="17">
        <v>0.10075353020908601</v>
      </c>
      <c r="AA706" s="17">
        <v>0.14873804540963201</v>
      </c>
      <c r="AB706" s="17">
        <v>0.108162115340835</v>
      </c>
      <c r="AC706" s="17">
        <v>0.143997903724014</v>
      </c>
      <c r="AD706" s="17">
        <v>0.12842707716620899</v>
      </c>
      <c r="AE706" s="17">
        <v>0.16096517290541601</v>
      </c>
      <c r="AF706" s="17"/>
      <c r="AG706" s="17">
        <v>0.104407024287181</v>
      </c>
      <c r="AH706" s="17">
        <v>0.104545769910112</v>
      </c>
    </row>
    <row r="707" spans="2:34" x14ac:dyDescent="0.25">
      <c r="B707" t="s">
        <v>290</v>
      </c>
      <c r="C707" s="17">
        <v>5.7278067820094099E-2</v>
      </c>
      <c r="D707" s="17">
        <v>5.8270504827721802E-2</v>
      </c>
      <c r="E707" s="17">
        <v>4.9821053632447203E-2</v>
      </c>
      <c r="F707" s="17"/>
      <c r="G707" s="17">
        <v>5.1653874275803799E-2</v>
      </c>
      <c r="H707" s="17">
        <v>6.6436591115666493E-2</v>
      </c>
      <c r="I707" s="17">
        <v>5.1036552022147998E-2</v>
      </c>
      <c r="J707" s="17"/>
      <c r="K707" s="17">
        <v>6.4122581611146701E-2</v>
      </c>
      <c r="L707" s="17">
        <v>5.7446393782189402E-2</v>
      </c>
      <c r="M707" s="17"/>
      <c r="N707" s="17">
        <v>7.4105203999705896E-2</v>
      </c>
      <c r="O707" s="17">
        <v>5.81739369417653E-2</v>
      </c>
      <c r="P707" s="17">
        <v>5.4273115953602902E-2</v>
      </c>
      <c r="Q707" s="17">
        <v>7.6184302218919697E-2</v>
      </c>
      <c r="R707" s="17">
        <v>4.1079753652646503E-2</v>
      </c>
      <c r="S707" s="17"/>
      <c r="T707" s="17">
        <v>3.6659480660099997E-2</v>
      </c>
      <c r="U707" s="17">
        <v>6.0997311171333397E-2</v>
      </c>
      <c r="V707" s="17">
        <v>6.0128520898617498E-2</v>
      </c>
      <c r="W707" s="17">
        <v>5.2586825434145598E-2</v>
      </c>
      <c r="X707" s="17">
        <v>8.9375361881291998E-2</v>
      </c>
      <c r="Y707" s="17">
        <v>4.0318754690115401E-2</v>
      </c>
      <c r="Z707" s="17">
        <v>3.1951362238120999E-2</v>
      </c>
      <c r="AA707" s="17">
        <v>4.9313163488813198E-2</v>
      </c>
      <c r="AB707" s="17">
        <v>5.54290991314908E-2</v>
      </c>
      <c r="AC707" s="17">
        <v>7.2991972461634594E-2</v>
      </c>
      <c r="AD707" s="17">
        <v>8.3290226712947099E-2</v>
      </c>
      <c r="AE707" s="17">
        <v>0.12111263768078</v>
      </c>
      <c r="AF707" s="17"/>
      <c r="AG707" s="17">
        <v>5.9595832029387001E-2</v>
      </c>
      <c r="AH707" s="17">
        <v>5.4483278821136703E-2</v>
      </c>
    </row>
    <row r="708" spans="2:34" x14ac:dyDescent="0.25">
      <c r="B708" t="s">
        <v>80</v>
      </c>
      <c r="C708" s="17">
        <v>5.8651132775771199E-2</v>
      </c>
      <c r="D708" s="17">
        <v>5.1088410779802203E-2</v>
      </c>
      <c r="E708" s="17">
        <v>6.4912893579552502E-2</v>
      </c>
      <c r="F708" s="17"/>
      <c r="G708" s="17">
        <v>7.71662515822754E-2</v>
      </c>
      <c r="H708" s="17">
        <v>4.2837400053879898E-2</v>
      </c>
      <c r="I708" s="17">
        <v>6.1250750274716798E-2</v>
      </c>
      <c r="J708" s="17"/>
      <c r="K708" s="17">
        <v>8.2239151281618697E-2</v>
      </c>
      <c r="L708" s="17">
        <v>4.9638296524475198E-2</v>
      </c>
      <c r="M708" s="17"/>
      <c r="N708" s="17">
        <v>0.13913025479945901</v>
      </c>
      <c r="O708" s="17">
        <v>5.2900501761371801E-2</v>
      </c>
      <c r="P708" s="17">
        <v>5.4082403422845197E-2</v>
      </c>
      <c r="Q708" s="17">
        <v>2.5644413170266799E-2</v>
      </c>
      <c r="R708" s="17">
        <v>1.8077279935567601E-2</v>
      </c>
      <c r="S708" s="17"/>
      <c r="T708" s="17">
        <v>1.2915464748107E-2</v>
      </c>
      <c r="U708" s="17">
        <v>6.2917394666431994E-2</v>
      </c>
      <c r="V708" s="17">
        <v>8.5171504558658795E-2</v>
      </c>
      <c r="W708" s="17">
        <v>7.3898632447146298E-2</v>
      </c>
      <c r="X708" s="17">
        <v>8.2126952511493101E-2</v>
      </c>
      <c r="Y708" s="17">
        <v>6.2380350385498003E-2</v>
      </c>
      <c r="Z708" s="17">
        <v>9.2272229648510007E-2</v>
      </c>
      <c r="AA708" s="17">
        <v>4.7380959415468098E-2</v>
      </c>
      <c r="AB708" s="17">
        <v>3.3429075950236198E-2</v>
      </c>
      <c r="AC708" s="17">
        <v>5.9760810255474903E-2</v>
      </c>
      <c r="AD708" s="17">
        <v>6.4828152726784202E-2</v>
      </c>
      <c r="AE708" s="17">
        <v>5.9702379422007498E-2</v>
      </c>
      <c r="AF708" s="17"/>
      <c r="AG708" s="17">
        <v>5.6548349583776303E-2</v>
      </c>
      <c r="AH708" s="17">
        <v>5.3697762227214098E-2</v>
      </c>
    </row>
    <row r="709" spans="2:34" x14ac:dyDescent="0.25">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row>
    <row r="710" spans="2:34" x14ac:dyDescent="0.25">
      <c r="B710" s="6" t="s">
        <v>302</v>
      </c>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row>
    <row r="711" spans="2:34" x14ac:dyDescent="0.25">
      <c r="B711" s="23" t="s">
        <v>169</v>
      </c>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row>
    <row r="712" spans="2:34" x14ac:dyDescent="0.25">
      <c r="B712" t="s">
        <v>287</v>
      </c>
      <c r="C712" s="17">
        <v>0.32490527074588099</v>
      </c>
      <c r="D712" s="17">
        <v>0.36093994319114397</v>
      </c>
      <c r="E712" s="17">
        <v>0.30129423214752599</v>
      </c>
      <c r="F712" s="17"/>
      <c r="G712" s="17">
        <v>0.26388626459786302</v>
      </c>
      <c r="H712" s="17">
        <v>0.412819211318462</v>
      </c>
      <c r="I712" s="17">
        <v>0.27988517588418799</v>
      </c>
      <c r="J712" s="17"/>
      <c r="K712" s="17" t="s">
        <v>172</v>
      </c>
      <c r="L712" s="17">
        <v>0.32490527074588099</v>
      </c>
      <c r="M712" s="17"/>
      <c r="N712" s="17">
        <v>0.28587669089985202</v>
      </c>
      <c r="O712" s="17">
        <v>0.26368621749717902</v>
      </c>
      <c r="P712" s="17">
        <v>0.36203856517097599</v>
      </c>
      <c r="Q712" s="17">
        <v>0.35738149366171901</v>
      </c>
      <c r="R712" s="17">
        <v>0.40172307576174299</v>
      </c>
      <c r="S712" s="17"/>
      <c r="T712" s="17">
        <v>0.44389503223562499</v>
      </c>
      <c r="U712" s="17">
        <v>0.27098131552988702</v>
      </c>
      <c r="V712" s="17">
        <v>0.31920599893240298</v>
      </c>
      <c r="W712" s="17">
        <v>0.192333575613373</v>
      </c>
      <c r="X712" s="17">
        <v>0.26517602386600603</v>
      </c>
      <c r="Y712" s="17">
        <v>0.45049282693604997</v>
      </c>
      <c r="Z712" s="17">
        <v>0.33628627671321099</v>
      </c>
      <c r="AA712" s="17">
        <v>0.35106013483790699</v>
      </c>
      <c r="AB712" s="17">
        <v>0.37676872064634098</v>
      </c>
      <c r="AC712" s="17">
        <v>0.26748155601484802</v>
      </c>
      <c r="AD712" s="17">
        <v>0.24841658988129001</v>
      </c>
      <c r="AE712" s="17">
        <v>0.42489147645965902</v>
      </c>
      <c r="AF712" s="17"/>
      <c r="AG712" s="17">
        <v>0.34492039693306897</v>
      </c>
      <c r="AH712" s="17">
        <v>0.31688192745357302</v>
      </c>
    </row>
    <row r="713" spans="2:34" x14ac:dyDescent="0.25">
      <c r="B713" t="s">
        <v>288</v>
      </c>
      <c r="C713" s="17">
        <v>0.39443192137997601</v>
      </c>
      <c r="D713" s="17">
        <v>0.37584336380757499</v>
      </c>
      <c r="E713" s="17">
        <v>0.41628676589464497</v>
      </c>
      <c r="F713" s="17"/>
      <c r="G713" s="17">
        <v>0.419467677756937</v>
      </c>
      <c r="H713" s="17">
        <v>0.35660646443670202</v>
      </c>
      <c r="I713" s="17">
        <v>0.41990512552250903</v>
      </c>
      <c r="J713" s="17"/>
      <c r="K713" s="17" t="s">
        <v>172</v>
      </c>
      <c r="L713" s="17">
        <v>0.39443192137997601</v>
      </c>
      <c r="M713" s="17"/>
      <c r="N713" s="17">
        <v>0.31345700624075601</v>
      </c>
      <c r="O713" s="17">
        <v>0.45533719997690902</v>
      </c>
      <c r="P713" s="17">
        <v>0.37769154084317402</v>
      </c>
      <c r="Q713" s="17">
        <v>0.38917442690753301</v>
      </c>
      <c r="R713" s="17">
        <v>0.47182552411524398</v>
      </c>
      <c r="S713" s="17"/>
      <c r="T713" s="17">
        <v>0.38533807111470297</v>
      </c>
      <c r="U713" s="17">
        <v>0.453605539091676</v>
      </c>
      <c r="V713" s="17">
        <v>0.32183833549865198</v>
      </c>
      <c r="W713" s="17">
        <v>0.38115317150174099</v>
      </c>
      <c r="X713" s="17">
        <v>0.281953072791435</v>
      </c>
      <c r="Y713" s="17">
        <v>0.36278895393319899</v>
      </c>
      <c r="Z713" s="17">
        <v>0.426247731200671</v>
      </c>
      <c r="AA713" s="17">
        <v>0.41255525732459503</v>
      </c>
      <c r="AB713" s="17">
        <v>0.431385808728314</v>
      </c>
      <c r="AC713" s="17">
        <v>0.44586647087785802</v>
      </c>
      <c r="AD713" s="17">
        <v>0.43101859128858999</v>
      </c>
      <c r="AE713" s="17">
        <v>0.31066419475498103</v>
      </c>
      <c r="AF713" s="17"/>
      <c r="AG713" s="17">
        <v>0.37986461909660701</v>
      </c>
      <c r="AH713" s="17">
        <v>0.40016863472784298</v>
      </c>
    </row>
    <row r="714" spans="2:34" x14ac:dyDescent="0.25">
      <c r="B714" t="s">
        <v>289</v>
      </c>
      <c r="C714" s="17">
        <v>0.105079150373361</v>
      </c>
      <c r="D714" s="17">
        <v>9.5473182074600704E-2</v>
      </c>
      <c r="E714" s="17">
        <v>0.117423044919304</v>
      </c>
      <c r="F714" s="17"/>
      <c r="G714" s="17">
        <v>0.108280784454444</v>
      </c>
      <c r="H714" s="17">
        <v>0.103065500053066</v>
      </c>
      <c r="I714" s="17">
        <v>9.7071000791596002E-2</v>
      </c>
      <c r="J714" s="17"/>
      <c r="K714" s="17" t="s">
        <v>172</v>
      </c>
      <c r="L714" s="17">
        <v>0.105079150373361</v>
      </c>
      <c r="M714" s="17"/>
      <c r="N714" s="17">
        <v>0.12650080447204301</v>
      </c>
      <c r="O714" s="17">
        <v>0.120875312513649</v>
      </c>
      <c r="P714" s="17">
        <v>0.101191855832814</v>
      </c>
      <c r="Q714" s="17">
        <v>7.8492948349896396E-2</v>
      </c>
      <c r="R714" s="17">
        <v>3.6443951186798801E-2</v>
      </c>
      <c r="S714" s="17"/>
      <c r="T714" s="17">
        <v>9.8958085257997194E-2</v>
      </c>
      <c r="U714" s="17">
        <v>0.106573774080505</v>
      </c>
      <c r="V714" s="17">
        <v>0.11393527001857499</v>
      </c>
      <c r="W714" s="17">
        <v>0.17789415903901901</v>
      </c>
      <c r="X714" s="17">
        <v>0.185166036918684</v>
      </c>
      <c r="Y714" s="17">
        <v>6.1211820500833E-2</v>
      </c>
      <c r="Z714" s="17">
        <v>6.2544424515780295E-2</v>
      </c>
      <c r="AA714" s="17">
        <v>7.7936028645771094E-2</v>
      </c>
      <c r="AB714" s="17">
        <v>1.30088100041629E-2</v>
      </c>
      <c r="AC714" s="17">
        <v>8.2471050928220102E-2</v>
      </c>
      <c r="AD714" s="17">
        <v>0.24346285704256099</v>
      </c>
      <c r="AE714" s="17">
        <v>4.8454593171940299E-2</v>
      </c>
      <c r="AF714" s="17"/>
      <c r="AG714" s="17">
        <v>0.100043066360206</v>
      </c>
      <c r="AH714" s="17">
        <v>0.10523317432682799</v>
      </c>
    </row>
    <row r="715" spans="2:34" x14ac:dyDescent="0.25">
      <c r="B715" t="s">
        <v>290</v>
      </c>
      <c r="C715" s="17">
        <v>8.4591646428245904E-2</v>
      </c>
      <c r="D715" s="17">
        <v>8.9418975548623894E-2</v>
      </c>
      <c r="E715" s="17">
        <v>6.8989205483272698E-2</v>
      </c>
      <c r="F715" s="17"/>
      <c r="G715" s="17">
        <v>7.14437242533877E-2</v>
      </c>
      <c r="H715" s="17">
        <v>0.102246474686064</v>
      </c>
      <c r="I715" s="17">
        <v>8.0030896005943097E-2</v>
      </c>
      <c r="J715" s="17"/>
      <c r="K715" s="17" t="s">
        <v>172</v>
      </c>
      <c r="L715" s="17">
        <v>8.4591646428245904E-2</v>
      </c>
      <c r="M715" s="17"/>
      <c r="N715" s="17">
        <v>7.0523033026720902E-2</v>
      </c>
      <c r="O715" s="17">
        <v>5.0041600679641203E-2</v>
      </c>
      <c r="P715" s="17">
        <v>0.12059799637419499</v>
      </c>
      <c r="Q715" s="17">
        <v>5.3129620206644003E-2</v>
      </c>
      <c r="R715" s="17">
        <v>5.2170135132764098E-2</v>
      </c>
      <c r="S715" s="17"/>
      <c r="T715" s="17">
        <v>8.4033124279298994E-3</v>
      </c>
      <c r="U715" s="17">
        <v>7.1062075997381596E-2</v>
      </c>
      <c r="V715" s="17">
        <v>9.4269819139984806E-2</v>
      </c>
      <c r="W715" s="17">
        <v>0.117036660444148</v>
      </c>
      <c r="X715" s="17">
        <v>8.3438080777426302E-2</v>
      </c>
      <c r="Y715" s="17">
        <v>4.8567088600670702E-2</v>
      </c>
      <c r="Z715" s="17">
        <v>0.11551879114519201</v>
      </c>
      <c r="AA715" s="17">
        <v>0.107129028273447</v>
      </c>
      <c r="AB715" s="17">
        <v>0.124135322603923</v>
      </c>
      <c r="AC715" s="17">
        <v>0.12544615748604901</v>
      </c>
      <c r="AD715" s="17">
        <v>3.6395774673437201E-2</v>
      </c>
      <c r="AE715" s="17">
        <v>0.175380017679131</v>
      </c>
      <c r="AF715" s="17"/>
      <c r="AG715" s="17">
        <v>8.2801973078678107E-2</v>
      </c>
      <c r="AH715" s="17">
        <v>8.7120539959571294E-2</v>
      </c>
    </row>
    <row r="716" spans="2:34" x14ac:dyDescent="0.25">
      <c r="B716" t="s">
        <v>80</v>
      </c>
      <c r="C716" s="17">
        <v>9.0992011072535295E-2</v>
      </c>
      <c r="D716" s="17">
        <v>7.8324535378055699E-2</v>
      </c>
      <c r="E716" s="17">
        <v>9.6006751555252803E-2</v>
      </c>
      <c r="F716" s="17"/>
      <c r="G716" s="17">
        <v>0.13692154893736799</v>
      </c>
      <c r="H716" s="17">
        <v>2.5262349505705599E-2</v>
      </c>
      <c r="I716" s="17">
        <v>0.123107801795764</v>
      </c>
      <c r="J716" s="17"/>
      <c r="K716" s="17" t="s">
        <v>172</v>
      </c>
      <c r="L716" s="17">
        <v>9.0992011072535295E-2</v>
      </c>
      <c r="M716" s="17"/>
      <c r="N716" s="17">
        <v>0.20364246536062799</v>
      </c>
      <c r="O716" s="17">
        <v>0.110059669332621</v>
      </c>
      <c r="P716" s="17">
        <v>3.8480041778840499E-2</v>
      </c>
      <c r="Q716" s="17">
        <v>0.12182151087420801</v>
      </c>
      <c r="R716" s="17">
        <v>3.7837313803449797E-2</v>
      </c>
      <c r="S716" s="17"/>
      <c r="T716" s="17">
        <v>6.3405498963745394E-2</v>
      </c>
      <c r="U716" s="17">
        <v>9.7777295300550501E-2</v>
      </c>
      <c r="V716" s="17">
        <v>0.150750576410385</v>
      </c>
      <c r="W716" s="17">
        <v>0.13158243340171899</v>
      </c>
      <c r="X716" s="17">
        <v>0.18426678564644899</v>
      </c>
      <c r="Y716" s="17">
        <v>7.6939310029247199E-2</v>
      </c>
      <c r="Z716" s="17">
        <v>5.9402776425145402E-2</v>
      </c>
      <c r="AA716" s="17">
        <v>5.1319550918279298E-2</v>
      </c>
      <c r="AB716" s="17">
        <v>5.4701338017259502E-2</v>
      </c>
      <c r="AC716" s="17">
        <v>7.8734764693024498E-2</v>
      </c>
      <c r="AD716" s="17">
        <v>4.0706187114121703E-2</v>
      </c>
      <c r="AE716" s="17">
        <v>4.06097179342889E-2</v>
      </c>
      <c r="AF716" s="17"/>
      <c r="AG716" s="17">
        <v>9.2369944531440304E-2</v>
      </c>
      <c r="AH716" s="17">
        <v>9.0595723532184702E-2</v>
      </c>
    </row>
    <row r="717" spans="2:34" x14ac:dyDescent="0.25">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row>
    <row r="718" spans="2:34" x14ac:dyDescent="0.25">
      <c r="B718" s="6" t="s">
        <v>303</v>
      </c>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row>
    <row r="719" spans="2:34" x14ac:dyDescent="0.25">
      <c r="B719" s="23" t="s">
        <v>746</v>
      </c>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row>
    <row r="720" spans="2:34" x14ac:dyDescent="0.25">
      <c r="B720" t="s">
        <v>287</v>
      </c>
      <c r="C720" s="17">
        <v>0.297673527037214</v>
      </c>
      <c r="D720" s="17">
        <v>0.35269932629323297</v>
      </c>
      <c r="E720" s="17">
        <v>0.25602604941738599</v>
      </c>
      <c r="F720" s="17"/>
      <c r="G720" s="17">
        <v>0.246900413964838</v>
      </c>
      <c r="H720" s="17">
        <v>0.34157459477546298</v>
      </c>
      <c r="I720" s="17">
        <v>0.37692127919776203</v>
      </c>
      <c r="J720" s="17"/>
      <c r="K720" s="17" t="s">
        <v>172</v>
      </c>
      <c r="L720" s="17">
        <v>0.297673527037214</v>
      </c>
      <c r="M720" s="17"/>
      <c r="N720" s="17">
        <v>0.30033779990603099</v>
      </c>
      <c r="O720" s="17">
        <v>0.24733336347549001</v>
      </c>
      <c r="P720" s="17">
        <v>0.297970050022067</v>
      </c>
      <c r="Q720" s="17">
        <v>0.41051111386836298</v>
      </c>
      <c r="R720" s="17">
        <v>0.400723424490744</v>
      </c>
      <c r="S720" s="17"/>
      <c r="T720" s="17">
        <v>0.45661167829393901</v>
      </c>
      <c r="U720" s="17">
        <v>0.19354003974766901</v>
      </c>
      <c r="V720" s="17">
        <v>0.30151827646854201</v>
      </c>
      <c r="W720" s="17">
        <v>0.205026442526654</v>
      </c>
      <c r="X720" s="17">
        <v>0.252116699522415</v>
      </c>
      <c r="Y720" s="17">
        <v>0.33198563547235699</v>
      </c>
      <c r="Z720" s="17">
        <v>0.28143096010406798</v>
      </c>
      <c r="AA720" s="17">
        <v>0.42190860411647801</v>
      </c>
      <c r="AB720" s="17">
        <v>0.32330150739142899</v>
      </c>
      <c r="AC720" s="17">
        <v>0.30585977147737198</v>
      </c>
      <c r="AD720" s="17">
        <v>0.27701563493418202</v>
      </c>
      <c r="AE720" s="17">
        <v>0.34559132473891002</v>
      </c>
      <c r="AF720" s="17"/>
      <c r="AG720" s="17">
        <v>0.36587784900530201</v>
      </c>
      <c r="AH720" s="17">
        <v>0.25555003529888298</v>
      </c>
    </row>
    <row r="721" spans="2:34" x14ac:dyDescent="0.25">
      <c r="B721" t="s">
        <v>288</v>
      </c>
      <c r="C721" s="17">
        <v>0.39585756395892502</v>
      </c>
      <c r="D721" s="17">
        <v>0.35764442856821499</v>
      </c>
      <c r="E721" s="17">
        <v>0.440195824544724</v>
      </c>
      <c r="F721" s="17"/>
      <c r="G721" s="17">
        <v>0.41234880390084999</v>
      </c>
      <c r="H721" s="17">
        <v>0.39483001697190301</v>
      </c>
      <c r="I721" s="17">
        <v>0.31732481072999502</v>
      </c>
      <c r="J721" s="17"/>
      <c r="K721" s="17" t="s">
        <v>172</v>
      </c>
      <c r="L721" s="17">
        <v>0.39585756395892502</v>
      </c>
      <c r="M721" s="17"/>
      <c r="N721" s="17">
        <v>0.30480528152495601</v>
      </c>
      <c r="O721" s="17">
        <v>0.453207261666008</v>
      </c>
      <c r="P721" s="17">
        <v>0.39847872726623901</v>
      </c>
      <c r="Q721" s="17">
        <v>0.27201775632334502</v>
      </c>
      <c r="R721" s="17">
        <v>0.46769388889630698</v>
      </c>
      <c r="S721" s="17"/>
      <c r="T721" s="17">
        <v>0.37558191027320997</v>
      </c>
      <c r="U721" s="17">
        <v>0.50076689670377705</v>
      </c>
      <c r="V721" s="17">
        <v>0.28232254608509599</v>
      </c>
      <c r="W721" s="17">
        <v>0.44168907819419301</v>
      </c>
      <c r="X721" s="17">
        <v>0.31271492099759202</v>
      </c>
      <c r="Y721" s="17">
        <v>0.41738725163593599</v>
      </c>
      <c r="Z721" s="17">
        <v>0.420489837031845</v>
      </c>
      <c r="AA721" s="17">
        <v>0.27698902699721401</v>
      </c>
      <c r="AB721" s="17">
        <v>0.41536978067762598</v>
      </c>
      <c r="AC721" s="17">
        <v>0.37448965391288302</v>
      </c>
      <c r="AD721" s="17">
        <v>0.41988943114731903</v>
      </c>
      <c r="AE721" s="17">
        <v>0.33956603709924299</v>
      </c>
      <c r="AF721" s="17"/>
      <c r="AG721" s="17">
        <v>0.35551005629710702</v>
      </c>
      <c r="AH721" s="17">
        <v>0.42321284555562499</v>
      </c>
    </row>
    <row r="722" spans="2:34" x14ac:dyDescent="0.25">
      <c r="B722" t="s">
        <v>289</v>
      </c>
      <c r="C722" s="17">
        <v>0.130850413622595</v>
      </c>
      <c r="D722" s="17">
        <v>0.118281664002043</v>
      </c>
      <c r="E722" s="17">
        <v>0.141979646241323</v>
      </c>
      <c r="F722" s="17"/>
      <c r="G722" s="17">
        <v>0.14962106774674599</v>
      </c>
      <c r="H722" s="17">
        <v>0.111269455981749</v>
      </c>
      <c r="I722" s="17">
        <v>0.11492243366014999</v>
      </c>
      <c r="J722" s="17"/>
      <c r="K722" s="17" t="s">
        <v>172</v>
      </c>
      <c r="L722" s="17">
        <v>0.130850413622595</v>
      </c>
      <c r="M722" s="17"/>
      <c r="N722" s="17">
        <v>0.12836216471737799</v>
      </c>
      <c r="O722" s="17">
        <v>0.15782148111786301</v>
      </c>
      <c r="P722" s="17">
        <v>0.12991563725553101</v>
      </c>
      <c r="Q722" s="17">
        <v>0.164368684462633</v>
      </c>
      <c r="R722" s="17">
        <v>2.85764834647836E-2</v>
      </c>
      <c r="S722" s="17"/>
      <c r="T722" s="17">
        <v>0.10239339798821701</v>
      </c>
      <c r="U722" s="17">
        <v>0.11231109893230901</v>
      </c>
      <c r="V722" s="17">
        <v>0.120734989615201</v>
      </c>
      <c r="W722" s="17">
        <v>0.12857539950650601</v>
      </c>
      <c r="X722" s="17">
        <v>0.201249656961343</v>
      </c>
      <c r="Y722" s="17">
        <v>0.136080168076435</v>
      </c>
      <c r="Z722" s="17">
        <v>0.15863567856253799</v>
      </c>
      <c r="AA722" s="17">
        <v>0.123731211344748</v>
      </c>
      <c r="AB722" s="17">
        <v>9.5982809257341803E-2</v>
      </c>
      <c r="AC722" s="17">
        <v>0.14011240714978501</v>
      </c>
      <c r="AD722" s="17">
        <v>0.191888438199493</v>
      </c>
      <c r="AE722" s="17">
        <v>4.8454593171940299E-2</v>
      </c>
      <c r="AF722" s="17"/>
      <c r="AG722" s="17">
        <v>0.103641375668538</v>
      </c>
      <c r="AH722" s="17">
        <v>0.14014289804823199</v>
      </c>
    </row>
    <row r="723" spans="2:34" x14ac:dyDescent="0.25">
      <c r="B723" t="s">
        <v>290</v>
      </c>
      <c r="C723" s="17">
        <v>8.2312279320677001E-2</v>
      </c>
      <c r="D723" s="17">
        <v>8.8444060630913895E-2</v>
      </c>
      <c r="E723" s="17">
        <v>6.0621478544674499E-2</v>
      </c>
      <c r="F723" s="17"/>
      <c r="G723" s="17">
        <v>6.49172624753558E-2</v>
      </c>
      <c r="H723" s="17">
        <v>0.105106726114882</v>
      </c>
      <c r="I723" s="17">
        <v>7.8525866711878098E-2</v>
      </c>
      <c r="J723" s="17"/>
      <c r="K723" s="17" t="s">
        <v>172</v>
      </c>
      <c r="L723" s="17">
        <v>8.2312279320677001E-2</v>
      </c>
      <c r="M723" s="17"/>
      <c r="N723" s="17">
        <v>7.3904776256676297E-2</v>
      </c>
      <c r="O723" s="17">
        <v>4.7683283697387599E-2</v>
      </c>
      <c r="P723" s="17">
        <v>0.116752212354279</v>
      </c>
      <c r="Q723" s="17">
        <v>5.2277981479780002E-2</v>
      </c>
      <c r="R723" s="17">
        <v>4.4819490474399801E-2</v>
      </c>
      <c r="S723" s="17"/>
      <c r="T723" s="17">
        <v>8.4033124279298994E-3</v>
      </c>
      <c r="U723" s="17">
        <v>9.4364780123383701E-2</v>
      </c>
      <c r="V723" s="17">
        <v>0.12861256767557699</v>
      </c>
      <c r="W723" s="17">
        <v>0.11765084592969299</v>
      </c>
      <c r="X723" s="17">
        <v>8.3438080777426302E-2</v>
      </c>
      <c r="Y723" s="17">
        <v>1.9537213094592502E-2</v>
      </c>
      <c r="Z723" s="17">
        <v>6.4519998879968801E-2</v>
      </c>
      <c r="AA723" s="17">
        <v>8.5759470961818907E-2</v>
      </c>
      <c r="AB723" s="17">
        <v>8.3611029397460901E-2</v>
      </c>
      <c r="AC723" s="17">
        <v>0.13188901474717901</v>
      </c>
      <c r="AD723" s="17">
        <v>7.0500308604884501E-2</v>
      </c>
      <c r="AE723" s="17">
        <v>0.175380017679131</v>
      </c>
      <c r="AF723" s="17"/>
      <c r="AG723" s="17">
        <v>8.5333081923043799E-2</v>
      </c>
      <c r="AH723" s="17">
        <v>8.3560048634464701E-2</v>
      </c>
    </row>
    <row r="724" spans="2:34" x14ac:dyDescent="0.25">
      <c r="B724" t="s">
        <v>80</v>
      </c>
      <c r="C724" s="17">
        <v>9.3306216060588407E-2</v>
      </c>
      <c r="D724" s="17">
        <v>8.2930520505596295E-2</v>
      </c>
      <c r="E724" s="17">
        <v>0.101177001251892</v>
      </c>
      <c r="F724" s="17"/>
      <c r="G724" s="17">
        <v>0.126212451912211</v>
      </c>
      <c r="H724" s="17">
        <v>4.72192061560033E-2</v>
      </c>
      <c r="I724" s="17">
        <v>0.112305609700214</v>
      </c>
      <c r="J724" s="17"/>
      <c r="K724" s="17" t="s">
        <v>172</v>
      </c>
      <c r="L724" s="17">
        <v>9.3306216060588407E-2</v>
      </c>
      <c r="M724" s="17"/>
      <c r="N724" s="17">
        <v>0.19258997759495899</v>
      </c>
      <c r="O724" s="17">
        <v>9.3954610043252104E-2</v>
      </c>
      <c r="P724" s="17">
        <v>5.6883373101884502E-2</v>
      </c>
      <c r="Q724" s="17">
        <v>0.100824463865878</v>
      </c>
      <c r="R724" s="17">
        <v>5.8186712673765698E-2</v>
      </c>
      <c r="S724" s="17"/>
      <c r="T724" s="17">
        <v>5.70097010167036E-2</v>
      </c>
      <c r="U724" s="17">
        <v>9.9017184492861995E-2</v>
      </c>
      <c r="V724" s="17">
        <v>0.16681162015558401</v>
      </c>
      <c r="W724" s="17">
        <v>0.107058233842954</v>
      </c>
      <c r="X724" s="17">
        <v>0.150480641741223</v>
      </c>
      <c r="Y724" s="17">
        <v>9.5009731720679905E-2</v>
      </c>
      <c r="Z724" s="17">
        <v>7.4923525421581399E-2</v>
      </c>
      <c r="AA724" s="17">
        <v>9.16116865797411E-2</v>
      </c>
      <c r="AB724" s="17">
        <v>8.1734873276142095E-2</v>
      </c>
      <c r="AC724" s="17">
        <v>4.7649152712781397E-2</v>
      </c>
      <c r="AD724" s="17">
        <v>4.0706187114121703E-2</v>
      </c>
      <c r="AE724" s="17">
        <v>9.1008027310775799E-2</v>
      </c>
      <c r="AF724" s="17"/>
      <c r="AG724" s="17">
        <v>8.9637637106009596E-2</v>
      </c>
      <c r="AH724" s="17">
        <v>9.7534172462795499E-2</v>
      </c>
    </row>
    <row r="725" spans="2:34" x14ac:dyDescent="0.25">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row>
    <row r="726" spans="2:34" x14ac:dyDescent="0.25">
      <c r="B726" s="6" t="s">
        <v>310</v>
      </c>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row>
    <row r="727" spans="2:34" x14ac:dyDescent="0.25">
      <c r="B727" s="23" t="s">
        <v>62</v>
      </c>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row>
    <row r="728" spans="2:34" x14ac:dyDescent="0.25">
      <c r="B728" t="s">
        <v>307</v>
      </c>
      <c r="C728" s="17">
        <v>0.28776600995963297</v>
      </c>
      <c r="D728" s="17">
        <v>0.30618519607313199</v>
      </c>
      <c r="E728" s="17">
        <v>0.27297811758718399</v>
      </c>
      <c r="F728" s="17"/>
      <c r="G728" s="17">
        <v>0.19688796169678899</v>
      </c>
      <c r="H728" s="17">
        <v>0.29437265116519401</v>
      </c>
      <c r="I728" s="17">
        <v>0.36390539920093901</v>
      </c>
      <c r="J728" s="17"/>
      <c r="K728" s="17">
        <v>0.25503954275513302</v>
      </c>
      <c r="L728" s="17">
        <v>0.295810610832835</v>
      </c>
      <c r="M728" s="17"/>
      <c r="N728" s="17">
        <v>0.18578970479311499</v>
      </c>
      <c r="O728" s="17">
        <v>0.267583150825912</v>
      </c>
      <c r="P728" s="17">
        <v>0.26375131443828997</v>
      </c>
      <c r="Q728" s="17">
        <v>0.32798724726738798</v>
      </c>
      <c r="R728" s="17">
        <v>0.42501649358728</v>
      </c>
      <c r="S728" s="17"/>
      <c r="T728" s="17">
        <v>0.39053922104621402</v>
      </c>
      <c r="U728" s="17">
        <v>0.25019033077075198</v>
      </c>
      <c r="V728" s="17">
        <v>0.219649273668961</v>
      </c>
      <c r="W728" s="17">
        <v>0.29813469387331598</v>
      </c>
      <c r="X728" s="17">
        <v>0.29767659285665898</v>
      </c>
      <c r="Y728" s="17">
        <v>0.305651549776217</v>
      </c>
      <c r="Z728" s="17">
        <v>0.250177014597039</v>
      </c>
      <c r="AA728" s="17">
        <v>0.27667759857112401</v>
      </c>
      <c r="AB728" s="17">
        <v>0.32162777234373902</v>
      </c>
      <c r="AC728" s="17">
        <v>0.26612664119926699</v>
      </c>
      <c r="AD728" s="17">
        <v>0.21608104946913501</v>
      </c>
      <c r="AE728" s="17">
        <v>0.233673160119446</v>
      </c>
      <c r="AF728" s="17"/>
      <c r="AG728" s="17">
        <v>0.32066483932248002</v>
      </c>
      <c r="AH728" s="17">
        <v>0.26534169055352402</v>
      </c>
    </row>
    <row r="729" spans="2:34" x14ac:dyDescent="0.25">
      <c r="B729" t="s">
        <v>308</v>
      </c>
      <c r="C729" s="17">
        <v>0.61943713438112002</v>
      </c>
      <c r="D729" s="17">
        <v>0.59354559620486802</v>
      </c>
      <c r="E729" s="17">
        <v>0.64322127132305296</v>
      </c>
      <c r="F729" s="17"/>
      <c r="G729" s="17">
        <v>0.70451614055247802</v>
      </c>
      <c r="H729" s="17">
        <v>0.61109437583066895</v>
      </c>
      <c r="I729" s="17">
        <v>0.55085748403725598</v>
      </c>
      <c r="J729" s="17"/>
      <c r="K729" s="17">
        <v>0.62601127669573997</v>
      </c>
      <c r="L729" s="17">
        <v>0.623288997273585</v>
      </c>
      <c r="M729" s="17"/>
      <c r="N729" s="17">
        <v>0.66449971194327395</v>
      </c>
      <c r="O729" s="17">
        <v>0.648515419525584</v>
      </c>
      <c r="P729" s="17">
        <v>0.64287847841743695</v>
      </c>
      <c r="Q729" s="17">
        <v>0.64267637404963696</v>
      </c>
      <c r="R729" s="17">
        <v>0.49838152794493001</v>
      </c>
      <c r="S729" s="17"/>
      <c r="T729" s="17">
        <v>0.54031491452818003</v>
      </c>
      <c r="U729" s="17">
        <v>0.62714360805486402</v>
      </c>
      <c r="V729" s="17">
        <v>0.67122262294939605</v>
      </c>
      <c r="W729" s="17">
        <v>0.60977673890778905</v>
      </c>
      <c r="X729" s="17">
        <v>0.58513136260151699</v>
      </c>
      <c r="Y729" s="17">
        <v>0.60106189160744905</v>
      </c>
      <c r="Z729" s="17">
        <v>0.68366630610031098</v>
      </c>
      <c r="AA729" s="17">
        <v>0.676742294910753</v>
      </c>
      <c r="AB729" s="17">
        <v>0.57830111079225899</v>
      </c>
      <c r="AC729" s="17">
        <v>0.64091853789037601</v>
      </c>
      <c r="AD729" s="17">
        <v>0.66335822907926201</v>
      </c>
      <c r="AE729" s="17">
        <v>0.73572922035855404</v>
      </c>
      <c r="AF729" s="17"/>
      <c r="AG729" s="17">
        <v>0.58615133908886596</v>
      </c>
      <c r="AH729" s="17">
        <v>0.65023405172575599</v>
      </c>
    </row>
    <row r="730" spans="2:34" x14ac:dyDescent="0.25">
      <c r="B730" t="s">
        <v>206</v>
      </c>
      <c r="C730" s="17">
        <v>9.2796855659246905E-2</v>
      </c>
      <c r="D730" s="17">
        <v>0.100269207722</v>
      </c>
      <c r="E730" s="17">
        <v>8.3800611089763E-2</v>
      </c>
      <c r="F730" s="17"/>
      <c r="G730" s="17">
        <v>9.8595897750733699E-2</v>
      </c>
      <c r="H730" s="17">
        <v>9.4532973004136697E-2</v>
      </c>
      <c r="I730" s="17">
        <v>8.5237116761805107E-2</v>
      </c>
      <c r="J730" s="17"/>
      <c r="K730" s="17">
        <v>0.118949180549126</v>
      </c>
      <c r="L730" s="17">
        <v>8.0900391893580406E-2</v>
      </c>
      <c r="M730" s="17"/>
      <c r="N730" s="17">
        <v>0.149710583263611</v>
      </c>
      <c r="O730" s="17">
        <v>8.3901429648504597E-2</v>
      </c>
      <c r="P730" s="17">
        <v>9.3370207144273396E-2</v>
      </c>
      <c r="Q730" s="17">
        <v>2.9336378682975901E-2</v>
      </c>
      <c r="R730" s="17">
        <v>7.6601978467790002E-2</v>
      </c>
      <c r="S730" s="17"/>
      <c r="T730" s="17">
        <v>6.9145864425605996E-2</v>
      </c>
      <c r="U730" s="17">
        <v>0.122666061174385</v>
      </c>
      <c r="V730" s="17">
        <v>0.109128103381643</v>
      </c>
      <c r="W730" s="17">
        <v>9.2088567218895107E-2</v>
      </c>
      <c r="X730" s="17">
        <v>0.117192044541824</v>
      </c>
      <c r="Y730" s="17">
        <v>9.3286558616334697E-2</v>
      </c>
      <c r="Z730" s="17">
        <v>6.6156679302649402E-2</v>
      </c>
      <c r="AA730" s="17">
        <v>4.6580106518122701E-2</v>
      </c>
      <c r="AB730" s="17">
        <v>0.100071116864002</v>
      </c>
      <c r="AC730" s="17">
        <v>9.2954820910356395E-2</v>
      </c>
      <c r="AD730" s="17">
        <v>0.120560721451603</v>
      </c>
      <c r="AE730" s="17">
        <v>3.05976195219997E-2</v>
      </c>
      <c r="AF730" s="17"/>
      <c r="AG730" s="17">
        <v>9.3183821588654195E-2</v>
      </c>
      <c r="AH730" s="17">
        <v>8.4424257720720097E-2</v>
      </c>
    </row>
    <row r="731" spans="2:34" x14ac:dyDescent="0.25">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row>
    <row r="732" spans="2:34" x14ac:dyDescent="0.25">
      <c r="B732" s="6" t="s">
        <v>311</v>
      </c>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row>
    <row r="733" spans="2:34" x14ac:dyDescent="0.25">
      <c r="B733" s="23" t="s">
        <v>745</v>
      </c>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row>
    <row r="734" spans="2:34" x14ac:dyDescent="0.25">
      <c r="B734" t="s">
        <v>307</v>
      </c>
      <c r="C734" s="17">
        <v>0.38297697118919999</v>
      </c>
      <c r="D734" s="17">
        <v>0.39318692672789302</v>
      </c>
      <c r="E734" s="17">
        <v>0.37361708443088198</v>
      </c>
      <c r="F734" s="17"/>
      <c r="G734" s="17">
        <v>0.36882106421926097</v>
      </c>
      <c r="H734" s="17">
        <v>0.33168853121285002</v>
      </c>
      <c r="I734" s="17">
        <v>0.43291770227869197</v>
      </c>
      <c r="J734" s="17"/>
      <c r="K734" s="17" t="s">
        <v>172</v>
      </c>
      <c r="L734" s="17">
        <v>0.38297697118919999</v>
      </c>
      <c r="M734" s="17"/>
      <c r="N734" s="17">
        <v>0.303514843381406</v>
      </c>
      <c r="O734" s="17">
        <v>0.30215969239936002</v>
      </c>
      <c r="P734" s="17">
        <v>0.34469170040423602</v>
      </c>
      <c r="Q734" s="17">
        <v>0.388087256814522</v>
      </c>
      <c r="R734" s="17">
        <v>0.49392270935405702</v>
      </c>
      <c r="S734" s="17"/>
      <c r="T734" s="17">
        <v>0.49837845606492298</v>
      </c>
      <c r="U734" s="17">
        <v>0.37106118139522998</v>
      </c>
      <c r="V734" s="17">
        <v>0.332665289835472</v>
      </c>
      <c r="W734" s="17">
        <v>0.35717131493535897</v>
      </c>
      <c r="X734" s="17">
        <v>0.39030628176531101</v>
      </c>
      <c r="Y734" s="17">
        <v>0.39799348738270102</v>
      </c>
      <c r="Z734" s="17">
        <v>0.30025730607386703</v>
      </c>
      <c r="AA734" s="17">
        <v>0.26889262571994499</v>
      </c>
      <c r="AB734" s="17">
        <v>0.37764271369083902</v>
      </c>
      <c r="AC734" s="17">
        <v>0.37399962189095798</v>
      </c>
      <c r="AD734" s="17">
        <v>0.48317638232107801</v>
      </c>
      <c r="AE734" s="17">
        <v>0.28530014361113099</v>
      </c>
      <c r="AF734" s="17"/>
      <c r="AG734" s="17">
        <v>0.386471034603943</v>
      </c>
      <c r="AH734" s="17">
        <v>0.37929615169651898</v>
      </c>
    </row>
    <row r="735" spans="2:34" x14ac:dyDescent="0.25">
      <c r="B735" t="s">
        <v>308</v>
      </c>
      <c r="C735" s="17">
        <v>0.56729093715768597</v>
      </c>
      <c r="D735" s="17">
        <v>0.56118123494794203</v>
      </c>
      <c r="E735" s="17">
        <v>0.57345556110934603</v>
      </c>
      <c r="F735" s="17"/>
      <c r="G735" s="17">
        <v>0.57581571355023797</v>
      </c>
      <c r="H735" s="17">
        <v>0.61732966889359497</v>
      </c>
      <c r="I735" s="17">
        <v>0.52038351552594297</v>
      </c>
      <c r="J735" s="17"/>
      <c r="K735" s="17" t="s">
        <v>172</v>
      </c>
      <c r="L735" s="17">
        <v>0.56729093715768597</v>
      </c>
      <c r="M735" s="17"/>
      <c r="N735" s="17">
        <v>0.64700415276416701</v>
      </c>
      <c r="O735" s="17">
        <v>0.64476622662347405</v>
      </c>
      <c r="P735" s="17">
        <v>0.60439739277731097</v>
      </c>
      <c r="Q735" s="17">
        <v>0.60332903192684095</v>
      </c>
      <c r="R735" s="17">
        <v>0.44594601526100702</v>
      </c>
      <c r="S735" s="17"/>
      <c r="T735" s="17">
        <v>0.466950439736732</v>
      </c>
      <c r="U735" s="17">
        <v>0.547300841515447</v>
      </c>
      <c r="V735" s="17">
        <v>0.59931335754055304</v>
      </c>
      <c r="W735" s="17">
        <v>0.62583105325923805</v>
      </c>
      <c r="X735" s="17">
        <v>0.53695456982013301</v>
      </c>
      <c r="Y735" s="17">
        <v>0.52310904218090204</v>
      </c>
      <c r="Z735" s="17">
        <v>0.63414877999934505</v>
      </c>
      <c r="AA735" s="17">
        <v>0.68247510902332997</v>
      </c>
      <c r="AB735" s="17">
        <v>0.57434273958568605</v>
      </c>
      <c r="AC735" s="17">
        <v>0.62600037810904197</v>
      </c>
      <c r="AD735" s="17">
        <v>0.45620461816186803</v>
      </c>
      <c r="AE735" s="17">
        <v>0.71469985638886901</v>
      </c>
      <c r="AF735" s="17"/>
      <c r="AG735" s="17">
        <v>0.57906482560144601</v>
      </c>
      <c r="AH735" s="17">
        <v>0.56809980676991401</v>
      </c>
    </row>
    <row r="736" spans="2:34" x14ac:dyDescent="0.25">
      <c r="B736" t="s">
        <v>206</v>
      </c>
      <c r="C736" s="17">
        <v>4.9732091653114603E-2</v>
      </c>
      <c r="D736" s="17">
        <v>4.5631838324164703E-2</v>
      </c>
      <c r="E736" s="17">
        <v>5.2927354459771703E-2</v>
      </c>
      <c r="F736" s="17"/>
      <c r="G736" s="17">
        <v>5.53632222305009E-2</v>
      </c>
      <c r="H736" s="17">
        <v>5.0981799893555398E-2</v>
      </c>
      <c r="I736" s="17">
        <v>4.6698782195364802E-2</v>
      </c>
      <c r="J736" s="17"/>
      <c r="K736" s="17" t="s">
        <v>172</v>
      </c>
      <c r="L736" s="17">
        <v>4.9732091653114603E-2</v>
      </c>
      <c r="M736" s="17"/>
      <c r="N736" s="17">
        <v>4.9481003854426601E-2</v>
      </c>
      <c r="O736" s="17">
        <v>5.3074080977165997E-2</v>
      </c>
      <c r="P736" s="17">
        <v>5.09109068184527E-2</v>
      </c>
      <c r="Q736" s="17">
        <v>8.5837112586366095E-3</v>
      </c>
      <c r="R736" s="17">
        <v>6.0131275384936102E-2</v>
      </c>
      <c r="S736" s="17"/>
      <c r="T736" s="17">
        <v>3.4671104198345203E-2</v>
      </c>
      <c r="U736" s="17">
        <v>8.1637977089322605E-2</v>
      </c>
      <c r="V736" s="17">
        <v>6.8021352623975406E-2</v>
      </c>
      <c r="W736" s="17">
        <v>1.6997631805403E-2</v>
      </c>
      <c r="X736" s="17">
        <v>7.2739148414555893E-2</v>
      </c>
      <c r="Y736" s="17">
        <v>7.8897470436396194E-2</v>
      </c>
      <c r="Z736" s="17">
        <v>6.5593913926788094E-2</v>
      </c>
      <c r="AA736" s="17">
        <v>4.8632265256725801E-2</v>
      </c>
      <c r="AB736" s="17">
        <v>4.8014546723475098E-2</v>
      </c>
      <c r="AC736" s="17">
        <v>0</v>
      </c>
      <c r="AD736" s="17">
        <v>6.06189995170534E-2</v>
      </c>
      <c r="AE736" s="17">
        <v>0</v>
      </c>
      <c r="AF736" s="17"/>
      <c r="AG736" s="17">
        <v>3.4464139794611097E-2</v>
      </c>
      <c r="AH736" s="17">
        <v>5.2604041533567E-2</v>
      </c>
    </row>
    <row r="737" spans="2:34" x14ac:dyDescent="0.25">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row>
    <row r="738" spans="2:34" x14ac:dyDescent="0.25">
      <c r="B738" s="6" t="s">
        <v>312</v>
      </c>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row>
    <row r="739" spans="2:34" x14ac:dyDescent="0.25">
      <c r="B739" s="23" t="s">
        <v>745</v>
      </c>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row>
    <row r="740" spans="2:34" x14ac:dyDescent="0.25">
      <c r="B740" t="s">
        <v>307</v>
      </c>
      <c r="C740" s="17">
        <v>0.50893929358245005</v>
      </c>
      <c r="D740" s="17">
        <v>0.50178228224818999</v>
      </c>
      <c r="E740" s="17">
        <v>0.514441803969235</v>
      </c>
      <c r="F740" s="17"/>
      <c r="G740" s="17">
        <v>0.42544433096624001</v>
      </c>
      <c r="H740" s="17">
        <v>0.48053940655386701</v>
      </c>
      <c r="I740" s="17">
        <v>0.56258989872501997</v>
      </c>
      <c r="J740" s="17"/>
      <c r="K740" s="17" t="s">
        <v>172</v>
      </c>
      <c r="L740" s="17">
        <v>0.50893929358245005</v>
      </c>
      <c r="M740" s="17"/>
      <c r="N740" s="17">
        <v>0.38340306531945401</v>
      </c>
      <c r="O740" s="17">
        <v>0.36169466935885902</v>
      </c>
      <c r="P740" s="17">
        <v>0.48445370290179501</v>
      </c>
      <c r="Q740" s="17">
        <v>0.48474917302508103</v>
      </c>
      <c r="R740" s="17">
        <v>0.66431342999332399</v>
      </c>
      <c r="S740" s="17"/>
      <c r="T740" s="17">
        <v>0.64710734819385196</v>
      </c>
      <c r="U740" s="17">
        <v>0.50268707997565598</v>
      </c>
      <c r="V740" s="17">
        <v>0.53152920259949199</v>
      </c>
      <c r="W740" s="17">
        <v>0.46069432824051598</v>
      </c>
      <c r="X740" s="17">
        <v>0.48192209937481001</v>
      </c>
      <c r="Y740" s="17">
        <v>0.51330383363743104</v>
      </c>
      <c r="Z740" s="17">
        <v>0.42474988230636801</v>
      </c>
      <c r="AA740" s="17">
        <v>0.43696019824779903</v>
      </c>
      <c r="AB740" s="17">
        <v>0.52929446663104895</v>
      </c>
      <c r="AC740" s="17">
        <v>0.51245069893460704</v>
      </c>
      <c r="AD740" s="17">
        <v>0.31276601390858599</v>
      </c>
      <c r="AE740" s="17">
        <v>0.42307342757451</v>
      </c>
      <c r="AF740" s="17"/>
      <c r="AG740" s="17">
        <v>0.50038041065379002</v>
      </c>
      <c r="AH740" s="17">
        <v>0.52676355404848096</v>
      </c>
    </row>
    <row r="741" spans="2:34" x14ac:dyDescent="0.25">
      <c r="B741" t="s">
        <v>308</v>
      </c>
      <c r="C741" s="17">
        <v>0.44286494212773297</v>
      </c>
      <c r="D741" s="17">
        <v>0.44579957574111401</v>
      </c>
      <c r="E741" s="17">
        <v>0.44155067245881202</v>
      </c>
      <c r="F741" s="17"/>
      <c r="G741" s="17">
        <v>0.51981604874423204</v>
      </c>
      <c r="H741" s="17">
        <v>0.47466205088976299</v>
      </c>
      <c r="I741" s="17">
        <v>0.38847717251505098</v>
      </c>
      <c r="J741" s="17"/>
      <c r="K741" s="17" t="s">
        <v>172</v>
      </c>
      <c r="L741" s="17">
        <v>0.44286494212773297</v>
      </c>
      <c r="M741" s="17"/>
      <c r="N741" s="17">
        <v>0.57077105635806002</v>
      </c>
      <c r="O741" s="17">
        <v>0.58761831173881696</v>
      </c>
      <c r="P741" s="17">
        <v>0.445313215098329</v>
      </c>
      <c r="Q741" s="17">
        <v>0.48620875608970798</v>
      </c>
      <c r="R741" s="17">
        <v>0.30660058829102999</v>
      </c>
      <c r="S741" s="17"/>
      <c r="T741" s="17">
        <v>0.30403960130625401</v>
      </c>
      <c r="U741" s="17">
        <v>0.43515713571376602</v>
      </c>
      <c r="V741" s="17">
        <v>0.41247935979535899</v>
      </c>
      <c r="W741" s="17">
        <v>0.49294169176890701</v>
      </c>
      <c r="X741" s="17">
        <v>0.46071400615310898</v>
      </c>
      <c r="Y741" s="17">
        <v>0.42912024592361198</v>
      </c>
      <c r="Z741" s="17">
        <v>0.56699960169389296</v>
      </c>
      <c r="AA741" s="17">
        <v>0.50490880740932398</v>
      </c>
      <c r="AB741" s="17">
        <v>0.44530502683186202</v>
      </c>
      <c r="AC741" s="17">
        <v>0.45631570556825601</v>
      </c>
      <c r="AD741" s="17">
        <v>0.55096313716668999</v>
      </c>
      <c r="AE741" s="17">
        <v>0.525555439814264</v>
      </c>
      <c r="AF741" s="17"/>
      <c r="AG741" s="17">
        <v>0.46323382540244501</v>
      </c>
      <c r="AH741" s="17">
        <v>0.430521234546069</v>
      </c>
    </row>
    <row r="742" spans="2:34" x14ac:dyDescent="0.25">
      <c r="B742" t="s">
        <v>206</v>
      </c>
      <c r="C742" s="17">
        <v>4.8195764289816999E-2</v>
      </c>
      <c r="D742" s="17">
        <v>5.2418142010696299E-2</v>
      </c>
      <c r="E742" s="17">
        <v>4.4007523571952999E-2</v>
      </c>
      <c r="F742" s="17"/>
      <c r="G742" s="17">
        <v>5.4739620289527197E-2</v>
      </c>
      <c r="H742" s="17">
        <v>4.4798542556369197E-2</v>
      </c>
      <c r="I742" s="17">
        <v>4.8932928759928503E-2</v>
      </c>
      <c r="J742" s="17"/>
      <c r="K742" s="17" t="s">
        <v>172</v>
      </c>
      <c r="L742" s="17">
        <v>4.8195764289816999E-2</v>
      </c>
      <c r="M742" s="17"/>
      <c r="N742" s="17">
        <v>4.5825878322486399E-2</v>
      </c>
      <c r="O742" s="17">
        <v>5.0687018902323903E-2</v>
      </c>
      <c r="P742" s="17">
        <v>7.0233081999876101E-2</v>
      </c>
      <c r="Q742" s="17">
        <v>2.90420708852102E-2</v>
      </c>
      <c r="R742" s="17">
        <v>2.9085981715646601E-2</v>
      </c>
      <c r="S742" s="17"/>
      <c r="T742" s="17">
        <v>4.8853050499894302E-2</v>
      </c>
      <c r="U742" s="17">
        <v>6.2155784310578298E-2</v>
      </c>
      <c r="V742" s="17">
        <v>5.5991437605149103E-2</v>
      </c>
      <c r="W742" s="17">
        <v>4.63639799905766E-2</v>
      </c>
      <c r="X742" s="17">
        <v>5.7363894472081602E-2</v>
      </c>
      <c r="Y742" s="17">
        <v>5.75759204389567E-2</v>
      </c>
      <c r="Z742" s="17">
        <v>8.2505159997397007E-3</v>
      </c>
      <c r="AA742" s="17">
        <v>5.8130994342877197E-2</v>
      </c>
      <c r="AB742" s="17">
        <v>2.5400506537088901E-2</v>
      </c>
      <c r="AC742" s="17">
        <v>3.1233595497136502E-2</v>
      </c>
      <c r="AD742" s="17">
        <v>0.13627084892472399</v>
      </c>
      <c r="AE742" s="17">
        <v>5.1371132611225799E-2</v>
      </c>
      <c r="AF742" s="17"/>
      <c r="AG742" s="17">
        <v>3.6385763943764998E-2</v>
      </c>
      <c r="AH742" s="17">
        <v>4.2715211405450197E-2</v>
      </c>
    </row>
    <row r="743" spans="2:34" x14ac:dyDescent="0.25">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row>
    <row r="744" spans="2:34" x14ac:dyDescent="0.25">
      <c r="B744" s="6" t="s">
        <v>323</v>
      </c>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row>
    <row r="745" spans="2:34" x14ac:dyDescent="0.25">
      <c r="B745" s="23" t="s">
        <v>745</v>
      </c>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row>
    <row r="746" spans="2:34" x14ac:dyDescent="0.25">
      <c r="B746" t="s">
        <v>320</v>
      </c>
      <c r="C746" s="17">
        <v>0.33776477973578001</v>
      </c>
      <c r="D746" s="17">
        <v>0.35764007041719698</v>
      </c>
      <c r="E746" s="17">
        <v>0.31901474328586399</v>
      </c>
      <c r="F746" s="17"/>
      <c r="G746" s="17">
        <v>0.25803219949755501</v>
      </c>
      <c r="H746" s="17">
        <v>0.32063515403059101</v>
      </c>
      <c r="I746" s="17">
        <v>0.38021732775046502</v>
      </c>
      <c r="J746" s="17"/>
      <c r="K746" s="17" t="s">
        <v>172</v>
      </c>
      <c r="L746" s="17">
        <v>0.33776477973578001</v>
      </c>
      <c r="M746" s="17"/>
      <c r="N746" s="17">
        <v>0.18929248205268001</v>
      </c>
      <c r="O746" s="17">
        <v>0.33134539512750399</v>
      </c>
      <c r="P746" s="17">
        <v>0.262702405626766</v>
      </c>
      <c r="Q746" s="17">
        <v>0.305153281250298</v>
      </c>
      <c r="R746" s="17">
        <v>0.48735178817111902</v>
      </c>
      <c r="S746" s="17"/>
      <c r="T746" s="17">
        <v>0.50953178284221401</v>
      </c>
      <c r="U746" s="17">
        <v>0.34789777622290902</v>
      </c>
      <c r="V746" s="17">
        <v>0.33894009596232499</v>
      </c>
      <c r="W746" s="17">
        <v>0.227071044623049</v>
      </c>
      <c r="X746" s="17">
        <v>0.246998623285129</v>
      </c>
      <c r="Y746" s="17">
        <v>0.29828625354166999</v>
      </c>
      <c r="Z746" s="17">
        <v>0.31297485075791698</v>
      </c>
      <c r="AA746" s="17">
        <v>0.28493244164044301</v>
      </c>
      <c r="AB746" s="17">
        <v>0.325304669249111</v>
      </c>
      <c r="AC746" s="17">
        <v>0.30372886242177599</v>
      </c>
      <c r="AD746" s="17">
        <v>0.30819004154798102</v>
      </c>
      <c r="AE746" s="17">
        <v>0.35694317666564901</v>
      </c>
      <c r="AF746" s="17"/>
      <c r="AG746" s="17">
        <v>0.33550411863059598</v>
      </c>
      <c r="AH746" s="17">
        <v>0.33158786538262103</v>
      </c>
    </row>
    <row r="747" spans="2:34" x14ac:dyDescent="0.25">
      <c r="B747" t="s">
        <v>321</v>
      </c>
      <c r="C747" s="17">
        <v>0.61525742625735902</v>
      </c>
      <c r="D747" s="17">
        <v>0.59598908253207095</v>
      </c>
      <c r="E747" s="17">
        <v>0.632936575006396</v>
      </c>
      <c r="F747" s="17"/>
      <c r="G747" s="17">
        <v>0.68414031101177697</v>
      </c>
      <c r="H747" s="17">
        <v>0.62987151938396502</v>
      </c>
      <c r="I747" s="17">
        <v>0.57874389592215303</v>
      </c>
      <c r="J747" s="17"/>
      <c r="K747" s="17" t="s">
        <v>172</v>
      </c>
      <c r="L747" s="17">
        <v>0.61525742625735902</v>
      </c>
      <c r="M747" s="17"/>
      <c r="N747" s="17">
        <v>0.74621095067814003</v>
      </c>
      <c r="O747" s="17">
        <v>0.626240289999067</v>
      </c>
      <c r="P747" s="17">
        <v>0.67535993705206798</v>
      </c>
      <c r="Q747" s="17">
        <v>0.67818044478393102</v>
      </c>
      <c r="R747" s="17">
        <v>0.47631701652247299</v>
      </c>
      <c r="S747" s="17"/>
      <c r="T747" s="17">
        <v>0.46995704361093399</v>
      </c>
      <c r="U747" s="17">
        <v>0.62412566643412504</v>
      </c>
      <c r="V747" s="17">
        <v>0.62118685065081503</v>
      </c>
      <c r="W747" s="17">
        <v>0.67066546519182202</v>
      </c>
      <c r="X747" s="17">
        <v>0.69796037294192403</v>
      </c>
      <c r="Y747" s="17">
        <v>0.64055282754877396</v>
      </c>
      <c r="Z747" s="17">
        <v>0.66446922605171699</v>
      </c>
      <c r="AA747" s="17">
        <v>0.62645289970200102</v>
      </c>
      <c r="AB747" s="17">
        <v>0.64992036837436096</v>
      </c>
      <c r="AC747" s="17">
        <v>0.68081717820770205</v>
      </c>
      <c r="AD747" s="17">
        <v>0.56032883000150602</v>
      </c>
      <c r="AE747" s="17">
        <v>0.52210980714533795</v>
      </c>
      <c r="AF747" s="17"/>
      <c r="AG747" s="17">
        <v>0.62264467556261105</v>
      </c>
      <c r="AH747" s="17">
        <v>0.62605930131280596</v>
      </c>
    </row>
    <row r="748" spans="2:34" x14ac:dyDescent="0.25">
      <c r="B748" t="s">
        <v>206</v>
      </c>
      <c r="C748" s="17">
        <v>4.69777940068613E-2</v>
      </c>
      <c r="D748" s="17">
        <v>4.6370847050732203E-2</v>
      </c>
      <c r="E748" s="17">
        <v>4.8048681707740598E-2</v>
      </c>
      <c r="F748" s="17"/>
      <c r="G748" s="17">
        <v>5.7827489490667502E-2</v>
      </c>
      <c r="H748" s="17">
        <v>4.9493326585443899E-2</v>
      </c>
      <c r="I748" s="17">
        <v>4.1038776327381801E-2</v>
      </c>
      <c r="J748" s="17"/>
      <c r="K748" s="17" t="s">
        <v>172</v>
      </c>
      <c r="L748" s="17">
        <v>4.69777940068613E-2</v>
      </c>
      <c r="M748" s="17"/>
      <c r="N748" s="17">
        <v>6.4496567269180197E-2</v>
      </c>
      <c r="O748" s="17">
        <v>4.24143148734294E-2</v>
      </c>
      <c r="P748" s="17">
        <v>6.19376573211654E-2</v>
      </c>
      <c r="Q748" s="17">
        <v>1.6666273965770501E-2</v>
      </c>
      <c r="R748" s="17">
        <v>3.6331195306407202E-2</v>
      </c>
      <c r="S748" s="17"/>
      <c r="T748" s="17">
        <v>2.05111735468523E-2</v>
      </c>
      <c r="U748" s="17">
        <v>2.7976557342966502E-2</v>
      </c>
      <c r="V748" s="17">
        <v>3.9873053386860202E-2</v>
      </c>
      <c r="W748" s="17">
        <v>0.10226349018512899</v>
      </c>
      <c r="X748" s="17">
        <v>5.5041003772946101E-2</v>
      </c>
      <c r="Y748" s="17">
        <v>6.11609189095563E-2</v>
      </c>
      <c r="Z748" s="17">
        <v>2.2555923190366499E-2</v>
      </c>
      <c r="AA748" s="17">
        <v>8.8614658657555995E-2</v>
      </c>
      <c r="AB748" s="17">
        <v>2.4774962376528601E-2</v>
      </c>
      <c r="AC748" s="17">
        <v>1.54539593705214E-2</v>
      </c>
      <c r="AD748" s="17">
        <v>0.13148112845051399</v>
      </c>
      <c r="AE748" s="17">
        <v>0.120947016189013</v>
      </c>
      <c r="AF748" s="17"/>
      <c r="AG748" s="17">
        <v>4.1851205806793502E-2</v>
      </c>
      <c r="AH748" s="17">
        <v>4.23528333045727E-2</v>
      </c>
    </row>
    <row r="749" spans="2:34" x14ac:dyDescent="0.25">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row>
    <row r="750" spans="2:34" x14ac:dyDescent="0.25">
      <c r="B750" s="6" t="s">
        <v>324</v>
      </c>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row>
    <row r="751" spans="2:34" x14ac:dyDescent="0.25">
      <c r="B751" s="23" t="s">
        <v>745</v>
      </c>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row>
    <row r="752" spans="2:34" x14ac:dyDescent="0.25">
      <c r="B752" t="s">
        <v>320</v>
      </c>
      <c r="C752" s="17">
        <v>0.37430157495267202</v>
      </c>
      <c r="D752" s="17">
        <v>0.417825119509104</v>
      </c>
      <c r="E752" s="17">
        <v>0.33006452728741698</v>
      </c>
      <c r="F752" s="17"/>
      <c r="G752" s="17">
        <v>0.31435012435828302</v>
      </c>
      <c r="H752" s="17">
        <v>0.36310762917325001</v>
      </c>
      <c r="I752" s="17">
        <v>0.40474018881725399</v>
      </c>
      <c r="J752" s="17"/>
      <c r="K752" s="17" t="s">
        <v>172</v>
      </c>
      <c r="L752" s="17">
        <v>0.37430157495267202</v>
      </c>
      <c r="M752" s="17"/>
      <c r="N752" s="17">
        <v>0.18755568562651101</v>
      </c>
      <c r="O752" s="17">
        <v>0.35331110940388699</v>
      </c>
      <c r="P752" s="17">
        <v>0.34249972168397702</v>
      </c>
      <c r="Q752" s="17">
        <v>0.31778425174749497</v>
      </c>
      <c r="R752" s="17">
        <v>0.50361251625798098</v>
      </c>
      <c r="S752" s="17"/>
      <c r="T752" s="17">
        <v>0.52890558918492103</v>
      </c>
      <c r="U752" s="17">
        <v>0.40769000746862</v>
      </c>
      <c r="V752" s="17">
        <v>0.33525885286986201</v>
      </c>
      <c r="W752" s="17">
        <v>0.23505496953380001</v>
      </c>
      <c r="X752" s="17">
        <v>0.272214045933861</v>
      </c>
      <c r="Y752" s="17">
        <v>0.32738059946516901</v>
      </c>
      <c r="Z752" s="17">
        <v>0.327103393711482</v>
      </c>
      <c r="AA752" s="17">
        <v>0.38839955751865102</v>
      </c>
      <c r="AB752" s="17">
        <v>0.34984952672256298</v>
      </c>
      <c r="AC752" s="17">
        <v>0.40317038851133202</v>
      </c>
      <c r="AD752" s="17">
        <v>0.455711949128278</v>
      </c>
      <c r="AE752" s="17">
        <v>0.36888068188093798</v>
      </c>
      <c r="AF752" s="17"/>
      <c r="AG752" s="17">
        <v>0.393641432346027</v>
      </c>
      <c r="AH752" s="17">
        <v>0.36325870091903401</v>
      </c>
    </row>
    <row r="753" spans="2:34" x14ac:dyDescent="0.25">
      <c r="B753" t="s">
        <v>321</v>
      </c>
      <c r="C753" s="17">
        <v>0.57310940420054501</v>
      </c>
      <c r="D753" s="17">
        <v>0.53726534718729202</v>
      </c>
      <c r="E753" s="17">
        <v>0.610059083366424</v>
      </c>
      <c r="F753" s="17"/>
      <c r="G753" s="17">
        <v>0.61881502564484603</v>
      </c>
      <c r="H753" s="17">
        <v>0.57465196109579597</v>
      </c>
      <c r="I753" s="17">
        <v>0.55604836047764505</v>
      </c>
      <c r="J753" s="17"/>
      <c r="K753" s="17" t="s">
        <v>172</v>
      </c>
      <c r="L753" s="17">
        <v>0.57310940420054501</v>
      </c>
      <c r="M753" s="17"/>
      <c r="N753" s="17">
        <v>0.70591144941698103</v>
      </c>
      <c r="O753" s="17">
        <v>0.592935505479807</v>
      </c>
      <c r="P753" s="17">
        <v>0.60447145059948404</v>
      </c>
      <c r="Q753" s="17">
        <v>0.64209298442402296</v>
      </c>
      <c r="R753" s="17">
        <v>0.45936585208272201</v>
      </c>
      <c r="S753" s="17"/>
      <c r="T753" s="17">
        <v>0.45445169797603102</v>
      </c>
      <c r="U753" s="17">
        <v>0.55325135855373397</v>
      </c>
      <c r="V753" s="17">
        <v>0.62826194266534197</v>
      </c>
      <c r="W753" s="17">
        <v>0.65038893669674502</v>
      </c>
      <c r="X753" s="17">
        <v>0.66490794674412601</v>
      </c>
      <c r="Y753" s="17">
        <v>0.61623907854951698</v>
      </c>
      <c r="Z753" s="17">
        <v>0.60382237104703695</v>
      </c>
      <c r="AA753" s="17">
        <v>0.51071863369569204</v>
      </c>
      <c r="AB753" s="17">
        <v>0.61011478886082904</v>
      </c>
      <c r="AC753" s="17">
        <v>0.59682961148866798</v>
      </c>
      <c r="AD753" s="17">
        <v>0.40824997685410203</v>
      </c>
      <c r="AE753" s="17">
        <v>0.54203402624540298</v>
      </c>
      <c r="AF753" s="17"/>
      <c r="AG753" s="17">
        <v>0.55880124161814604</v>
      </c>
      <c r="AH753" s="17">
        <v>0.58875730662417602</v>
      </c>
    </row>
    <row r="754" spans="2:34" x14ac:dyDescent="0.25">
      <c r="B754" t="s">
        <v>206</v>
      </c>
      <c r="C754" s="17">
        <v>5.2589020846782103E-2</v>
      </c>
      <c r="D754" s="17">
        <v>4.4909533303603998E-2</v>
      </c>
      <c r="E754" s="17">
        <v>5.9876389346158701E-2</v>
      </c>
      <c r="F754" s="17"/>
      <c r="G754" s="17">
        <v>6.6834849996870005E-2</v>
      </c>
      <c r="H754" s="17">
        <v>6.2240409730954599E-2</v>
      </c>
      <c r="I754" s="17">
        <v>3.9211450705101202E-2</v>
      </c>
      <c r="J754" s="17"/>
      <c r="K754" s="17" t="s">
        <v>172</v>
      </c>
      <c r="L754" s="17">
        <v>5.2589020846782103E-2</v>
      </c>
      <c r="M754" s="17"/>
      <c r="N754" s="17">
        <v>0.106532864956507</v>
      </c>
      <c r="O754" s="17">
        <v>5.3753385116306097E-2</v>
      </c>
      <c r="P754" s="17">
        <v>5.3028827716538697E-2</v>
      </c>
      <c r="Q754" s="17">
        <v>4.0122763828481303E-2</v>
      </c>
      <c r="R754" s="17">
        <v>3.7021631659296297E-2</v>
      </c>
      <c r="S754" s="17"/>
      <c r="T754" s="17">
        <v>1.66427128390477E-2</v>
      </c>
      <c r="U754" s="17">
        <v>3.9058633977645398E-2</v>
      </c>
      <c r="V754" s="17">
        <v>3.6479204464795099E-2</v>
      </c>
      <c r="W754" s="17">
        <v>0.114556093769455</v>
      </c>
      <c r="X754" s="17">
        <v>6.2878007322013499E-2</v>
      </c>
      <c r="Y754" s="17">
        <v>5.63803219853143E-2</v>
      </c>
      <c r="Z754" s="17">
        <v>6.9074235241481693E-2</v>
      </c>
      <c r="AA754" s="17">
        <v>0.100881808785657</v>
      </c>
      <c r="AB754" s="17">
        <v>4.0035684416608E-2</v>
      </c>
      <c r="AC754" s="17">
        <v>0</v>
      </c>
      <c r="AD754" s="17">
        <v>0.13603807401762</v>
      </c>
      <c r="AE754" s="17">
        <v>8.9085291873658906E-2</v>
      </c>
      <c r="AF754" s="17"/>
      <c r="AG754" s="17">
        <v>4.7557326035826498E-2</v>
      </c>
      <c r="AH754" s="17">
        <v>4.7983992456789498E-2</v>
      </c>
    </row>
    <row r="755" spans="2:34" x14ac:dyDescent="0.25">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row>
    <row r="756" spans="2:34" x14ac:dyDescent="0.25">
      <c r="B756" s="6" t="s">
        <v>325</v>
      </c>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row>
    <row r="757" spans="2:34" x14ac:dyDescent="0.25">
      <c r="B757" s="23" t="s">
        <v>745</v>
      </c>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row>
    <row r="758" spans="2:34" x14ac:dyDescent="0.25">
      <c r="B758" t="s">
        <v>320</v>
      </c>
      <c r="C758" s="17">
        <v>0.33786221714979398</v>
      </c>
      <c r="D758" s="17">
        <v>0.38247653383307501</v>
      </c>
      <c r="E758" s="17">
        <v>0.29040654463369397</v>
      </c>
      <c r="F758" s="17"/>
      <c r="G758" s="17">
        <v>0.24348551447335001</v>
      </c>
      <c r="H758" s="17">
        <v>0.31713774226228397</v>
      </c>
      <c r="I758" s="17">
        <v>0.38850621195193502</v>
      </c>
      <c r="J758" s="17"/>
      <c r="K758" s="17" t="s">
        <v>172</v>
      </c>
      <c r="L758" s="17">
        <v>0.33786221714979398</v>
      </c>
      <c r="M758" s="17"/>
      <c r="N758" s="17">
        <v>0.25695784407415301</v>
      </c>
      <c r="O758" s="17">
        <v>0.21634656667927901</v>
      </c>
      <c r="P758" s="17">
        <v>0.30560740061267599</v>
      </c>
      <c r="Q758" s="17">
        <v>0.25824671669155802</v>
      </c>
      <c r="R758" s="17">
        <v>0.49128783341652799</v>
      </c>
      <c r="S758" s="17"/>
      <c r="T758" s="17">
        <v>0.48350510084314002</v>
      </c>
      <c r="U758" s="17">
        <v>0.27481383530865</v>
      </c>
      <c r="V758" s="17">
        <v>0.22359390724417499</v>
      </c>
      <c r="W758" s="17">
        <v>0.238340138248304</v>
      </c>
      <c r="X758" s="17">
        <v>0.28097859744687298</v>
      </c>
      <c r="Y758" s="17">
        <v>0.32896153870067601</v>
      </c>
      <c r="Z758" s="17">
        <v>0.32712689455224803</v>
      </c>
      <c r="AA758" s="17">
        <v>0.39688287938941602</v>
      </c>
      <c r="AB758" s="17">
        <v>0.36852479254577702</v>
      </c>
      <c r="AC758" s="17">
        <v>0.36304729849692802</v>
      </c>
      <c r="AD758" s="17">
        <v>0.25944549174672799</v>
      </c>
      <c r="AE758" s="17">
        <v>0.40772394176747501</v>
      </c>
      <c r="AF758" s="17"/>
      <c r="AG758" s="17">
        <v>0.38271274697983099</v>
      </c>
      <c r="AH758" s="17">
        <v>0.31186347524431501</v>
      </c>
    </row>
    <row r="759" spans="2:34" x14ac:dyDescent="0.25">
      <c r="B759" t="s">
        <v>321</v>
      </c>
      <c r="C759" s="17">
        <v>0.60601642381240095</v>
      </c>
      <c r="D759" s="17">
        <v>0.55301343057851304</v>
      </c>
      <c r="E759" s="17">
        <v>0.66368746165931403</v>
      </c>
      <c r="F759" s="17"/>
      <c r="G759" s="17">
        <v>0.658563479661743</v>
      </c>
      <c r="H759" s="17">
        <v>0.64243573153203604</v>
      </c>
      <c r="I759" s="17">
        <v>0.55595198067064</v>
      </c>
      <c r="J759" s="17"/>
      <c r="K759" s="17" t="s">
        <v>172</v>
      </c>
      <c r="L759" s="17">
        <v>0.60601642381240095</v>
      </c>
      <c r="M759" s="17"/>
      <c r="N759" s="17">
        <v>0.65323886802269804</v>
      </c>
      <c r="O759" s="17">
        <v>0.687799858644775</v>
      </c>
      <c r="P759" s="17">
        <v>0.65304073061272205</v>
      </c>
      <c r="Q759" s="17">
        <v>0.71748560422941698</v>
      </c>
      <c r="R759" s="17">
        <v>0.457855709567562</v>
      </c>
      <c r="S759" s="17"/>
      <c r="T759" s="17">
        <v>0.47813370845714198</v>
      </c>
      <c r="U759" s="17">
        <v>0.67550246471364594</v>
      </c>
      <c r="V759" s="17">
        <v>0.69735611955092802</v>
      </c>
      <c r="W759" s="17">
        <v>0.68057598359229499</v>
      </c>
      <c r="X759" s="17">
        <v>0.66765922417218704</v>
      </c>
      <c r="Y759" s="17">
        <v>0.60761594523910301</v>
      </c>
      <c r="Z759" s="17">
        <v>0.66302877713025798</v>
      </c>
      <c r="AA759" s="17">
        <v>0.57440842286784999</v>
      </c>
      <c r="AB759" s="17">
        <v>0.588833752335025</v>
      </c>
      <c r="AC759" s="17">
        <v>0.57521626094485401</v>
      </c>
      <c r="AD759" s="17">
        <v>0.56474059080899597</v>
      </c>
      <c r="AE759" s="17">
        <v>0.50689825538326405</v>
      </c>
      <c r="AF759" s="17"/>
      <c r="AG759" s="17">
        <v>0.55439054766418105</v>
      </c>
      <c r="AH759" s="17">
        <v>0.64373247555874902</v>
      </c>
    </row>
    <row r="760" spans="2:34" x14ac:dyDescent="0.25">
      <c r="B760" t="s">
        <v>206</v>
      </c>
      <c r="C760" s="17">
        <v>5.6121359037804602E-2</v>
      </c>
      <c r="D760" s="17">
        <v>6.4510035588411299E-2</v>
      </c>
      <c r="E760" s="17">
        <v>4.5905993706991402E-2</v>
      </c>
      <c r="F760" s="17"/>
      <c r="G760" s="17">
        <v>9.7951005864907806E-2</v>
      </c>
      <c r="H760" s="17">
        <v>4.0426526205680102E-2</v>
      </c>
      <c r="I760" s="17">
        <v>5.5541807377424299E-2</v>
      </c>
      <c r="J760" s="17"/>
      <c r="K760" s="17" t="s">
        <v>172</v>
      </c>
      <c r="L760" s="17">
        <v>5.6121359037804602E-2</v>
      </c>
      <c r="M760" s="17"/>
      <c r="N760" s="17">
        <v>8.9803287903149107E-2</v>
      </c>
      <c r="O760" s="17">
        <v>9.5853574675946102E-2</v>
      </c>
      <c r="P760" s="17">
        <v>4.1351868774602098E-2</v>
      </c>
      <c r="Q760" s="17">
        <v>2.4267679079025301E-2</v>
      </c>
      <c r="R760" s="17">
        <v>5.0856457015910003E-2</v>
      </c>
      <c r="S760" s="17"/>
      <c r="T760" s="17">
        <v>3.8361190699718301E-2</v>
      </c>
      <c r="U760" s="17">
        <v>4.9683699977704401E-2</v>
      </c>
      <c r="V760" s="17">
        <v>7.9049973204896207E-2</v>
      </c>
      <c r="W760" s="17">
        <v>8.1083878159400893E-2</v>
      </c>
      <c r="X760" s="17">
        <v>5.1362178380940302E-2</v>
      </c>
      <c r="Y760" s="17">
        <v>6.3422516060221298E-2</v>
      </c>
      <c r="Z760" s="17">
        <v>9.8443283174941901E-3</v>
      </c>
      <c r="AA760" s="17">
        <v>2.8708697742734001E-2</v>
      </c>
      <c r="AB760" s="17">
        <v>4.2641455119198E-2</v>
      </c>
      <c r="AC760" s="17">
        <v>6.1736440558218503E-2</v>
      </c>
      <c r="AD760" s="17">
        <v>0.17581391744427699</v>
      </c>
      <c r="AE760" s="17">
        <v>8.5377802849260803E-2</v>
      </c>
      <c r="AF760" s="17"/>
      <c r="AG760" s="17">
        <v>6.2896705355987098E-2</v>
      </c>
      <c r="AH760" s="17">
        <v>4.4404049196936697E-2</v>
      </c>
    </row>
    <row r="761" spans="2:34" x14ac:dyDescent="0.25">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row>
    <row r="762" spans="2:34" x14ac:dyDescent="0.25">
      <c r="B762" s="6" t="s">
        <v>326</v>
      </c>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row>
    <row r="763" spans="2:34" x14ac:dyDescent="0.25">
      <c r="B763" s="23" t="s">
        <v>745</v>
      </c>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row>
    <row r="764" spans="2:34" x14ac:dyDescent="0.25">
      <c r="B764" t="s">
        <v>320</v>
      </c>
      <c r="C764" s="17">
        <v>0.38455819098645599</v>
      </c>
      <c r="D764" s="17">
        <v>0.44394193600327497</v>
      </c>
      <c r="E764" s="17">
        <v>0.323103822566712</v>
      </c>
      <c r="F764" s="17"/>
      <c r="G764" s="17">
        <v>0.290120906659872</v>
      </c>
      <c r="H764" s="17">
        <v>0.36724973474480999</v>
      </c>
      <c r="I764" s="17">
        <v>0.43222072506798098</v>
      </c>
      <c r="J764" s="17"/>
      <c r="K764" s="17" t="s">
        <v>172</v>
      </c>
      <c r="L764" s="17">
        <v>0.38455819098645599</v>
      </c>
      <c r="M764" s="17"/>
      <c r="N764" s="17">
        <v>0.282748459286776</v>
      </c>
      <c r="O764" s="17">
        <v>0.36180331140008998</v>
      </c>
      <c r="P764" s="17">
        <v>0.35350535700528002</v>
      </c>
      <c r="Q764" s="17">
        <v>0.303908777293313</v>
      </c>
      <c r="R764" s="17">
        <v>0.49263537981774103</v>
      </c>
      <c r="S764" s="17"/>
      <c r="T764" s="17">
        <v>0.52126527377454601</v>
      </c>
      <c r="U764" s="17">
        <v>0.38133217348689102</v>
      </c>
      <c r="V764" s="17">
        <v>0.298635471429962</v>
      </c>
      <c r="W764" s="17">
        <v>0.37994276023634699</v>
      </c>
      <c r="X764" s="17">
        <v>0.359119780629716</v>
      </c>
      <c r="Y764" s="17">
        <v>0.25929238515798297</v>
      </c>
      <c r="Z764" s="17">
        <v>0.396013363427137</v>
      </c>
      <c r="AA764" s="17">
        <v>0.26223872535499299</v>
      </c>
      <c r="AB764" s="17">
        <v>0.34832537240727801</v>
      </c>
      <c r="AC764" s="17">
        <v>0.44885729411148201</v>
      </c>
      <c r="AD764" s="17">
        <v>0.41904372655682098</v>
      </c>
      <c r="AE764" s="17">
        <v>0.41469707118522797</v>
      </c>
      <c r="AF764" s="17"/>
      <c r="AG764" s="17">
        <v>0.427542147082279</v>
      </c>
      <c r="AH764" s="17">
        <v>0.35333662618883999</v>
      </c>
    </row>
    <row r="765" spans="2:34" x14ac:dyDescent="0.25">
      <c r="B765" t="s">
        <v>321</v>
      </c>
      <c r="C765" s="17">
        <v>0.55958770524957402</v>
      </c>
      <c r="D765" s="17">
        <v>0.50245902805637699</v>
      </c>
      <c r="E765" s="17">
        <v>0.61809556703186996</v>
      </c>
      <c r="F765" s="17"/>
      <c r="G765" s="17">
        <v>0.66164746469435698</v>
      </c>
      <c r="H765" s="17">
        <v>0.56146318147072105</v>
      </c>
      <c r="I765" s="17">
        <v>0.52286971447091002</v>
      </c>
      <c r="J765" s="17"/>
      <c r="K765" s="17" t="s">
        <v>172</v>
      </c>
      <c r="L765" s="17">
        <v>0.55958770524957402</v>
      </c>
      <c r="M765" s="17"/>
      <c r="N765" s="17">
        <v>0.66910910550771796</v>
      </c>
      <c r="O765" s="17">
        <v>0.59845286678703702</v>
      </c>
      <c r="P765" s="17">
        <v>0.57426115494104402</v>
      </c>
      <c r="Q765" s="17">
        <v>0.62416089192267799</v>
      </c>
      <c r="R765" s="17">
        <v>0.46416416689498802</v>
      </c>
      <c r="S765" s="17"/>
      <c r="T765" s="17">
        <v>0.43911814438211699</v>
      </c>
      <c r="U765" s="17">
        <v>0.57658236680761998</v>
      </c>
      <c r="V765" s="17">
        <v>0.67537644978814304</v>
      </c>
      <c r="W765" s="17">
        <v>0.54837900550782903</v>
      </c>
      <c r="X765" s="17">
        <v>0.57845540729427802</v>
      </c>
      <c r="Y765" s="17">
        <v>0.63509830224892905</v>
      </c>
      <c r="Z765" s="17">
        <v>0.54982851177471503</v>
      </c>
      <c r="AA765" s="17">
        <v>0.64637819494550197</v>
      </c>
      <c r="AB765" s="17">
        <v>0.61076138170128202</v>
      </c>
      <c r="AC765" s="17">
        <v>0.53917458926978401</v>
      </c>
      <c r="AD765" s="17">
        <v>0.41393303879331</v>
      </c>
      <c r="AE765" s="17">
        <v>0.52591273423233298</v>
      </c>
      <c r="AF765" s="17"/>
      <c r="AG765" s="17">
        <v>0.51697223473346599</v>
      </c>
      <c r="AH765" s="17">
        <v>0.59825841647989397</v>
      </c>
    </row>
    <row r="766" spans="2:34" x14ac:dyDescent="0.25">
      <c r="B766" t="s">
        <v>206</v>
      </c>
      <c r="C766" s="17">
        <v>5.5854103763970403E-2</v>
      </c>
      <c r="D766" s="17">
        <v>5.3599035940348302E-2</v>
      </c>
      <c r="E766" s="17">
        <v>5.8800610401418797E-2</v>
      </c>
      <c r="F766" s="17"/>
      <c r="G766" s="17">
        <v>4.8231628645770498E-2</v>
      </c>
      <c r="H766" s="17">
        <v>7.1287083784468797E-2</v>
      </c>
      <c r="I766" s="17">
        <v>4.4909560461108701E-2</v>
      </c>
      <c r="J766" s="17"/>
      <c r="K766" s="17" t="s">
        <v>172</v>
      </c>
      <c r="L766" s="17">
        <v>5.5854103763970403E-2</v>
      </c>
      <c r="M766" s="17"/>
      <c r="N766" s="17">
        <v>4.81424352055057E-2</v>
      </c>
      <c r="O766" s="17">
        <v>3.9743821812872698E-2</v>
      </c>
      <c r="P766" s="17">
        <v>7.2233488053675604E-2</v>
      </c>
      <c r="Q766" s="17">
        <v>7.1930330784009594E-2</v>
      </c>
      <c r="R766" s="17">
        <v>4.3200453287270402E-2</v>
      </c>
      <c r="S766" s="17"/>
      <c r="T766" s="17">
        <v>3.9616581843337099E-2</v>
      </c>
      <c r="U766" s="17">
        <v>4.2085459705489797E-2</v>
      </c>
      <c r="V766" s="17">
        <v>2.59880787818953E-2</v>
      </c>
      <c r="W766" s="17">
        <v>7.1678234255823703E-2</v>
      </c>
      <c r="X766" s="17">
        <v>6.2424812076005302E-2</v>
      </c>
      <c r="Y766" s="17">
        <v>0.10560931259308801</v>
      </c>
      <c r="Z766" s="17">
        <v>5.4158124798148702E-2</v>
      </c>
      <c r="AA766" s="17">
        <v>9.1383079699505695E-2</v>
      </c>
      <c r="AB766" s="17">
        <v>4.0913245891439798E-2</v>
      </c>
      <c r="AC766" s="17">
        <v>1.19681166187334E-2</v>
      </c>
      <c r="AD766" s="17">
        <v>0.16702323464986801</v>
      </c>
      <c r="AE766" s="17">
        <v>5.9390194582439298E-2</v>
      </c>
      <c r="AF766" s="17"/>
      <c r="AG766" s="17">
        <v>5.5485618184254702E-2</v>
      </c>
      <c r="AH766" s="17">
        <v>4.8404957331265902E-2</v>
      </c>
    </row>
    <row r="767" spans="2:34" x14ac:dyDescent="0.25">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row>
    <row r="768" spans="2:34" x14ac:dyDescent="0.25">
      <c r="B768" s="6" t="s">
        <v>327</v>
      </c>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row>
    <row r="769" spans="2:34" x14ac:dyDescent="0.25">
      <c r="B769" s="23" t="s">
        <v>745</v>
      </c>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row>
    <row r="770" spans="2:34" x14ac:dyDescent="0.25">
      <c r="B770" t="s">
        <v>320</v>
      </c>
      <c r="C770" s="17">
        <v>0.43094317354538503</v>
      </c>
      <c r="D770" s="17">
        <v>0.48078056733825297</v>
      </c>
      <c r="E770" s="17">
        <v>0.37834528408080198</v>
      </c>
      <c r="F770" s="17"/>
      <c r="G770" s="17">
        <v>0.41173514320225202</v>
      </c>
      <c r="H770" s="17">
        <v>0.37254026978525601</v>
      </c>
      <c r="I770" s="17">
        <v>0.48887268505057302</v>
      </c>
      <c r="J770" s="17"/>
      <c r="K770" s="17" t="s">
        <v>172</v>
      </c>
      <c r="L770" s="17">
        <v>0.43094317354538503</v>
      </c>
      <c r="M770" s="17"/>
      <c r="N770" s="17">
        <v>0.25278634153646401</v>
      </c>
      <c r="O770" s="17">
        <v>0.43961081738266999</v>
      </c>
      <c r="P770" s="17">
        <v>0.38080974977395299</v>
      </c>
      <c r="Q770" s="17">
        <v>0.33874992098006002</v>
      </c>
      <c r="R770" s="17">
        <v>0.57411853042206995</v>
      </c>
      <c r="S770" s="17"/>
      <c r="T770" s="17">
        <v>0.54748114743166998</v>
      </c>
      <c r="U770" s="17">
        <v>0.49144802015934802</v>
      </c>
      <c r="V770" s="17">
        <v>0.40316469920612602</v>
      </c>
      <c r="W770" s="17">
        <v>0.32221618212416098</v>
      </c>
      <c r="X770" s="17">
        <v>0.32524709715819</v>
      </c>
      <c r="Y770" s="17">
        <v>0.40559028080557302</v>
      </c>
      <c r="Z770" s="17">
        <v>0.434313776514549</v>
      </c>
      <c r="AA770" s="17">
        <v>0.34746500589113299</v>
      </c>
      <c r="AB770" s="17">
        <v>0.411964817966397</v>
      </c>
      <c r="AC770" s="17">
        <v>0.41805085355452998</v>
      </c>
      <c r="AD770" s="17">
        <v>0.43902288777094201</v>
      </c>
      <c r="AE770" s="17">
        <v>0.49646982078614199</v>
      </c>
      <c r="AF770" s="17"/>
      <c r="AG770" s="17">
        <v>0.44773701641427099</v>
      </c>
      <c r="AH770" s="17">
        <v>0.41827502623810497</v>
      </c>
    </row>
    <row r="771" spans="2:34" x14ac:dyDescent="0.25">
      <c r="B771" t="s">
        <v>321</v>
      </c>
      <c r="C771" s="17">
        <v>0.50720175728937</v>
      </c>
      <c r="D771" s="17">
        <v>0.449461552645121</v>
      </c>
      <c r="E771" s="17">
        <v>0.56788514513861799</v>
      </c>
      <c r="F771" s="17"/>
      <c r="G771" s="17">
        <v>0.48102768112629701</v>
      </c>
      <c r="H771" s="17">
        <v>0.565034078437052</v>
      </c>
      <c r="I771" s="17">
        <v>0.46536787281852698</v>
      </c>
      <c r="J771" s="17"/>
      <c r="K771" s="17" t="s">
        <v>172</v>
      </c>
      <c r="L771" s="17">
        <v>0.50720175728937</v>
      </c>
      <c r="M771" s="17"/>
      <c r="N771" s="17">
        <v>0.68578327001565798</v>
      </c>
      <c r="O771" s="17">
        <v>0.48559463663194402</v>
      </c>
      <c r="P771" s="17">
        <v>0.55971148836001805</v>
      </c>
      <c r="Q771" s="17">
        <v>0.55453439463222998</v>
      </c>
      <c r="R771" s="17">
        <v>0.38254174413196901</v>
      </c>
      <c r="S771" s="17"/>
      <c r="T771" s="17">
        <v>0.39435646079928</v>
      </c>
      <c r="U771" s="17">
        <v>0.455511176663905</v>
      </c>
      <c r="V771" s="17">
        <v>0.553591267166477</v>
      </c>
      <c r="W771" s="17">
        <v>0.63752019716055797</v>
      </c>
      <c r="X771" s="17">
        <v>0.59148928543400503</v>
      </c>
      <c r="Y771" s="17">
        <v>0.51678154499013496</v>
      </c>
      <c r="Z771" s="17">
        <v>0.52148607304554995</v>
      </c>
      <c r="AA771" s="17">
        <v>0.577523052882156</v>
      </c>
      <c r="AB771" s="17">
        <v>0.54218447543873305</v>
      </c>
      <c r="AC771" s="17">
        <v>0.51794539603608303</v>
      </c>
      <c r="AD771" s="17">
        <v>0.39475299068827302</v>
      </c>
      <c r="AE771" s="17">
        <v>0.41675739193696698</v>
      </c>
      <c r="AF771" s="17"/>
      <c r="AG771" s="17">
        <v>0.49383349048133401</v>
      </c>
      <c r="AH771" s="17">
        <v>0.52489085237538502</v>
      </c>
    </row>
    <row r="772" spans="2:34" x14ac:dyDescent="0.25">
      <c r="B772" t="s">
        <v>206</v>
      </c>
      <c r="C772" s="17">
        <v>6.1855069165245302E-2</v>
      </c>
      <c r="D772" s="17">
        <v>6.9757880016625404E-2</v>
      </c>
      <c r="E772" s="17">
        <v>5.3769570780579999E-2</v>
      </c>
      <c r="F772" s="17"/>
      <c r="G772" s="17">
        <v>0.107237175671452</v>
      </c>
      <c r="H772" s="17">
        <v>6.24256517776915E-2</v>
      </c>
      <c r="I772" s="17">
        <v>4.5759442130899199E-2</v>
      </c>
      <c r="J772" s="17"/>
      <c r="K772" s="17" t="s">
        <v>172</v>
      </c>
      <c r="L772" s="17">
        <v>6.1855069165245302E-2</v>
      </c>
      <c r="M772" s="17"/>
      <c r="N772" s="17">
        <v>6.1430388447878202E-2</v>
      </c>
      <c r="O772" s="17">
        <v>7.4794545985385902E-2</v>
      </c>
      <c r="P772" s="17">
        <v>5.9478761866028497E-2</v>
      </c>
      <c r="Q772" s="17">
        <v>0.10671568438770999</v>
      </c>
      <c r="R772" s="17">
        <v>4.3339725445961402E-2</v>
      </c>
      <c r="S772" s="17"/>
      <c r="T772" s="17">
        <v>5.8162391769049401E-2</v>
      </c>
      <c r="U772" s="17">
        <v>5.3040803176746802E-2</v>
      </c>
      <c r="V772" s="17">
        <v>4.3244033627397399E-2</v>
      </c>
      <c r="W772" s="17">
        <v>4.0263620715281202E-2</v>
      </c>
      <c r="X772" s="17">
        <v>8.3263617407804705E-2</v>
      </c>
      <c r="Y772" s="17">
        <v>7.7628174204291994E-2</v>
      </c>
      <c r="Z772" s="17">
        <v>4.4200150439901602E-2</v>
      </c>
      <c r="AA772" s="17">
        <v>7.5011941226711301E-2</v>
      </c>
      <c r="AB772" s="17">
        <v>4.5850706594869901E-2</v>
      </c>
      <c r="AC772" s="17">
        <v>6.4003750409386995E-2</v>
      </c>
      <c r="AD772" s="17">
        <v>0.166224121540785</v>
      </c>
      <c r="AE772" s="17">
        <v>8.6772787276890306E-2</v>
      </c>
      <c r="AF772" s="17"/>
      <c r="AG772" s="17">
        <v>5.8429493104395602E-2</v>
      </c>
      <c r="AH772" s="17">
        <v>5.6834121386509201E-2</v>
      </c>
    </row>
    <row r="773" spans="2:34" x14ac:dyDescent="0.25">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row>
    <row r="774" spans="2:34" x14ac:dyDescent="0.25">
      <c r="B774" s="6" t="s">
        <v>328</v>
      </c>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row>
    <row r="775" spans="2:34" x14ac:dyDescent="0.25">
      <c r="B775" s="23" t="s">
        <v>745</v>
      </c>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row>
    <row r="776" spans="2:34" x14ac:dyDescent="0.25">
      <c r="B776" t="s">
        <v>320</v>
      </c>
      <c r="C776" s="17">
        <v>0.40162691040353299</v>
      </c>
      <c r="D776" s="17">
        <v>0.44430949160754701</v>
      </c>
      <c r="E776" s="17">
        <v>0.35658131740029703</v>
      </c>
      <c r="F776" s="17"/>
      <c r="G776" s="17">
        <v>0.30728193688868999</v>
      </c>
      <c r="H776" s="17">
        <v>0.37660924900202603</v>
      </c>
      <c r="I776" s="17">
        <v>0.45603320734767</v>
      </c>
      <c r="J776" s="17"/>
      <c r="K776" s="17" t="s">
        <v>172</v>
      </c>
      <c r="L776" s="17">
        <v>0.40162691040353299</v>
      </c>
      <c r="M776" s="17"/>
      <c r="N776" s="17">
        <v>0.240085022392831</v>
      </c>
      <c r="O776" s="17">
        <v>0.36822362695104699</v>
      </c>
      <c r="P776" s="17">
        <v>0.37507049169254503</v>
      </c>
      <c r="Q776" s="17">
        <v>0.32696991610071902</v>
      </c>
      <c r="R776" s="17">
        <v>0.52874341648271195</v>
      </c>
      <c r="S776" s="17"/>
      <c r="T776" s="17">
        <v>0.56402909832880299</v>
      </c>
      <c r="U776" s="17">
        <v>0.33917464467015701</v>
      </c>
      <c r="V776" s="17">
        <v>0.28126562939199501</v>
      </c>
      <c r="W776" s="17">
        <v>0.27598331878721899</v>
      </c>
      <c r="X776" s="17">
        <v>0.339824046367243</v>
      </c>
      <c r="Y776" s="17">
        <v>0.38900415929182902</v>
      </c>
      <c r="Z776" s="17">
        <v>0.32530577303448999</v>
      </c>
      <c r="AA776" s="17">
        <v>0.43520836800850898</v>
      </c>
      <c r="AB776" s="17">
        <v>0.46646700663702201</v>
      </c>
      <c r="AC776" s="17">
        <v>0.47779990514044501</v>
      </c>
      <c r="AD776" s="17">
        <v>0.33240307973917499</v>
      </c>
      <c r="AE776" s="17">
        <v>0.43694409964659398</v>
      </c>
      <c r="AF776" s="17"/>
      <c r="AG776" s="17">
        <v>0.443192422979171</v>
      </c>
      <c r="AH776" s="17">
        <v>0.37983063901629299</v>
      </c>
    </row>
    <row r="777" spans="2:34" x14ac:dyDescent="0.25">
      <c r="B777" t="s">
        <v>321</v>
      </c>
      <c r="C777" s="17">
        <v>0.53723387814395596</v>
      </c>
      <c r="D777" s="17">
        <v>0.48670877195686701</v>
      </c>
      <c r="E777" s="17">
        <v>0.59030541226875199</v>
      </c>
      <c r="F777" s="17"/>
      <c r="G777" s="17">
        <v>0.64377052314334604</v>
      </c>
      <c r="H777" s="17">
        <v>0.56045460996776497</v>
      </c>
      <c r="I777" s="17">
        <v>0.480217581025427</v>
      </c>
      <c r="J777" s="17"/>
      <c r="K777" s="17" t="s">
        <v>172</v>
      </c>
      <c r="L777" s="17">
        <v>0.53723387814395596</v>
      </c>
      <c r="M777" s="17"/>
      <c r="N777" s="17">
        <v>0.72609269240555596</v>
      </c>
      <c r="O777" s="17">
        <v>0.55802628313506497</v>
      </c>
      <c r="P777" s="17">
        <v>0.570811061279481</v>
      </c>
      <c r="Q777" s="17">
        <v>0.62916041433093495</v>
      </c>
      <c r="R777" s="17">
        <v>0.39378003953200702</v>
      </c>
      <c r="S777" s="17"/>
      <c r="T777" s="17">
        <v>0.37515681031411902</v>
      </c>
      <c r="U777" s="17">
        <v>0.61007896824685204</v>
      </c>
      <c r="V777" s="17">
        <v>0.65810681007290595</v>
      </c>
      <c r="W777" s="17">
        <v>0.65300462185597796</v>
      </c>
      <c r="X777" s="17">
        <v>0.58418010823246602</v>
      </c>
      <c r="Y777" s="17">
        <v>0.53100851845044805</v>
      </c>
      <c r="Z777" s="17">
        <v>0.61634900474248</v>
      </c>
      <c r="AA777" s="17">
        <v>0.51325897306869195</v>
      </c>
      <c r="AB777" s="17">
        <v>0.496405771262316</v>
      </c>
      <c r="AC777" s="17">
        <v>0.52220009485955499</v>
      </c>
      <c r="AD777" s="17">
        <v>0.53955216219357705</v>
      </c>
      <c r="AE777" s="17">
        <v>0.40784719167481098</v>
      </c>
      <c r="AF777" s="17"/>
      <c r="AG777" s="17">
        <v>0.493722626614847</v>
      </c>
      <c r="AH777" s="17">
        <v>0.56799186410226299</v>
      </c>
    </row>
    <row r="778" spans="2:34" x14ac:dyDescent="0.25">
      <c r="B778" t="s">
        <v>206</v>
      </c>
      <c r="C778" s="17">
        <v>6.1139211452510098E-2</v>
      </c>
      <c r="D778" s="17">
        <v>6.8981736435585903E-2</v>
      </c>
      <c r="E778" s="17">
        <v>5.3113270330951201E-2</v>
      </c>
      <c r="F778" s="17"/>
      <c r="G778" s="17">
        <v>4.8947539967963999E-2</v>
      </c>
      <c r="H778" s="17">
        <v>6.2936141030209197E-2</v>
      </c>
      <c r="I778" s="17">
        <v>6.3749211626903404E-2</v>
      </c>
      <c r="J778" s="17"/>
      <c r="K778" s="17" t="s">
        <v>172</v>
      </c>
      <c r="L778" s="17">
        <v>6.1139211452510098E-2</v>
      </c>
      <c r="M778" s="17"/>
      <c r="N778" s="17">
        <v>3.3822285201612297E-2</v>
      </c>
      <c r="O778" s="17">
        <v>7.3750089913887901E-2</v>
      </c>
      <c r="P778" s="17">
        <v>5.4118447027974803E-2</v>
      </c>
      <c r="Q778" s="17">
        <v>4.3869669568346203E-2</v>
      </c>
      <c r="R778" s="17">
        <v>7.7476543985281296E-2</v>
      </c>
      <c r="S778" s="17"/>
      <c r="T778" s="17">
        <v>6.0814091357077701E-2</v>
      </c>
      <c r="U778" s="17">
        <v>5.0746387082991097E-2</v>
      </c>
      <c r="V778" s="17">
        <v>6.0627560535098997E-2</v>
      </c>
      <c r="W778" s="17">
        <v>7.1012059356803006E-2</v>
      </c>
      <c r="X778" s="17">
        <v>7.5995845400290502E-2</v>
      </c>
      <c r="Y778" s="17">
        <v>7.9987322257722093E-2</v>
      </c>
      <c r="Z778" s="17">
        <v>5.8345222223029902E-2</v>
      </c>
      <c r="AA778" s="17">
        <v>5.1532658922798298E-2</v>
      </c>
      <c r="AB778" s="17">
        <v>3.7127222100663E-2</v>
      </c>
      <c r="AC778" s="17">
        <v>0</v>
      </c>
      <c r="AD778" s="17">
        <v>0.12804475806724799</v>
      </c>
      <c r="AE778" s="17">
        <v>0.15520870867859499</v>
      </c>
      <c r="AF778" s="17"/>
      <c r="AG778" s="17">
        <v>6.3084950405982207E-2</v>
      </c>
      <c r="AH778" s="17">
        <v>5.2177496881443297E-2</v>
      </c>
    </row>
    <row r="779" spans="2:34" x14ac:dyDescent="0.25">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row>
    <row r="780" spans="2:34" x14ac:dyDescent="0.25">
      <c r="B780" s="6" t="s">
        <v>329</v>
      </c>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row>
    <row r="781" spans="2:34" x14ac:dyDescent="0.25">
      <c r="B781" s="23" t="s">
        <v>745</v>
      </c>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row>
    <row r="782" spans="2:34" x14ac:dyDescent="0.25">
      <c r="B782" t="s">
        <v>320</v>
      </c>
      <c r="C782" s="17">
        <v>0.31595360379084603</v>
      </c>
      <c r="D782" s="17">
        <v>0.34600190543016801</v>
      </c>
      <c r="E782" s="17">
        <v>0.28591315250460703</v>
      </c>
      <c r="F782" s="17"/>
      <c r="G782" s="17">
        <v>0.26155821192536599</v>
      </c>
      <c r="H782" s="17">
        <v>0.29664214068589401</v>
      </c>
      <c r="I782" s="17">
        <v>0.351617391412337</v>
      </c>
      <c r="J782" s="17"/>
      <c r="K782" s="17" t="s">
        <v>172</v>
      </c>
      <c r="L782" s="17">
        <v>0.31595360379084603</v>
      </c>
      <c r="M782" s="17"/>
      <c r="N782" s="17">
        <v>0.25862637501555502</v>
      </c>
      <c r="O782" s="17">
        <v>0.29771414761829301</v>
      </c>
      <c r="P782" s="17">
        <v>0.31212471525854402</v>
      </c>
      <c r="Q782" s="17">
        <v>0.20340198763213299</v>
      </c>
      <c r="R782" s="17">
        <v>0.38607788239023799</v>
      </c>
      <c r="S782" s="17"/>
      <c r="T782" s="17">
        <v>0.44446024545315699</v>
      </c>
      <c r="U782" s="17">
        <v>0.29664619134958697</v>
      </c>
      <c r="V782" s="17">
        <v>0.24853109764161599</v>
      </c>
      <c r="W782" s="17">
        <v>0.34399794979327297</v>
      </c>
      <c r="X782" s="17">
        <v>0.33008768664009902</v>
      </c>
      <c r="Y782" s="17">
        <v>0.25834763247531101</v>
      </c>
      <c r="Z782" s="17">
        <v>0.24847038119107001</v>
      </c>
      <c r="AA782" s="17">
        <v>0.40518360734125197</v>
      </c>
      <c r="AB782" s="17">
        <v>0.32329672428877398</v>
      </c>
      <c r="AC782" s="17">
        <v>0.25167327784087401</v>
      </c>
      <c r="AD782" s="17">
        <v>0.194256586765616</v>
      </c>
      <c r="AE782" s="17">
        <v>0.294852048560444</v>
      </c>
      <c r="AF782" s="17"/>
      <c r="AG782" s="17">
        <v>0.365432140718431</v>
      </c>
      <c r="AH782" s="17">
        <v>0.26947318425048</v>
      </c>
    </row>
    <row r="783" spans="2:34" x14ac:dyDescent="0.25">
      <c r="B783" t="s">
        <v>321</v>
      </c>
      <c r="C783" s="17">
        <v>0.63125744417178398</v>
      </c>
      <c r="D783" s="17">
        <v>0.60218689040667694</v>
      </c>
      <c r="E783" s="17">
        <v>0.65977184980264303</v>
      </c>
      <c r="F783" s="17"/>
      <c r="G783" s="17">
        <v>0.66376421917911599</v>
      </c>
      <c r="H783" s="17">
        <v>0.65182108193795296</v>
      </c>
      <c r="I783" s="17">
        <v>0.602014486353593</v>
      </c>
      <c r="J783" s="17"/>
      <c r="K783" s="17" t="s">
        <v>172</v>
      </c>
      <c r="L783" s="17">
        <v>0.63125744417178398</v>
      </c>
      <c r="M783" s="17"/>
      <c r="N783" s="17">
        <v>0.67155168021908596</v>
      </c>
      <c r="O783" s="17">
        <v>0.61766541011112797</v>
      </c>
      <c r="P783" s="17">
        <v>0.64803662652393901</v>
      </c>
      <c r="Q783" s="17">
        <v>0.74863452661979402</v>
      </c>
      <c r="R783" s="17">
        <v>0.56740591267847795</v>
      </c>
      <c r="S783" s="17"/>
      <c r="T783" s="17">
        <v>0.50081084574024404</v>
      </c>
      <c r="U783" s="17">
        <v>0.65145691440926401</v>
      </c>
      <c r="V783" s="17">
        <v>0.70869423419808197</v>
      </c>
      <c r="W783" s="17">
        <v>0.61926298630425203</v>
      </c>
      <c r="X783" s="17">
        <v>0.59127260252967795</v>
      </c>
      <c r="Y783" s="17">
        <v>0.66959124228939404</v>
      </c>
      <c r="Z783" s="17">
        <v>0.73306862436508602</v>
      </c>
      <c r="AA783" s="17">
        <v>0.52336016622195802</v>
      </c>
      <c r="AB783" s="17">
        <v>0.66002243113399695</v>
      </c>
      <c r="AC783" s="17">
        <v>0.67369379095178406</v>
      </c>
      <c r="AD783" s="17">
        <v>0.70270072144652995</v>
      </c>
      <c r="AE783" s="17">
        <v>0.61606265956589701</v>
      </c>
      <c r="AF783" s="17"/>
      <c r="AG783" s="17">
        <v>0.57979807891961699</v>
      </c>
      <c r="AH783" s="17">
        <v>0.68585022932171402</v>
      </c>
    </row>
    <row r="784" spans="2:34" x14ac:dyDescent="0.25">
      <c r="B784" t="s">
        <v>206</v>
      </c>
      <c r="C784" s="17">
        <v>5.2788952037370197E-2</v>
      </c>
      <c r="D784" s="17">
        <v>5.1811204163154899E-2</v>
      </c>
      <c r="E784" s="17">
        <v>5.4314997692749799E-2</v>
      </c>
      <c r="F784" s="17"/>
      <c r="G784" s="17">
        <v>7.4677568895517493E-2</v>
      </c>
      <c r="H784" s="17">
        <v>5.1536777376153503E-2</v>
      </c>
      <c r="I784" s="17">
        <v>4.6368122234069303E-2</v>
      </c>
      <c r="J784" s="17"/>
      <c r="K784" s="17" t="s">
        <v>172</v>
      </c>
      <c r="L784" s="17">
        <v>5.2788952037370197E-2</v>
      </c>
      <c r="M784" s="17"/>
      <c r="N784" s="17">
        <v>6.9821944765358607E-2</v>
      </c>
      <c r="O784" s="17">
        <v>8.4620442270578702E-2</v>
      </c>
      <c r="P784" s="17">
        <v>3.9838658217517003E-2</v>
      </c>
      <c r="Q784" s="17">
        <v>4.7963485748072701E-2</v>
      </c>
      <c r="R784" s="17">
        <v>4.6516204931284597E-2</v>
      </c>
      <c r="S784" s="17"/>
      <c r="T784" s="17">
        <v>5.4728908806599398E-2</v>
      </c>
      <c r="U784" s="17">
        <v>5.1896894241149003E-2</v>
      </c>
      <c r="V784" s="17">
        <v>4.27746681603016E-2</v>
      </c>
      <c r="W784" s="17">
        <v>3.6739063902474403E-2</v>
      </c>
      <c r="X784" s="17">
        <v>7.8639710830222698E-2</v>
      </c>
      <c r="Y784" s="17">
        <v>7.2061125235294399E-2</v>
      </c>
      <c r="Z784" s="17">
        <v>1.84609944438444E-2</v>
      </c>
      <c r="AA784" s="17">
        <v>7.1456226436790102E-2</v>
      </c>
      <c r="AB784" s="17">
        <v>1.6680844577229001E-2</v>
      </c>
      <c r="AC784" s="17">
        <v>7.4632931207341699E-2</v>
      </c>
      <c r="AD784" s="17">
        <v>0.103042691787854</v>
      </c>
      <c r="AE784" s="17">
        <v>8.9085291873658906E-2</v>
      </c>
      <c r="AF784" s="17"/>
      <c r="AG784" s="17">
        <v>5.4769780361951299E-2</v>
      </c>
      <c r="AH784" s="17">
        <v>4.4676586427806003E-2</v>
      </c>
    </row>
    <row r="785" spans="2:34" x14ac:dyDescent="0.25">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row>
    <row r="786" spans="2:34" x14ac:dyDescent="0.25">
      <c r="B786" s="6" t="s">
        <v>345</v>
      </c>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row>
    <row r="787" spans="2:34" x14ac:dyDescent="0.25">
      <c r="B787" s="23" t="s">
        <v>745</v>
      </c>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row>
    <row r="788" spans="2:34" x14ac:dyDescent="0.25">
      <c r="B788" t="s">
        <v>342</v>
      </c>
      <c r="C788" s="17">
        <v>0.52609568752556002</v>
      </c>
      <c r="D788" s="17">
        <v>0.51535632568215906</v>
      </c>
      <c r="E788" s="17">
        <v>0.54239014153179399</v>
      </c>
      <c r="F788" s="17"/>
      <c r="G788" s="17">
        <v>0.49262296726222898</v>
      </c>
      <c r="H788" s="17">
        <v>0.49384691218402399</v>
      </c>
      <c r="I788" s="17">
        <v>0.56594042098170305</v>
      </c>
      <c r="J788" s="17"/>
      <c r="K788" s="17" t="s">
        <v>172</v>
      </c>
      <c r="L788" s="17">
        <v>0.52609568752556002</v>
      </c>
      <c r="M788" s="17"/>
      <c r="N788" s="17">
        <v>0.368133250842204</v>
      </c>
      <c r="O788" s="17">
        <v>0.44319357953314598</v>
      </c>
      <c r="P788" s="17">
        <v>0.51006222460914596</v>
      </c>
      <c r="Q788" s="17">
        <v>0.50254008215500601</v>
      </c>
      <c r="R788" s="17">
        <v>0.64930672244918097</v>
      </c>
      <c r="S788" s="17"/>
      <c r="T788" s="17">
        <v>0.63960673491464703</v>
      </c>
      <c r="U788" s="17">
        <v>0.50047778649059504</v>
      </c>
      <c r="V788" s="17">
        <v>0.56161247229368405</v>
      </c>
      <c r="W788" s="17">
        <v>0.39147348907813001</v>
      </c>
      <c r="X788" s="17">
        <v>0.43068928819890101</v>
      </c>
      <c r="Y788" s="17">
        <v>0.50732437614553005</v>
      </c>
      <c r="Z788" s="17">
        <v>0.48255428838408099</v>
      </c>
      <c r="AA788" s="17">
        <v>0.60994867479529902</v>
      </c>
      <c r="AB788" s="17">
        <v>0.52319252672246697</v>
      </c>
      <c r="AC788" s="17">
        <v>0.56887408384720595</v>
      </c>
      <c r="AD788" s="17">
        <v>0.57387466045221203</v>
      </c>
      <c r="AE788" s="17">
        <v>0.47742235841073599</v>
      </c>
      <c r="AF788" s="17"/>
      <c r="AG788" s="17">
        <v>0.51458458715393696</v>
      </c>
      <c r="AH788" s="17">
        <v>0.54298514202391601</v>
      </c>
    </row>
    <row r="789" spans="2:34" x14ac:dyDescent="0.25">
      <c r="B789" t="s">
        <v>343</v>
      </c>
      <c r="C789" s="17">
        <v>0.410626977056265</v>
      </c>
      <c r="D789" s="17">
        <v>0.418438315133006</v>
      </c>
      <c r="E789" s="17">
        <v>0.39697720196216701</v>
      </c>
      <c r="F789" s="17"/>
      <c r="G789" s="17">
        <v>0.44174228972257101</v>
      </c>
      <c r="H789" s="17">
        <v>0.43685588728684299</v>
      </c>
      <c r="I789" s="17">
        <v>0.37688304538031098</v>
      </c>
      <c r="J789" s="17"/>
      <c r="K789" s="17" t="s">
        <v>172</v>
      </c>
      <c r="L789" s="17">
        <v>0.410626977056265</v>
      </c>
      <c r="M789" s="17"/>
      <c r="N789" s="17">
        <v>0.50957040641681295</v>
      </c>
      <c r="O789" s="17">
        <v>0.47985335855231698</v>
      </c>
      <c r="P789" s="17">
        <v>0.43972643172450399</v>
      </c>
      <c r="Q789" s="17">
        <v>0.43431509038834598</v>
      </c>
      <c r="R789" s="17">
        <v>0.30003027094176299</v>
      </c>
      <c r="S789" s="17"/>
      <c r="T789" s="17">
        <v>0.32014945085167501</v>
      </c>
      <c r="U789" s="17">
        <v>0.44606036158914603</v>
      </c>
      <c r="V789" s="17">
        <v>0.39043775462593799</v>
      </c>
      <c r="W789" s="17">
        <v>0.51303025277408998</v>
      </c>
      <c r="X789" s="17">
        <v>0.50259929029931305</v>
      </c>
      <c r="Y789" s="17">
        <v>0.42360459746662799</v>
      </c>
      <c r="Z789" s="17">
        <v>0.46967209827081402</v>
      </c>
      <c r="AA789" s="17">
        <v>0.29913137034103299</v>
      </c>
      <c r="AB789" s="17">
        <v>0.40773663527024501</v>
      </c>
      <c r="AC789" s="17">
        <v>0.393074659365585</v>
      </c>
      <c r="AD789" s="17">
        <v>0.34050427375134101</v>
      </c>
      <c r="AE789" s="17">
        <v>0.37641465972993399</v>
      </c>
      <c r="AF789" s="17"/>
      <c r="AG789" s="17">
        <v>0.40942155345092401</v>
      </c>
      <c r="AH789" s="17">
        <v>0.407735120827044</v>
      </c>
    </row>
    <row r="790" spans="2:34" x14ac:dyDescent="0.25">
      <c r="B790" t="s">
        <v>80</v>
      </c>
      <c r="C790" s="17">
        <v>6.3277335418175096E-2</v>
      </c>
      <c r="D790" s="17">
        <v>6.6205359184835402E-2</v>
      </c>
      <c r="E790" s="17">
        <v>6.0632656506038801E-2</v>
      </c>
      <c r="F790" s="17"/>
      <c r="G790" s="17">
        <v>6.5634743015199407E-2</v>
      </c>
      <c r="H790" s="17">
        <v>6.9297200529133005E-2</v>
      </c>
      <c r="I790" s="17">
        <v>5.7176533637986103E-2</v>
      </c>
      <c r="J790" s="17"/>
      <c r="K790" s="17" t="s">
        <v>172</v>
      </c>
      <c r="L790" s="17">
        <v>6.3277335418175096E-2</v>
      </c>
      <c r="M790" s="17"/>
      <c r="N790" s="17">
        <v>0.122296342740983</v>
      </c>
      <c r="O790" s="17">
        <v>7.6953061914537296E-2</v>
      </c>
      <c r="P790" s="17">
        <v>5.0211343666350397E-2</v>
      </c>
      <c r="Q790" s="17">
        <v>6.3144827456648303E-2</v>
      </c>
      <c r="R790" s="17">
        <v>5.0663006609055698E-2</v>
      </c>
      <c r="S790" s="17"/>
      <c r="T790" s="17">
        <v>4.0243814233678801E-2</v>
      </c>
      <c r="U790" s="17">
        <v>5.3461851920259602E-2</v>
      </c>
      <c r="V790" s="17">
        <v>4.7949773080378497E-2</v>
      </c>
      <c r="W790" s="17">
        <v>9.54962581477794E-2</v>
      </c>
      <c r="X790" s="17">
        <v>6.67114215017868E-2</v>
      </c>
      <c r="Y790" s="17">
        <v>6.9071026387841905E-2</v>
      </c>
      <c r="Z790" s="17">
        <v>4.7773613345105603E-2</v>
      </c>
      <c r="AA790" s="17">
        <v>9.0919954863667704E-2</v>
      </c>
      <c r="AB790" s="17">
        <v>6.9070838007288499E-2</v>
      </c>
      <c r="AC790" s="17">
        <v>3.80512567872094E-2</v>
      </c>
      <c r="AD790" s="17">
        <v>8.5621065796447696E-2</v>
      </c>
      <c r="AE790" s="17">
        <v>0.14616298185932999</v>
      </c>
      <c r="AF790" s="17"/>
      <c r="AG790" s="17">
        <v>7.5993859395139293E-2</v>
      </c>
      <c r="AH790" s="17">
        <v>4.9279737149040097E-2</v>
      </c>
    </row>
    <row r="791" spans="2:34" x14ac:dyDescent="0.25">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row>
    <row r="792" spans="2:34" x14ac:dyDescent="0.25">
      <c r="B792" s="6" t="s">
        <v>346</v>
      </c>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row>
    <row r="793" spans="2:34" x14ac:dyDescent="0.25">
      <c r="B793" s="23" t="s">
        <v>745</v>
      </c>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row>
    <row r="794" spans="2:34" x14ac:dyDescent="0.25">
      <c r="B794" t="s">
        <v>342</v>
      </c>
      <c r="C794" s="17">
        <v>0.45675501450046901</v>
      </c>
      <c r="D794" s="17">
        <v>0.47425565689536497</v>
      </c>
      <c r="E794" s="17">
        <v>0.44008127503637201</v>
      </c>
      <c r="F794" s="17"/>
      <c r="G794" s="17">
        <v>0.445199130759109</v>
      </c>
      <c r="H794" s="17">
        <v>0.40712109124002899</v>
      </c>
      <c r="I794" s="17">
        <v>0.50434820314989603</v>
      </c>
      <c r="J794" s="17"/>
      <c r="K794" s="17" t="s">
        <v>172</v>
      </c>
      <c r="L794" s="17">
        <v>0.45675501450046901</v>
      </c>
      <c r="M794" s="17"/>
      <c r="N794" s="17">
        <v>0.32662040661145397</v>
      </c>
      <c r="O794" s="17">
        <v>0.40767728039159401</v>
      </c>
      <c r="P794" s="17">
        <v>0.44484975358711898</v>
      </c>
      <c r="Q794" s="17">
        <v>0.33944423506594801</v>
      </c>
      <c r="R794" s="17">
        <v>0.57861459522761705</v>
      </c>
      <c r="S794" s="17"/>
      <c r="T794" s="17">
        <v>0.56290041053762396</v>
      </c>
      <c r="U794" s="17">
        <v>0.48908505829049898</v>
      </c>
      <c r="V794" s="17">
        <v>0.44004138590000602</v>
      </c>
      <c r="W794" s="17">
        <v>0.34273410960091699</v>
      </c>
      <c r="X794" s="17">
        <v>0.38312231418496301</v>
      </c>
      <c r="Y794" s="17">
        <v>0.46899184914117598</v>
      </c>
      <c r="Z794" s="17">
        <v>0.43955261453849997</v>
      </c>
      <c r="AA794" s="17">
        <v>0.491611114993244</v>
      </c>
      <c r="AB794" s="17">
        <v>0.44447948765144202</v>
      </c>
      <c r="AC794" s="17">
        <v>0.446915170854435</v>
      </c>
      <c r="AD794" s="17">
        <v>0.43803583472021401</v>
      </c>
      <c r="AE794" s="17">
        <v>0.40292624652241099</v>
      </c>
      <c r="AF794" s="17"/>
      <c r="AG794" s="17">
        <v>0.48598417454196402</v>
      </c>
      <c r="AH794" s="17">
        <v>0.44463657284462799</v>
      </c>
    </row>
    <row r="795" spans="2:34" x14ac:dyDescent="0.25">
      <c r="B795" t="s">
        <v>343</v>
      </c>
      <c r="C795" s="17">
        <v>0.45749562103396002</v>
      </c>
      <c r="D795" s="17">
        <v>0.43772813743574901</v>
      </c>
      <c r="E795" s="17">
        <v>0.47589711043258098</v>
      </c>
      <c r="F795" s="17"/>
      <c r="G795" s="17">
        <v>0.46299200213530001</v>
      </c>
      <c r="H795" s="17">
        <v>0.51368990084514099</v>
      </c>
      <c r="I795" s="17">
        <v>0.40621881226969497</v>
      </c>
      <c r="J795" s="17"/>
      <c r="K795" s="17" t="s">
        <v>172</v>
      </c>
      <c r="L795" s="17">
        <v>0.45749562103396002</v>
      </c>
      <c r="M795" s="17"/>
      <c r="N795" s="17">
        <v>0.59735390676297995</v>
      </c>
      <c r="O795" s="17">
        <v>0.499603476214039</v>
      </c>
      <c r="P795" s="17">
        <v>0.476606336148368</v>
      </c>
      <c r="Q795" s="17">
        <v>0.56722555129688301</v>
      </c>
      <c r="R795" s="17">
        <v>0.33027214273768501</v>
      </c>
      <c r="S795" s="17"/>
      <c r="T795" s="17">
        <v>0.35763144571540401</v>
      </c>
      <c r="U795" s="17">
        <v>0.48125944996456899</v>
      </c>
      <c r="V795" s="17">
        <v>0.46116476434329401</v>
      </c>
      <c r="W795" s="17">
        <v>0.56109254130080199</v>
      </c>
      <c r="X795" s="17">
        <v>0.52164433772109997</v>
      </c>
      <c r="Y795" s="17">
        <v>0.40364124966734799</v>
      </c>
      <c r="Z795" s="17">
        <v>0.47015657493999202</v>
      </c>
      <c r="AA795" s="17">
        <v>0.45620090496010901</v>
      </c>
      <c r="AB795" s="17">
        <v>0.47473050793061</v>
      </c>
      <c r="AC795" s="17">
        <v>0.47630888095824098</v>
      </c>
      <c r="AD795" s="17">
        <v>0.47634309948333797</v>
      </c>
      <c r="AE795" s="17">
        <v>0.42121567432703999</v>
      </c>
      <c r="AF795" s="17"/>
      <c r="AG795" s="17">
        <v>0.43426965830464298</v>
      </c>
      <c r="AH795" s="17">
        <v>0.47353220293786302</v>
      </c>
    </row>
    <row r="796" spans="2:34" x14ac:dyDescent="0.25">
      <c r="B796" t="s">
        <v>80</v>
      </c>
      <c r="C796" s="17">
        <v>8.5749364465570396E-2</v>
      </c>
      <c r="D796" s="17">
        <v>8.8016205668885406E-2</v>
      </c>
      <c r="E796" s="17">
        <v>8.4021614531046895E-2</v>
      </c>
      <c r="F796" s="17"/>
      <c r="G796" s="17">
        <v>9.1808867105590997E-2</v>
      </c>
      <c r="H796" s="17">
        <v>7.9189007914830398E-2</v>
      </c>
      <c r="I796" s="17">
        <v>8.94329845804097E-2</v>
      </c>
      <c r="J796" s="17"/>
      <c r="K796" s="17" t="s">
        <v>172</v>
      </c>
      <c r="L796" s="17">
        <v>8.5749364465570396E-2</v>
      </c>
      <c r="M796" s="17"/>
      <c r="N796" s="17">
        <v>7.6025686625566496E-2</v>
      </c>
      <c r="O796" s="17">
        <v>9.2719243394366796E-2</v>
      </c>
      <c r="P796" s="17">
        <v>7.8543910264512698E-2</v>
      </c>
      <c r="Q796" s="17">
        <v>9.3330213637168702E-2</v>
      </c>
      <c r="R796" s="17">
        <v>9.1113262034697204E-2</v>
      </c>
      <c r="S796" s="17"/>
      <c r="T796" s="17">
        <v>7.9468143746971795E-2</v>
      </c>
      <c r="U796" s="17">
        <v>2.9655491744932701E-2</v>
      </c>
      <c r="V796" s="17">
        <v>9.8793849756700206E-2</v>
      </c>
      <c r="W796" s="17">
        <v>9.6173349098281402E-2</v>
      </c>
      <c r="X796" s="17">
        <v>9.5233348093936895E-2</v>
      </c>
      <c r="Y796" s="17">
        <v>0.12736690119147601</v>
      </c>
      <c r="Z796" s="17">
        <v>9.02908105215076E-2</v>
      </c>
      <c r="AA796" s="17">
        <v>5.2187980046647001E-2</v>
      </c>
      <c r="AB796" s="17">
        <v>8.07900044179483E-2</v>
      </c>
      <c r="AC796" s="17">
        <v>7.6775948187323598E-2</v>
      </c>
      <c r="AD796" s="17">
        <v>8.5621065796447696E-2</v>
      </c>
      <c r="AE796" s="17">
        <v>0.17585807915054899</v>
      </c>
      <c r="AF796" s="17"/>
      <c r="AG796" s="17">
        <v>7.9746167153392805E-2</v>
      </c>
      <c r="AH796" s="17">
        <v>8.1831224217509005E-2</v>
      </c>
    </row>
    <row r="797" spans="2:34" x14ac:dyDescent="0.25">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row>
    <row r="798" spans="2:34" x14ac:dyDescent="0.25">
      <c r="B798" s="6" t="s">
        <v>347</v>
      </c>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row>
    <row r="799" spans="2:34" x14ac:dyDescent="0.25">
      <c r="B799" s="23" t="s">
        <v>745</v>
      </c>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row>
    <row r="800" spans="2:34" x14ac:dyDescent="0.25">
      <c r="B800" t="s">
        <v>342</v>
      </c>
      <c r="C800" s="17">
        <v>0.47683705024810102</v>
      </c>
      <c r="D800" s="17">
        <v>0.48339863630979002</v>
      </c>
      <c r="E800" s="17">
        <v>0.47211296445276701</v>
      </c>
      <c r="F800" s="17"/>
      <c r="G800" s="17">
        <v>0.41286610846881699</v>
      </c>
      <c r="H800" s="17">
        <v>0.46508249316477301</v>
      </c>
      <c r="I800" s="17">
        <v>0.50914954874134299</v>
      </c>
      <c r="J800" s="17"/>
      <c r="K800" s="17" t="s">
        <v>172</v>
      </c>
      <c r="L800" s="17">
        <v>0.47683705024810102</v>
      </c>
      <c r="M800" s="17"/>
      <c r="N800" s="17">
        <v>0.37281013149516101</v>
      </c>
      <c r="O800" s="17">
        <v>0.39142137170644498</v>
      </c>
      <c r="P800" s="17">
        <v>0.48974191495199998</v>
      </c>
      <c r="Q800" s="17">
        <v>0.39685925030140201</v>
      </c>
      <c r="R800" s="17">
        <v>0.56855837722451197</v>
      </c>
      <c r="S800" s="17"/>
      <c r="T800" s="17">
        <v>0.60499062183016095</v>
      </c>
      <c r="U800" s="17">
        <v>0.44509000712345198</v>
      </c>
      <c r="V800" s="17">
        <v>0.48410586967041802</v>
      </c>
      <c r="W800" s="17">
        <v>0.425429424047156</v>
      </c>
      <c r="X800" s="17">
        <v>0.41766432849742202</v>
      </c>
      <c r="Y800" s="17">
        <v>0.49560379872565202</v>
      </c>
      <c r="Z800" s="17">
        <v>0.39818223059473301</v>
      </c>
      <c r="AA800" s="17">
        <v>0.40573742929475398</v>
      </c>
      <c r="AB800" s="17">
        <v>0.489709971373399</v>
      </c>
      <c r="AC800" s="17">
        <v>0.43428812815365903</v>
      </c>
      <c r="AD800" s="17">
        <v>0.47138872160744999</v>
      </c>
      <c r="AE800" s="17">
        <v>0.50624585349965801</v>
      </c>
      <c r="AF800" s="17"/>
      <c r="AG800" s="17">
        <v>0.527387148600999</v>
      </c>
      <c r="AH800" s="17">
        <v>0.45152925557351398</v>
      </c>
    </row>
    <row r="801" spans="2:34" x14ac:dyDescent="0.25">
      <c r="B801" t="s">
        <v>343</v>
      </c>
      <c r="C801" s="17">
        <v>0.46028411179989598</v>
      </c>
      <c r="D801" s="17">
        <v>0.45411067442120101</v>
      </c>
      <c r="E801" s="17">
        <v>0.464037760701216</v>
      </c>
      <c r="F801" s="17"/>
      <c r="G801" s="17">
        <v>0.49428243062612398</v>
      </c>
      <c r="H801" s="17">
        <v>0.480540005760699</v>
      </c>
      <c r="I801" s="17">
        <v>0.43079910177738201</v>
      </c>
      <c r="J801" s="17"/>
      <c r="K801" s="17" t="s">
        <v>172</v>
      </c>
      <c r="L801" s="17">
        <v>0.46028411179989598</v>
      </c>
      <c r="M801" s="17"/>
      <c r="N801" s="17">
        <v>0.52266825095542802</v>
      </c>
      <c r="O801" s="17">
        <v>0.53562488321998303</v>
      </c>
      <c r="P801" s="17">
        <v>0.46264780148838602</v>
      </c>
      <c r="Q801" s="17">
        <v>0.54533781305324902</v>
      </c>
      <c r="R801" s="17">
        <v>0.36924157833379201</v>
      </c>
      <c r="S801" s="17"/>
      <c r="T801" s="17">
        <v>0.35864043983582999</v>
      </c>
      <c r="U801" s="17">
        <v>0.52114361885640703</v>
      </c>
      <c r="V801" s="17">
        <v>0.441829344883237</v>
      </c>
      <c r="W801" s="17">
        <v>0.55482914385577298</v>
      </c>
      <c r="X801" s="17">
        <v>0.51404340636401202</v>
      </c>
      <c r="Y801" s="17">
        <v>0.42213060834327198</v>
      </c>
      <c r="Z801" s="17">
        <v>0.58083518188302097</v>
      </c>
      <c r="AA801" s="17">
        <v>0.47122314756494998</v>
      </c>
      <c r="AB801" s="17">
        <v>0.411986634146143</v>
      </c>
      <c r="AC801" s="17">
        <v>0.460203137503018</v>
      </c>
      <c r="AD801" s="17">
        <v>0.442990212596102</v>
      </c>
      <c r="AE801" s="17">
        <v>0.40466885462668301</v>
      </c>
      <c r="AF801" s="17"/>
      <c r="AG801" s="17">
        <v>0.41962390833777502</v>
      </c>
      <c r="AH801" s="17">
        <v>0.48299424153376902</v>
      </c>
    </row>
    <row r="802" spans="2:34" x14ac:dyDescent="0.25">
      <c r="B802" t="s">
        <v>80</v>
      </c>
      <c r="C802" s="17">
        <v>6.2878837952002706E-2</v>
      </c>
      <c r="D802" s="17">
        <v>6.2490689269008297E-2</v>
      </c>
      <c r="E802" s="17">
        <v>6.3849274846017101E-2</v>
      </c>
      <c r="F802" s="17"/>
      <c r="G802" s="17">
        <v>9.28514609050589E-2</v>
      </c>
      <c r="H802" s="17">
        <v>5.4377501074528399E-2</v>
      </c>
      <c r="I802" s="17">
        <v>6.0051349481274399E-2</v>
      </c>
      <c r="J802" s="17"/>
      <c r="K802" s="17" t="s">
        <v>172</v>
      </c>
      <c r="L802" s="17">
        <v>6.2878837952002706E-2</v>
      </c>
      <c r="M802" s="17"/>
      <c r="N802" s="17">
        <v>0.10452161754941</v>
      </c>
      <c r="O802" s="17">
        <v>7.2953745073571996E-2</v>
      </c>
      <c r="P802" s="17">
        <v>4.7610283559613102E-2</v>
      </c>
      <c r="Q802" s="17">
        <v>5.78029366453491E-2</v>
      </c>
      <c r="R802" s="17">
        <v>6.2200044441696502E-2</v>
      </c>
      <c r="S802" s="17"/>
      <c r="T802" s="17">
        <v>3.6368938334008803E-2</v>
      </c>
      <c r="U802" s="17">
        <v>3.3766374020140801E-2</v>
      </c>
      <c r="V802" s="17">
        <v>7.4064785446345704E-2</v>
      </c>
      <c r="W802" s="17">
        <v>1.9741432097071399E-2</v>
      </c>
      <c r="X802" s="17">
        <v>6.8292265138565497E-2</v>
      </c>
      <c r="Y802" s="17">
        <v>8.2265592931076104E-2</v>
      </c>
      <c r="Z802" s="17">
        <v>2.0982587522245799E-2</v>
      </c>
      <c r="AA802" s="17">
        <v>0.12303942314029701</v>
      </c>
      <c r="AB802" s="17">
        <v>9.8303394480457496E-2</v>
      </c>
      <c r="AC802" s="17">
        <v>0.105508734343323</v>
      </c>
      <c r="AD802" s="17">
        <v>8.5621065796447696E-2</v>
      </c>
      <c r="AE802" s="17">
        <v>8.9085291873658906E-2</v>
      </c>
      <c r="AF802" s="17"/>
      <c r="AG802" s="17">
        <v>5.2988943061225903E-2</v>
      </c>
      <c r="AH802" s="17">
        <v>6.5476502892716504E-2</v>
      </c>
    </row>
    <row r="803" spans="2:34" x14ac:dyDescent="0.25">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row>
    <row r="804" spans="2:34" x14ac:dyDescent="0.25">
      <c r="B804" s="6" t="s">
        <v>348</v>
      </c>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row>
    <row r="805" spans="2:34" x14ac:dyDescent="0.25">
      <c r="B805" s="23" t="s">
        <v>745</v>
      </c>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row>
    <row r="806" spans="2:34" x14ac:dyDescent="0.25">
      <c r="B806" t="s">
        <v>342</v>
      </c>
      <c r="C806" s="17">
        <v>0.45800054211989899</v>
      </c>
      <c r="D806" s="17">
        <v>0.47293487590427402</v>
      </c>
      <c r="E806" s="17">
        <v>0.44397634715533901</v>
      </c>
      <c r="F806" s="17"/>
      <c r="G806" s="17">
        <v>0.402028995176753</v>
      </c>
      <c r="H806" s="17">
        <v>0.448469486440009</v>
      </c>
      <c r="I806" s="17">
        <v>0.48561010125342902</v>
      </c>
      <c r="J806" s="17"/>
      <c r="K806" s="17" t="s">
        <v>172</v>
      </c>
      <c r="L806" s="17">
        <v>0.45800054211989899</v>
      </c>
      <c r="M806" s="17"/>
      <c r="N806" s="17">
        <v>0.34234341023894699</v>
      </c>
      <c r="O806" s="17">
        <v>0.39673641865099202</v>
      </c>
      <c r="P806" s="17">
        <v>0.451452150953284</v>
      </c>
      <c r="Q806" s="17">
        <v>0.34123699219720399</v>
      </c>
      <c r="R806" s="17">
        <v>0.57502562919239997</v>
      </c>
      <c r="S806" s="17"/>
      <c r="T806" s="17">
        <v>0.54054769345652098</v>
      </c>
      <c r="U806" s="17">
        <v>0.41133619444027397</v>
      </c>
      <c r="V806" s="17">
        <v>0.46537544958065102</v>
      </c>
      <c r="W806" s="17">
        <v>0.38158237325102301</v>
      </c>
      <c r="X806" s="17">
        <v>0.46270850677037201</v>
      </c>
      <c r="Y806" s="17">
        <v>0.408204426796419</v>
      </c>
      <c r="Z806" s="17">
        <v>0.41382828047005699</v>
      </c>
      <c r="AA806" s="17">
        <v>0.47090807461428902</v>
      </c>
      <c r="AB806" s="17">
        <v>0.49094193542799103</v>
      </c>
      <c r="AC806" s="17">
        <v>0.555149469984068</v>
      </c>
      <c r="AD806" s="17">
        <v>0.455113076821065</v>
      </c>
      <c r="AE806" s="17">
        <v>0.29893218786739201</v>
      </c>
      <c r="AF806" s="17"/>
      <c r="AG806" s="17">
        <v>0.47575824768344699</v>
      </c>
      <c r="AH806" s="17">
        <v>0.44717536667361502</v>
      </c>
    </row>
    <row r="807" spans="2:34" x14ac:dyDescent="0.25">
      <c r="B807" t="s">
        <v>343</v>
      </c>
      <c r="C807" s="17">
        <v>0.46824279554834902</v>
      </c>
      <c r="D807" s="17">
        <v>0.446786529401138</v>
      </c>
      <c r="E807" s="17">
        <v>0.48874217021648197</v>
      </c>
      <c r="F807" s="17"/>
      <c r="G807" s="17">
        <v>0.50837886923378095</v>
      </c>
      <c r="H807" s="17">
        <v>0.46878478873500001</v>
      </c>
      <c r="I807" s="17">
        <v>0.45397493158383001</v>
      </c>
      <c r="J807" s="17"/>
      <c r="K807" s="17" t="s">
        <v>172</v>
      </c>
      <c r="L807" s="17">
        <v>0.46824279554834902</v>
      </c>
      <c r="M807" s="17"/>
      <c r="N807" s="17">
        <v>0.54507511198395597</v>
      </c>
      <c r="O807" s="17">
        <v>0.52187633285586699</v>
      </c>
      <c r="P807" s="17">
        <v>0.48446770805029399</v>
      </c>
      <c r="Q807" s="17">
        <v>0.56840806190851301</v>
      </c>
      <c r="R807" s="17">
        <v>0.36301181374524599</v>
      </c>
      <c r="S807" s="17"/>
      <c r="T807" s="17">
        <v>0.39415352604463699</v>
      </c>
      <c r="U807" s="17">
        <v>0.53016166668838705</v>
      </c>
      <c r="V807" s="17">
        <v>0.48810528969160399</v>
      </c>
      <c r="W807" s="17">
        <v>0.54389071056791305</v>
      </c>
      <c r="X807" s="17">
        <v>0.42991516400973301</v>
      </c>
      <c r="Y807" s="17">
        <v>0.49903056432281301</v>
      </c>
      <c r="Z807" s="17">
        <v>0.53605264603572</v>
      </c>
      <c r="AA807" s="17">
        <v>0.47690394533906499</v>
      </c>
      <c r="AB807" s="17">
        <v>0.427519296576373</v>
      </c>
      <c r="AC807" s="17">
        <v>0.39803663553957702</v>
      </c>
      <c r="AD807" s="17">
        <v>0.43880212177737699</v>
      </c>
      <c r="AE807" s="17">
        <v>0.52520973298205897</v>
      </c>
      <c r="AF807" s="17"/>
      <c r="AG807" s="17">
        <v>0.44975502497438502</v>
      </c>
      <c r="AH807" s="17">
        <v>0.48456301126678197</v>
      </c>
    </row>
    <row r="808" spans="2:34" x14ac:dyDescent="0.25">
      <c r="B808" t="s">
        <v>80</v>
      </c>
      <c r="C808" s="17">
        <v>7.3756662331751696E-2</v>
      </c>
      <c r="D808" s="17">
        <v>8.0278594694588201E-2</v>
      </c>
      <c r="E808" s="17">
        <v>6.7281482628179595E-2</v>
      </c>
      <c r="F808" s="17"/>
      <c r="G808" s="17">
        <v>8.9592135589465799E-2</v>
      </c>
      <c r="H808" s="17">
        <v>8.2745724824991998E-2</v>
      </c>
      <c r="I808" s="17">
        <v>6.0414967162741598E-2</v>
      </c>
      <c r="J808" s="17"/>
      <c r="K808" s="17" t="s">
        <v>172</v>
      </c>
      <c r="L808" s="17">
        <v>7.3756662331751696E-2</v>
      </c>
      <c r="M808" s="17"/>
      <c r="N808" s="17">
        <v>0.112581477777097</v>
      </c>
      <c r="O808" s="17">
        <v>8.1387248493140399E-2</v>
      </c>
      <c r="P808" s="17">
        <v>6.4080140996422605E-2</v>
      </c>
      <c r="Q808" s="17">
        <v>9.0354945894282904E-2</v>
      </c>
      <c r="R808" s="17">
        <v>6.1962557062354401E-2</v>
      </c>
      <c r="S808" s="17"/>
      <c r="T808" s="17">
        <v>6.5298780498842302E-2</v>
      </c>
      <c r="U808" s="17">
        <v>5.8502138871339503E-2</v>
      </c>
      <c r="V808" s="17">
        <v>4.6519260727745398E-2</v>
      </c>
      <c r="W808" s="17">
        <v>7.4526916181064301E-2</v>
      </c>
      <c r="X808" s="17">
        <v>0.107376329219895</v>
      </c>
      <c r="Y808" s="17">
        <v>9.2765008880767094E-2</v>
      </c>
      <c r="Z808" s="17">
        <v>5.0119073494222899E-2</v>
      </c>
      <c r="AA808" s="17">
        <v>5.2187980046647001E-2</v>
      </c>
      <c r="AB808" s="17">
        <v>8.1538767995636197E-2</v>
      </c>
      <c r="AC808" s="17">
        <v>4.6813894476355401E-2</v>
      </c>
      <c r="AD808" s="17">
        <v>0.106084801401559</v>
      </c>
      <c r="AE808" s="17">
        <v>0.17585807915054899</v>
      </c>
      <c r="AF808" s="17"/>
      <c r="AG808" s="17">
        <v>7.44867273421677E-2</v>
      </c>
      <c r="AH808" s="17">
        <v>6.8261622059602997E-2</v>
      </c>
    </row>
    <row r="809" spans="2:34" x14ac:dyDescent="0.25">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row>
    <row r="810" spans="2:34" x14ac:dyDescent="0.25">
      <c r="B810" s="6" t="s">
        <v>349</v>
      </c>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row>
    <row r="811" spans="2:34" x14ac:dyDescent="0.25">
      <c r="B811" s="23" t="s">
        <v>745</v>
      </c>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row>
    <row r="812" spans="2:34" x14ac:dyDescent="0.25">
      <c r="B812" t="s">
        <v>342</v>
      </c>
      <c r="C812" s="17">
        <v>0.440049318128301</v>
      </c>
      <c r="D812" s="17">
        <v>0.46271260176429801</v>
      </c>
      <c r="E812" s="17">
        <v>0.41914667053675397</v>
      </c>
      <c r="F812" s="17"/>
      <c r="G812" s="17">
        <v>0.45305968395928098</v>
      </c>
      <c r="H812" s="17">
        <v>0.38663818204871597</v>
      </c>
      <c r="I812" s="17">
        <v>0.48252080250990897</v>
      </c>
      <c r="J812" s="17"/>
      <c r="K812" s="17" t="s">
        <v>172</v>
      </c>
      <c r="L812" s="17">
        <v>0.440049318128301</v>
      </c>
      <c r="M812" s="17"/>
      <c r="N812" s="17">
        <v>0.415745631509228</v>
      </c>
      <c r="O812" s="17">
        <v>0.40872909916033501</v>
      </c>
      <c r="P812" s="17">
        <v>0.40231229980822603</v>
      </c>
      <c r="Q812" s="17">
        <v>0.35870434199609802</v>
      </c>
      <c r="R812" s="17">
        <v>0.53375011859560295</v>
      </c>
      <c r="S812" s="17"/>
      <c r="T812" s="17">
        <v>0.55849261841355702</v>
      </c>
      <c r="U812" s="17">
        <v>0.35515226899899199</v>
      </c>
      <c r="V812" s="17">
        <v>0.45127666062562199</v>
      </c>
      <c r="W812" s="17">
        <v>0.35870074589703799</v>
      </c>
      <c r="X812" s="17">
        <v>0.403699835243848</v>
      </c>
      <c r="Y812" s="17">
        <v>0.41227267254792899</v>
      </c>
      <c r="Z812" s="17">
        <v>0.41876386986803699</v>
      </c>
      <c r="AA812" s="17">
        <v>0.43185978832271799</v>
      </c>
      <c r="AB812" s="17">
        <v>0.45168781372971301</v>
      </c>
      <c r="AC812" s="17">
        <v>0.436243134876239</v>
      </c>
      <c r="AD812" s="17">
        <v>0.59546987996827505</v>
      </c>
      <c r="AE812" s="17">
        <v>0.37627636289576699</v>
      </c>
      <c r="AF812" s="17"/>
      <c r="AG812" s="17">
        <v>0.45987324733878499</v>
      </c>
      <c r="AH812" s="17">
        <v>0.42573388523675998</v>
      </c>
    </row>
    <row r="813" spans="2:34" x14ac:dyDescent="0.25">
      <c r="B813" t="s">
        <v>343</v>
      </c>
      <c r="C813" s="17">
        <v>0.50295488532549004</v>
      </c>
      <c r="D813" s="17">
        <v>0.486503441005666</v>
      </c>
      <c r="E813" s="17">
        <v>0.51658349785964996</v>
      </c>
      <c r="F813" s="17"/>
      <c r="G813" s="17">
        <v>0.47382079232688801</v>
      </c>
      <c r="H813" s="17">
        <v>0.550670235794263</v>
      </c>
      <c r="I813" s="17">
        <v>0.471029743438867</v>
      </c>
      <c r="J813" s="17"/>
      <c r="K813" s="17" t="s">
        <v>172</v>
      </c>
      <c r="L813" s="17">
        <v>0.50295488532549004</v>
      </c>
      <c r="M813" s="17"/>
      <c r="N813" s="17">
        <v>0.54315540223079195</v>
      </c>
      <c r="O813" s="17">
        <v>0.533470784074489</v>
      </c>
      <c r="P813" s="17">
        <v>0.53759035754347795</v>
      </c>
      <c r="Q813" s="17">
        <v>0.58854929387499699</v>
      </c>
      <c r="R813" s="17">
        <v>0.40633180022285598</v>
      </c>
      <c r="S813" s="17"/>
      <c r="T813" s="17">
        <v>0.405109153861963</v>
      </c>
      <c r="U813" s="17">
        <v>0.59105600685117898</v>
      </c>
      <c r="V813" s="17">
        <v>0.47912425993938901</v>
      </c>
      <c r="W813" s="17">
        <v>0.58888896928665002</v>
      </c>
      <c r="X813" s="17">
        <v>0.54187402101936999</v>
      </c>
      <c r="Y813" s="17">
        <v>0.48925745145973498</v>
      </c>
      <c r="Z813" s="17">
        <v>0.533615529173321</v>
      </c>
      <c r="AA813" s="17">
        <v>0.46941133264130303</v>
      </c>
      <c r="AB813" s="17">
        <v>0.50393185057894896</v>
      </c>
      <c r="AC813" s="17">
        <v>0.54276931147464902</v>
      </c>
      <c r="AD813" s="17">
        <v>0.26825927110700098</v>
      </c>
      <c r="AE813" s="17">
        <v>0.56433344252179396</v>
      </c>
      <c r="AF813" s="17"/>
      <c r="AG813" s="17">
        <v>0.48874978344241998</v>
      </c>
      <c r="AH813" s="17">
        <v>0.51974548633651496</v>
      </c>
    </row>
    <row r="814" spans="2:34" x14ac:dyDescent="0.25">
      <c r="B814" t="s">
        <v>80</v>
      </c>
      <c r="C814" s="17">
        <v>5.6995796546208399E-2</v>
      </c>
      <c r="D814" s="17">
        <v>5.07839572300351E-2</v>
      </c>
      <c r="E814" s="17">
        <v>6.4269831603595506E-2</v>
      </c>
      <c r="F814" s="17"/>
      <c r="G814" s="17">
        <v>7.3119523713830598E-2</v>
      </c>
      <c r="H814" s="17">
        <v>6.26915821570211E-2</v>
      </c>
      <c r="I814" s="17">
        <v>4.6449454051223103E-2</v>
      </c>
      <c r="J814" s="17"/>
      <c r="K814" s="17" t="s">
        <v>172</v>
      </c>
      <c r="L814" s="17">
        <v>5.6995796546208399E-2</v>
      </c>
      <c r="M814" s="17"/>
      <c r="N814" s="17">
        <v>4.1098966259980302E-2</v>
      </c>
      <c r="O814" s="17">
        <v>5.78001167651752E-2</v>
      </c>
      <c r="P814" s="17">
        <v>6.0097342648296102E-2</v>
      </c>
      <c r="Q814" s="17">
        <v>5.2746364128905203E-2</v>
      </c>
      <c r="R814" s="17">
        <v>5.9918081181541002E-2</v>
      </c>
      <c r="S814" s="17"/>
      <c r="T814" s="17">
        <v>3.63982277244803E-2</v>
      </c>
      <c r="U814" s="17">
        <v>5.3791724149829398E-2</v>
      </c>
      <c r="V814" s="17">
        <v>6.9599079434989303E-2</v>
      </c>
      <c r="W814" s="17">
        <v>5.2410284816312297E-2</v>
      </c>
      <c r="X814" s="17">
        <v>5.4426143736781299E-2</v>
      </c>
      <c r="Y814" s="17">
        <v>9.8469875992336406E-2</v>
      </c>
      <c r="Z814" s="17">
        <v>4.76206009586417E-2</v>
      </c>
      <c r="AA814" s="17">
        <v>9.8728879035979003E-2</v>
      </c>
      <c r="AB814" s="17">
        <v>4.4380335691337897E-2</v>
      </c>
      <c r="AC814" s="17">
        <v>2.09875536491115E-2</v>
      </c>
      <c r="AD814" s="17">
        <v>0.13627084892472399</v>
      </c>
      <c r="AE814" s="17">
        <v>5.9390194582439298E-2</v>
      </c>
      <c r="AF814" s="17"/>
      <c r="AG814" s="17">
        <v>5.1376969218794602E-2</v>
      </c>
      <c r="AH814" s="17">
        <v>5.4520628426724997E-2</v>
      </c>
    </row>
    <row r="815" spans="2:34" x14ac:dyDescent="0.25">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row>
    <row r="816" spans="2:34" x14ac:dyDescent="0.25">
      <c r="B816" s="6" t="s">
        <v>350</v>
      </c>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row>
    <row r="817" spans="2:34" x14ac:dyDescent="0.25">
      <c r="B817" s="23" t="s">
        <v>745</v>
      </c>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row>
    <row r="818" spans="2:34" x14ac:dyDescent="0.25">
      <c r="B818" t="s">
        <v>342</v>
      </c>
      <c r="C818" s="17">
        <v>0.55135613836526598</v>
      </c>
      <c r="D818" s="17">
        <v>0.55897800824865296</v>
      </c>
      <c r="E818" s="17">
        <v>0.54416939080809201</v>
      </c>
      <c r="F818" s="17"/>
      <c r="G818" s="17">
        <v>0.456443447309267</v>
      </c>
      <c r="H818" s="17">
        <v>0.51315642385891602</v>
      </c>
      <c r="I818" s="17">
        <v>0.617542984655153</v>
      </c>
      <c r="J818" s="17"/>
      <c r="K818" s="17" t="s">
        <v>172</v>
      </c>
      <c r="L818" s="17">
        <v>0.55135613836526598</v>
      </c>
      <c r="M818" s="17"/>
      <c r="N818" s="17">
        <v>0.413417615187603</v>
      </c>
      <c r="O818" s="17">
        <v>0.46052158477515898</v>
      </c>
      <c r="P818" s="17">
        <v>0.48971582960689702</v>
      </c>
      <c r="Q818" s="17">
        <v>0.58366218737217401</v>
      </c>
      <c r="R818" s="17">
        <v>0.70509579030973901</v>
      </c>
      <c r="S818" s="17"/>
      <c r="T818" s="17">
        <v>0.67258980208129504</v>
      </c>
      <c r="U818" s="17">
        <v>0.46045262224727601</v>
      </c>
      <c r="V818" s="17">
        <v>0.53435532982010903</v>
      </c>
      <c r="W818" s="17">
        <v>0.444175978264294</v>
      </c>
      <c r="X818" s="17">
        <v>0.50270986981856103</v>
      </c>
      <c r="Y818" s="17">
        <v>0.55870565594589305</v>
      </c>
      <c r="Z818" s="17">
        <v>0.55852606950794403</v>
      </c>
      <c r="AA818" s="17">
        <v>0.54208615926691595</v>
      </c>
      <c r="AB818" s="17">
        <v>0.52381732646424595</v>
      </c>
      <c r="AC818" s="17">
        <v>0.63268879687191404</v>
      </c>
      <c r="AD818" s="17">
        <v>0.50030779095825195</v>
      </c>
      <c r="AE818" s="17">
        <v>0.64748270428837795</v>
      </c>
      <c r="AF818" s="17"/>
      <c r="AG818" s="17">
        <v>0.54264205967833101</v>
      </c>
      <c r="AH818" s="17">
        <v>0.55686892981195102</v>
      </c>
    </row>
    <row r="819" spans="2:34" x14ac:dyDescent="0.25">
      <c r="B819" t="s">
        <v>343</v>
      </c>
      <c r="C819" s="17">
        <v>0.386163240401384</v>
      </c>
      <c r="D819" s="17">
        <v>0.38127297299205998</v>
      </c>
      <c r="E819" s="17">
        <v>0.38982585590243002</v>
      </c>
      <c r="F819" s="17"/>
      <c r="G819" s="17">
        <v>0.45314553191882101</v>
      </c>
      <c r="H819" s="17">
        <v>0.41763234882655997</v>
      </c>
      <c r="I819" s="17">
        <v>0.33548921828414602</v>
      </c>
      <c r="J819" s="17"/>
      <c r="K819" s="17" t="s">
        <v>172</v>
      </c>
      <c r="L819" s="17">
        <v>0.386163240401384</v>
      </c>
      <c r="M819" s="17"/>
      <c r="N819" s="17">
        <v>0.53684912144562402</v>
      </c>
      <c r="O819" s="17">
        <v>0.46788240907998102</v>
      </c>
      <c r="P819" s="17">
        <v>0.43256195330175201</v>
      </c>
      <c r="Q819" s="17">
        <v>0.34835110494479199</v>
      </c>
      <c r="R819" s="17">
        <v>0.25178254207530398</v>
      </c>
      <c r="S819" s="17"/>
      <c r="T819" s="17">
        <v>0.26126638982553402</v>
      </c>
      <c r="U819" s="17">
        <v>0.47557348341713701</v>
      </c>
      <c r="V819" s="17">
        <v>0.39973876927181201</v>
      </c>
      <c r="W819" s="17">
        <v>0.48223308851134999</v>
      </c>
      <c r="X819" s="17">
        <v>0.43733179021115598</v>
      </c>
      <c r="Y819" s="17">
        <v>0.38180086281450798</v>
      </c>
      <c r="Z819" s="17">
        <v>0.422604848133669</v>
      </c>
      <c r="AA819" s="17">
        <v>0.42920514299035001</v>
      </c>
      <c r="AB819" s="17">
        <v>0.404667795207859</v>
      </c>
      <c r="AC819" s="17">
        <v>0.30626405543291702</v>
      </c>
      <c r="AD819" s="17">
        <v>0.33319934010762398</v>
      </c>
      <c r="AE819" s="17">
        <v>0.32652968744480099</v>
      </c>
      <c r="AF819" s="17"/>
      <c r="AG819" s="17">
        <v>0.39755700518889697</v>
      </c>
      <c r="AH819" s="17">
        <v>0.38590275898292298</v>
      </c>
    </row>
    <row r="820" spans="2:34" x14ac:dyDescent="0.25">
      <c r="B820" t="s">
        <v>80</v>
      </c>
      <c r="C820" s="17">
        <v>6.2480621233349402E-2</v>
      </c>
      <c r="D820" s="17">
        <v>5.9749018759287002E-2</v>
      </c>
      <c r="E820" s="17">
        <v>6.6004753289478399E-2</v>
      </c>
      <c r="F820" s="17"/>
      <c r="G820" s="17">
        <v>9.0411020771911502E-2</v>
      </c>
      <c r="H820" s="17">
        <v>6.9211227314524296E-2</v>
      </c>
      <c r="I820" s="17">
        <v>4.69677970607002E-2</v>
      </c>
      <c r="J820" s="17"/>
      <c r="K820" s="17" t="s">
        <v>172</v>
      </c>
      <c r="L820" s="17">
        <v>6.2480621233349402E-2</v>
      </c>
      <c r="M820" s="17"/>
      <c r="N820" s="17">
        <v>4.9733263366773001E-2</v>
      </c>
      <c r="O820" s="17">
        <v>7.1596006144859101E-2</v>
      </c>
      <c r="P820" s="17">
        <v>7.7722217091350507E-2</v>
      </c>
      <c r="Q820" s="17">
        <v>6.7986707683034206E-2</v>
      </c>
      <c r="R820" s="17">
        <v>4.3121667614956699E-2</v>
      </c>
      <c r="S820" s="17"/>
      <c r="T820" s="17">
        <v>6.61438080931714E-2</v>
      </c>
      <c r="U820" s="17">
        <v>6.3973894335586798E-2</v>
      </c>
      <c r="V820" s="17">
        <v>6.5905900908079407E-2</v>
      </c>
      <c r="W820" s="17">
        <v>7.3590933224356295E-2</v>
      </c>
      <c r="X820" s="17">
        <v>5.9958339970282999E-2</v>
      </c>
      <c r="Y820" s="17">
        <v>5.9493481239599598E-2</v>
      </c>
      <c r="Z820" s="17">
        <v>1.88690823583877E-2</v>
      </c>
      <c r="AA820" s="17">
        <v>2.8708697742734001E-2</v>
      </c>
      <c r="AB820" s="17">
        <v>7.1514878327895298E-2</v>
      </c>
      <c r="AC820" s="17">
        <v>6.1047147695168898E-2</v>
      </c>
      <c r="AD820" s="17">
        <v>0.16649286893412399</v>
      </c>
      <c r="AE820" s="17">
        <v>2.5987608266821501E-2</v>
      </c>
      <c r="AF820" s="17"/>
      <c r="AG820" s="17">
        <v>5.9800935132771897E-2</v>
      </c>
      <c r="AH820" s="17">
        <v>5.7228311205126101E-2</v>
      </c>
    </row>
    <row r="821" spans="2:34" x14ac:dyDescent="0.25">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row>
    <row r="822" spans="2:34" x14ac:dyDescent="0.25">
      <c r="B822" s="6" t="s">
        <v>351</v>
      </c>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row>
    <row r="823" spans="2:34" x14ac:dyDescent="0.25">
      <c r="B823" s="23" t="s">
        <v>745</v>
      </c>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row>
    <row r="824" spans="2:34" x14ac:dyDescent="0.25">
      <c r="B824" t="s">
        <v>342</v>
      </c>
      <c r="C824" s="17">
        <v>0.49424631426459797</v>
      </c>
      <c r="D824" s="17">
        <v>0.50364786419469199</v>
      </c>
      <c r="E824" s="17">
        <v>0.48828614931105402</v>
      </c>
      <c r="F824" s="17"/>
      <c r="G824" s="17">
        <v>0.42496679560102302</v>
      </c>
      <c r="H824" s="17">
        <v>0.45242518467258203</v>
      </c>
      <c r="I824" s="17">
        <v>0.55480791353538195</v>
      </c>
      <c r="J824" s="17"/>
      <c r="K824" s="17" t="s">
        <v>172</v>
      </c>
      <c r="L824" s="17">
        <v>0.49424631426459797</v>
      </c>
      <c r="M824" s="17"/>
      <c r="N824" s="17">
        <v>0.39262998979320002</v>
      </c>
      <c r="O824" s="17">
        <v>0.37094847099481998</v>
      </c>
      <c r="P824" s="17">
        <v>0.49938923855607098</v>
      </c>
      <c r="Q824" s="17">
        <v>0.471115065119115</v>
      </c>
      <c r="R824" s="17">
        <v>0.59515880700605395</v>
      </c>
      <c r="S824" s="17"/>
      <c r="T824" s="17">
        <v>0.56158470674958605</v>
      </c>
      <c r="U824" s="17">
        <v>0.43761714732317403</v>
      </c>
      <c r="V824" s="17">
        <v>0.47601827278134101</v>
      </c>
      <c r="W824" s="17">
        <v>0.49068470945546899</v>
      </c>
      <c r="X824" s="17">
        <v>0.46249043015145902</v>
      </c>
      <c r="Y824" s="17">
        <v>0.49546871982970803</v>
      </c>
      <c r="Z824" s="17">
        <v>0.46379370550558702</v>
      </c>
      <c r="AA824" s="17">
        <v>0.45590709102365301</v>
      </c>
      <c r="AB824" s="17">
        <v>0.53651920545827603</v>
      </c>
      <c r="AC824" s="17">
        <v>0.45570147330116101</v>
      </c>
      <c r="AD824" s="17">
        <v>0.62388526813308398</v>
      </c>
      <c r="AE824" s="17">
        <v>0.41188693324618902</v>
      </c>
      <c r="AF824" s="17"/>
      <c r="AG824" s="17">
        <v>0.50418447879169903</v>
      </c>
      <c r="AH824" s="17">
        <v>0.50025730868971496</v>
      </c>
    </row>
    <row r="825" spans="2:34" x14ac:dyDescent="0.25">
      <c r="B825" t="s">
        <v>343</v>
      </c>
      <c r="C825" s="17">
        <v>0.44516136984593302</v>
      </c>
      <c r="D825" s="17">
        <v>0.43724652732973102</v>
      </c>
      <c r="E825" s="17">
        <v>0.44897224625253501</v>
      </c>
      <c r="F825" s="17"/>
      <c r="G825" s="17">
        <v>0.49998636272861502</v>
      </c>
      <c r="H825" s="17">
        <v>0.47986315876799002</v>
      </c>
      <c r="I825" s="17">
        <v>0.39582368092241599</v>
      </c>
      <c r="J825" s="17"/>
      <c r="K825" s="17" t="s">
        <v>172</v>
      </c>
      <c r="L825" s="17">
        <v>0.44516136984593302</v>
      </c>
      <c r="M825" s="17"/>
      <c r="N825" s="17">
        <v>0.51417312295655304</v>
      </c>
      <c r="O825" s="17">
        <v>0.56861240363475696</v>
      </c>
      <c r="P825" s="17">
        <v>0.44923757341924803</v>
      </c>
      <c r="Q825" s="17">
        <v>0.45585523697324298</v>
      </c>
      <c r="R825" s="17">
        <v>0.349010443633056</v>
      </c>
      <c r="S825" s="17"/>
      <c r="T825" s="17">
        <v>0.38325626600185903</v>
      </c>
      <c r="U825" s="17">
        <v>0.539322920788884</v>
      </c>
      <c r="V825" s="17">
        <v>0.45231089392117801</v>
      </c>
      <c r="W825" s="17">
        <v>0.45236131188742601</v>
      </c>
      <c r="X825" s="17">
        <v>0.46147298958960498</v>
      </c>
      <c r="Y825" s="17">
        <v>0.40742375001592601</v>
      </c>
      <c r="Z825" s="17">
        <v>0.52028386001942795</v>
      </c>
      <c r="AA825" s="17">
        <v>0.45317295411267999</v>
      </c>
      <c r="AB825" s="17">
        <v>0.41429385613055503</v>
      </c>
      <c r="AC825" s="17">
        <v>0.48286724706400302</v>
      </c>
      <c r="AD825" s="17">
        <v>0.290493666070469</v>
      </c>
      <c r="AE825" s="17">
        <v>0.44334506932211099</v>
      </c>
      <c r="AF825" s="17"/>
      <c r="AG825" s="17">
        <v>0.43486596916579801</v>
      </c>
      <c r="AH825" s="17">
        <v>0.450260302718265</v>
      </c>
    </row>
    <row r="826" spans="2:34" x14ac:dyDescent="0.25">
      <c r="B826" t="s">
        <v>80</v>
      </c>
      <c r="C826" s="17">
        <v>6.0592315889468798E-2</v>
      </c>
      <c r="D826" s="17">
        <v>5.9105608475577602E-2</v>
      </c>
      <c r="E826" s="17">
        <v>6.2741604436411094E-2</v>
      </c>
      <c r="F826" s="17"/>
      <c r="G826" s="17">
        <v>7.5046841670362505E-2</v>
      </c>
      <c r="H826" s="17">
        <v>6.7711656559428193E-2</v>
      </c>
      <c r="I826" s="17">
        <v>4.9368405542202801E-2</v>
      </c>
      <c r="J826" s="17"/>
      <c r="K826" s="17" t="s">
        <v>172</v>
      </c>
      <c r="L826" s="17">
        <v>6.0592315889468798E-2</v>
      </c>
      <c r="M826" s="17"/>
      <c r="N826" s="17">
        <v>9.3196887250246996E-2</v>
      </c>
      <c r="O826" s="17">
        <v>6.0439125370422897E-2</v>
      </c>
      <c r="P826" s="17">
        <v>5.1373188024681701E-2</v>
      </c>
      <c r="Q826" s="17">
        <v>7.30296979076418E-2</v>
      </c>
      <c r="R826" s="17">
        <v>5.5830749360889602E-2</v>
      </c>
      <c r="S826" s="17"/>
      <c r="T826" s="17">
        <v>5.5159027248555197E-2</v>
      </c>
      <c r="U826" s="17">
        <v>2.3059931887941899E-2</v>
      </c>
      <c r="V826" s="17">
        <v>7.1670833297481196E-2</v>
      </c>
      <c r="W826" s="17">
        <v>5.6953978657105699E-2</v>
      </c>
      <c r="X826" s="17">
        <v>7.6036580258935907E-2</v>
      </c>
      <c r="Y826" s="17">
        <v>9.7107530154365504E-2</v>
      </c>
      <c r="Z826" s="17">
        <v>1.5922434474984801E-2</v>
      </c>
      <c r="AA826" s="17">
        <v>9.0919954863667704E-2</v>
      </c>
      <c r="AB826" s="17">
        <v>4.9186938411169397E-2</v>
      </c>
      <c r="AC826" s="17">
        <v>6.1431279634836702E-2</v>
      </c>
      <c r="AD826" s="17">
        <v>8.5621065796447696E-2</v>
      </c>
      <c r="AE826" s="17">
        <v>0.14476799743169999</v>
      </c>
      <c r="AF826" s="17"/>
      <c r="AG826" s="17">
        <v>6.0949552042502901E-2</v>
      </c>
      <c r="AH826" s="17">
        <v>4.9482388592019803E-2</v>
      </c>
    </row>
    <row r="827" spans="2:34" x14ac:dyDescent="0.25">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row>
    <row r="828" spans="2:34" x14ac:dyDescent="0.25">
      <c r="B828" s="6" t="s">
        <v>352</v>
      </c>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row>
    <row r="829" spans="2:34" x14ac:dyDescent="0.25">
      <c r="B829" s="23" t="s">
        <v>745</v>
      </c>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row>
    <row r="830" spans="2:34" x14ac:dyDescent="0.25">
      <c r="B830" t="s">
        <v>342</v>
      </c>
      <c r="C830" s="17">
        <v>0.49328466943148702</v>
      </c>
      <c r="D830" s="17">
        <v>0.50492309454557904</v>
      </c>
      <c r="E830" s="17">
        <v>0.48487527960009102</v>
      </c>
      <c r="F830" s="17"/>
      <c r="G830" s="17">
        <v>0.41912222119325498</v>
      </c>
      <c r="H830" s="17">
        <v>0.47477926467043602</v>
      </c>
      <c r="I830" s="17">
        <v>0.53503236210837501</v>
      </c>
      <c r="J830" s="17"/>
      <c r="K830" s="17" t="s">
        <v>172</v>
      </c>
      <c r="L830" s="17">
        <v>0.49328466943148702</v>
      </c>
      <c r="M830" s="17"/>
      <c r="N830" s="17">
        <v>0.31163980121156898</v>
      </c>
      <c r="O830" s="17">
        <v>0.37014081039048802</v>
      </c>
      <c r="P830" s="17">
        <v>0.51128220138595004</v>
      </c>
      <c r="Q830" s="17">
        <v>0.43725819677173799</v>
      </c>
      <c r="R830" s="17">
        <v>0.61779393207134903</v>
      </c>
      <c r="S830" s="17"/>
      <c r="T830" s="17">
        <v>0.62039935982830996</v>
      </c>
      <c r="U830" s="17">
        <v>0.40215886199439699</v>
      </c>
      <c r="V830" s="17">
        <v>0.41834402713160601</v>
      </c>
      <c r="W830" s="17">
        <v>0.47330735005562102</v>
      </c>
      <c r="X830" s="17">
        <v>0.36831145319088698</v>
      </c>
      <c r="Y830" s="17">
        <v>0.46644937293001798</v>
      </c>
      <c r="Z830" s="17">
        <v>0.56215982683568799</v>
      </c>
      <c r="AA830" s="17">
        <v>0.515366094583663</v>
      </c>
      <c r="AB830" s="17">
        <v>0.482976873507445</v>
      </c>
      <c r="AC830" s="17">
        <v>0.48381775499632901</v>
      </c>
      <c r="AD830" s="17">
        <v>0.54950502159361303</v>
      </c>
      <c r="AE830" s="17">
        <v>0.57704489468993103</v>
      </c>
      <c r="AF830" s="17"/>
      <c r="AG830" s="17">
        <v>0.52401600589572495</v>
      </c>
      <c r="AH830" s="17">
        <v>0.48707114856970402</v>
      </c>
    </row>
    <row r="831" spans="2:34" x14ac:dyDescent="0.25">
      <c r="B831" t="s">
        <v>343</v>
      </c>
      <c r="C831" s="17">
        <v>0.43377287230639699</v>
      </c>
      <c r="D831" s="17">
        <v>0.42555724610992102</v>
      </c>
      <c r="E831" s="17">
        <v>0.43781290947603102</v>
      </c>
      <c r="F831" s="17"/>
      <c r="G831" s="17">
        <v>0.469418624977334</v>
      </c>
      <c r="H831" s="17">
        <v>0.450013060672943</v>
      </c>
      <c r="I831" s="17">
        <v>0.4072511046451</v>
      </c>
      <c r="J831" s="17"/>
      <c r="K831" s="17" t="s">
        <v>172</v>
      </c>
      <c r="L831" s="17">
        <v>0.43377287230639699</v>
      </c>
      <c r="M831" s="17"/>
      <c r="N831" s="17">
        <v>0.583717530261054</v>
      </c>
      <c r="O831" s="17">
        <v>0.55322240124396105</v>
      </c>
      <c r="P831" s="17">
        <v>0.43220864667924302</v>
      </c>
      <c r="Q831" s="17">
        <v>0.47484151543618303</v>
      </c>
      <c r="R831" s="17">
        <v>0.30840466340154199</v>
      </c>
      <c r="S831" s="17"/>
      <c r="T831" s="17">
        <v>0.32560753975927398</v>
      </c>
      <c r="U831" s="17">
        <v>0.53070165717930595</v>
      </c>
      <c r="V831" s="17">
        <v>0.48126699148708701</v>
      </c>
      <c r="W831" s="17">
        <v>0.43331441126958398</v>
      </c>
      <c r="X831" s="17">
        <v>0.54781406967454305</v>
      </c>
      <c r="Y831" s="17">
        <v>0.43466596012757902</v>
      </c>
      <c r="Z831" s="17">
        <v>0.40704057894267198</v>
      </c>
      <c r="AA831" s="17">
        <v>0.38026756485641</v>
      </c>
      <c r="AB831" s="17">
        <v>0.46803253680207801</v>
      </c>
      <c r="AC831" s="17">
        <v>0.426422180087556</v>
      </c>
      <c r="AD831" s="17">
        <v>0.394821746109355</v>
      </c>
      <c r="AE831" s="17">
        <v>0.32141858008906998</v>
      </c>
      <c r="AF831" s="17"/>
      <c r="AG831" s="17">
        <v>0.40458127308605701</v>
      </c>
      <c r="AH831" s="17">
        <v>0.44304158000289401</v>
      </c>
    </row>
    <row r="832" spans="2:34" x14ac:dyDescent="0.25">
      <c r="B832" t="s">
        <v>80</v>
      </c>
      <c r="C832" s="17">
        <v>7.2942458262115595E-2</v>
      </c>
      <c r="D832" s="17">
        <v>6.9519659344499496E-2</v>
      </c>
      <c r="E832" s="17">
        <v>7.7311810923878094E-2</v>
      </c>
      <c r="F832" s="17"/>
      <c r="G832" s="17">
        <v>0.111459153829411</v>
      </c>
      <c r="H832" s="17">
        <v>7.5207674656621398E-2</v>
      </c>
      <c r="I832" s="17">
        <v>5.7716533246525398E-2</v>
      </c>
      <c r="J832" s="17"/>
      <c r="K832" s="17" t="s">
        <v>172</v>
      </c>
      <c r="L832" s="17">
        <v>7.2942458262115595E-2</v>
      </c>
      <c r="M832" s="17"/>
      <c r="N832" s="17">
        <v>0.104642668527377</v>
      </c>
      <c r="O832" s="17">
        <v>7.6636788365551406E-2</v>
      </c>
      <c r="P832" s="17">
        <v>5.6509151934806497E-2</v>
      </c>
      <c r="Q832" s="17">
        <v>8.7900287792079299E-2</v>
      </c>
      <c r="R832" s="17">
        <v>7.3801404527108205E-2</v>
      </c>
      <c r="S832" s="17"/>
      <c r="T832" s="17">
        <v>5.3993100412415999E-2</v>
      </c>
      <c r="U832" s="17">
        <v>6.7139480826297004E-2</v>
      </c>
      <c r="V832" s="17">
        <v>0.100388981381308</v>
      </c>
      <c r="W832" s="17">
        <v>9.3378238674794903E-2</v>
      </c>
      <c r="X832" s="17">
        <v>8.3874477134570594E-2</v>
      </c>
      <c r="Y832" s="17">
        <v>9.8884666942402694E-2</v>
      </c>
      <c r="Z832" s="17">
        <v>3.07995942216398E-2</v>
      </c>
      <c r="AA832" s="17">
        <v>0.104366340559927</v>
      </c>
      <c r="AB832" s="17">
        <v>4.8990589690477801E-2</v>
      </c>
      <c r="AC832" s="17">
        <v>8.9760064916115795E-2</v>
      </c>
      <c r="AD832" s="17">
        <v>5.5673232297031701E-2</v>
      </c>
      <c r="AE832" s="17">
        <v>0.101536525220999</v>
      </c>
      <c r="AF832" s="17"/>
      <c r="AG832" s="17">
        <v>7.1402721018217596E-2</v>
      </c>
      <c r="AH832" s="17">
        <v>6.9887271427401906E-2</v>
      </c>
    </row>
    <row r="833" spans="2:34" x14ac:dyDescent="0.25">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row>
    <row r="834" spans="2:34" x14ac:dyDescent="0.25">
      <c r="B834" s="6" t="s">
        <v>353</v>
      </c>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row>
    <row r="835" spans="2:34" x14ac:dyDescent="0.25">
      <c r="B835" s="23" t="s">
        <v>745</v>
      </c>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row>
    <row r="836" spans="2:34" x14ac:dyDescent="0.25">
      <c r="B836" t="s">
        <v>342</v>
      </c>
      <c r="C836" s="17">
        <v>0.45204781513438103</v>
      </c>
      <c r="D836" s="17">
        <v>0.45862353757020802</v>
      </c>
      <c r="E836" s="17">
        <v>0.44513887614783698</v>
      </c>
      <c r="F836" s="17"/>
      <c r="G836" s="17">
        <v>0.38649411624360502</v>
      </c>
      <c r="H836" s="17">
        <v>0.40894421172253398</v>
      </c>
      <c r="I836" s="17">
        <v>0.51245629541011894</v>
      </c>
      <c r="J836" s="17"/>
      <c r="K836" s="17" t="s">
        <v>172</v>
      </c>
      <c r="L836" s="17">
        <v>0.45204781513438103</v>
      </c>
      <c r="M836" s="17"/>
      <c r="N836" s="17">
        <v>0.34788916123610902</v>
      </c>
      <c r="O836" s="17">
        <v>0.42404150405199198</v>
      </c>
      <c r="P836" s="17">
        <v>0.40728470528256799</v>
      </c>
      <c r="Q836" s="17">
        <v>0.44504398823833302</v>
      </c>
      <c r="R836" s="17">
        <v>0.55517660378696598</v>
      </c>
      <c r="S836" s="17"/>
      <c r="T836" s="17">
        <v>0.56481258969659398</v>
      </c>
      <c r="U836" s="17">
        <v>0.415895858938226</v>
      </c>
      <c r="V836" s="17">
        <v>0.46823443901481798</v>
      </c>
      <c r="W836" s="17">
        <v>0.35269638179962598</v>
      </c>
      <c r="X836" s="17">
        <v>0.51566763772306501</v>
      </c>
      <c r="Y836" s="17">
        <v>0.45789821771843903</v>
      </c>
      <c r="Z836" s="17">
        <v>0.34109723742091802</v>
      </c>
      <c r="AA836" s="17">
        <v>0.53539257030212095</v>
      </c>
      <c r="AB836" s="17">
        <v>0.405919043473355</v>
      </c>
      <c r="AC836" s="17">
        <v>0.46226326833183301</v>
      </c>
      <c r="AD836" s="17">
        <v>0.52816991052276596</v>
      </c>
      <c r="AE836" s="17">
        <v>0.34933042414811999</v>
      </c>
      <c r="AF836" s="17"/>
      <c r="AG836" s="17">
        <v>0.48066529360972698</v>
      </c>
      <c r="AH836" s="17">
        <v>0.43629471681541299</v>
      </c>
    </row>
    <row r="837" spans="2:34" x14ac:dyDescent="0.25">
      <c r="B837" t="s">
        <v>343</v>
      </c>
      <c r="C837" s="17">
        <v>0.48440786873137498</v>
      </c>
      <c r="D837" s="17">
        <v>0.47677074532729802</v>
      </c>
      <c r="E837" s="17">
        <v>0.49192232017334098</v>
      </c>
      <c r="F837" s="17"/>
      <c r="G837" s="17">
        <v>0.51250821134360702</v>
      </c>
      <c r="H837" s="17">
        <v>0.53456845889299998</v>
      </c>
      <c r="I837" s="17">
        <v>0.430666812229555</v>
      </c>
      <c r="J837" s="17"/>
      <c r="K837" s="17" t="s">
        <v>172</v>
      </c>
      <c r="L837" s="17">
        <v>0.48440786873137498</v>
      </c>
      <c r="M837" s="17"/>
      <c r="N837" s="17">
        <v>0.59320561041359898</v>
      </c>
      <c r="O837" s="17">
        <v>0.48721979775836599</v>
      </c>
      <c r="P837" s="17">
        <v>0.541515835065839</v>
      </c>
      <c r="Q837" s="17">
        <v>0.47699656014902098</v>
      </c>
      <c r="R837" s="17">
        <v>0.38359197162463199</v>
      </c>
      <c r="S837" s="17"/>
      <c r="T837" s="17">
        <v>0.40696606679288799</v>
      </c>
      <c r="U837" s="17">
        <v>0.50981246834336602</v>
      </c>
      <c r="V837" s="17">
        <v>0.42173398580787702</v>
      </c>
      <c r="W837" s="17">
        <v>0.63030598639497004</v>
      </c>
      <c r="X837" s="17">
        <v>0.43554778387313797</v>
      </c>
      <c r="Y837" s="17">
        <v>0.45143228674222802</v>
      </c>
      <c r="Z837" s="17">
        <v>0.62226193230056104</v>
      </c>
      <c r="AA837" s="17">
        <v>0.41241944965123301</v>
      </c>
      <c r="AB837" s="17">
        <v>0.54801937782669696</v>
      </c>
      <c r="AC837" s="17">
        <v>0.41086140579217301</v>
      </c>
      <c r="AD837" s="17">
        <v>0.36574528807567502</v>
      </c>
      <c r="AE837" s="17">
        <v>0.53727938801702602</v>
      </c>
      <c r="AF837" s="17"/>
      <c r="AG837" s="17">
        <v>0.45367607558962603</v>
      </c>
      <c r="AH837" s="17">
        <v>0.50676393565767497</v>
      </c>
    </row>
    <row r="838" spans="2:34" x14ac:dyDescent="0.25">
      <c r="B838" t="s">
        <v>80</v>
      </c>
      <c r="C838" s="17">
        <v>6.3544316134243897E-2</v>
      </c>
      <c r="D838" s="17">
        <v>6.4605717102494201E-2</v>
      </c>
      <c r="E838" s="17">
        <v>6.2938803678822097E-2</v>
      </c>
      <c r="F838" s="17"/>
      <c r="G838" s="17">
        <v>0.100997672412787</v>
      </c>
      <c r="H838" s="17">
        <v>5.6487329384466399E-2</v>
      </c>
      <c r="I838" s="17">
        <v>5.6876892360326302E-2</v>
      </c>
      <c r="J838" s="17"/>
      <c r="K838" s="17" t="s">
        <v>172</v>
      </c>
      <c r="L838" s="17">
        <v>6.3544316134243897E-2</v>
      </c>
      <c r="M838" s="17"/>
      <c r="N838" s="17">
        <v>5.8905228350292098E-2</v>
      </c>
      <c r="O838" s="17">
        <v>8.8738698189641696E-2</v>
      </c>
      <c r="P838" s="17">
        <v>5.1199459651593102E-2</v>
      </c>
      <c r="Q838" s="17">
        <v>7.7959451612646599E-2</v>
      </c>
      <c r="R838" s="17">
        <v>6.1231424588401598E-2</v>
      </c>
      <c r="S838" s="17"/>
      <c r="T838" s="17">
        <v>2.8221343510518099E-2</v>
      </c>
      <c r="U838" s="17">
        <v>7.42916727184076E-2</v>
      </c>
      <c r="V838" s="17">
        <v>0.110031575177305</v>
      </c>
      <c r="W838" s="17">
        <v>1.6997631805403E-2</v>
      </c>
      <c r="X838" s="17">
        <v>4.87845784037974E-2</v>
      </c>
      <c r="Y838" s="17">
        <v>9.0669495539332207E-2</v>
      </c>
      <c r="Z838" s="17">
        <v>3.66408302785209E-2</v>
      </c>
      <c r="AA838" s="17">
        <v>5.2187980046647001E-2</v>
      </c>
      <c r="AB838" s="17">
        <v>4.60615786999473E-2</v>
      </c>
      <c r="AC838" s="17">
        <v>0.12687532587599501</v>
      </c>
      <c r="AD838" s="17">
        <v>0.106084801401559</v>
      </c>
      <c r="AE838" s="17">
        <v>0.113390187834853</v>
      </c>
      <c r="AF838" s="17"/>
      <c r="AG838" s="17">
        <v>6.5658630800647197E-2</v>
      </c>
      <c r="AH838" s="17">
        <v>5.6941347526911497E-2</v>
      </c>
    </row>
    <row r="839" spans="2:34" x14ac:dyDescent="0.25">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row>
    <row r="840" spans="2:34" x14ac:dyDescent="0.25">
      <c r="B840" s="6" t="s">
        <v>354</v>
      </c>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row>
    <row r="841" spans="2:34" x14ac:dyDescent="0.25">
      <c r="B841" s="23" t="s">
        <v>745</v>
      </c>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row>
    <row r="842" spans="2:34" x14ac:dyDescent="0.25">
      <c r="B842" t="s">
        <v>342</v>
      </c>
      <c r="C842" s="17">
        <v>0.48456521432623201</v>
      </c>
      <c r="D842" s="17">
        <v>0.49766281172535998</v>
      </c>
      <c r="E842" s="17">
        <v>0.47293792424486403</v>
      </c>
      <c r="F842" s="17"/>
      <c r="G842" s="17">
        <v>0.46114784134888798</v>
      </c>
      <c r="H842" s="17">
        <v>0.44875534300054598</v>
      </c>
      <c r="I842" s="17">
        <v>0.52408452342320999</v>
      </c>
      <c r="J842" s="17"/>
      <c r="K842" s="17" t="s">
        <v>172</v>
      </c>
      <c r="L842" s="17">
        <v>0.48456521432623201</v>
      </c>
      <c r="M842" s="17"/>
      <c r="N842" s="17">
        <v>0.45575728110175101</v>
      </c>
      <c r="O842" s="17">
        <v>0.41991243804636103</v>
      </c>
      <c r="P842" s="17">
        <v>0.46438968601953701</v>
      </c>
      <c r="Q842" s="17">
        <v>0.372250593017388</v>
      </c>
      <c r="R842" s="17">
        <v>0.58746368803956694</v>
      </c>
      <c r="S842" s="17"/>
      <c r="T842" s="17">
        <v>0.54406199180028103</v>
      </c>
      <c r="U842" s="17">
        <v>0.42993205497717202</v>
      </c>
      <c r="V842" s="17">
        <v>0.502505086124582</v>
      </c>
      <c r="W842" s="17">
        <v>0.52265826577972296</v>
      </c>
      <c r="X842" s="17">
        <v>0.44402220242324902</v>
      </c>
      <c r="Y842" s="17">
        <v>0.46511010877915199</v>
      </c>
      <c r="Z842" s="17">
        <v>0.42620242796387398</v>
      </c>
      <c r="AA842" s="17">
        <v>0.48697844463751899</v>
      </c>
      <c r="AB842" s="17">
        <v>0.46324481243309601</v>
      </c>
      <c r="AC842" s="17">
        <v>0.54449747348232003</v>
      </c>
      <c r="AD842" s="17">
        <v>0.52224231601194704</v>
      </c>
      <c r="AE842" s="17">
        <v>0.434678318659865</v>
      </c>
      <c r="AF842" s="17"/>
      <c r="AG842" s="17">
        <v>0.54655446952417297</v>
      </c>
      <c r="AH842" s="17">
        <v>0.45002021672679599</v>
      </c>
    </row>
    <row r="843" spans="2:34" x14ac:dyDescent="0.25">
      <c r="B843" t="s">
        <v>343</v>
      </c>
      <c r="C843" s="17">
        <v>0.45330004972575</v>
      </c>
      <c r="D843" s="17">
        <v>0.44198320994882501</v>
      </c>
      <c r="E843" s="17">
        <v>0.462443770663654</v>
      </c>
      <c r="F843" s="17"/>
      <c r="G843" s="17">
        <v>0.43775555142036898</v>
      </c>
      <c r="H843" s="17">
        <v>0.49144579092728702</v>
      </c>
      <c r="I843" s="17">
        <v>0.42511582398468101</v>
      </c>
      <c r="J843" s="17"/>
      <c r="K843" s="17" t="s">
        <v>172</v>
      </c>
      <c r="L843" s="17">
        <v>0.45330004972575</v>
      </c>
      <c r="M843" s="17"/>
      <c r="N843" s="17">
        <v>0.47106294224608602</v>
      </c>
      <c r="O843" s="17">
        <v>0.52437329970193003</v>
      </c>
      <c r="P843" s="17">
        <v>0.46980826142621901</v>
      </c>
      <c r="Q843" s="17">
        <v>0.56780434093333398</v>
      </c>
      <c r="R843" s="17">
        <v>0.35426888340631402</v>
      </c>
      <c r="S843" s="17"/>
      <c r="T843" s="17">
        <v>0.38421903813399899</v>
      </c>
      <c r="U843" s="17">
        <v>0.536574397028309</v>
      </c>
      <c r="V843" s="17">
        <v>0.41897465291012698</v>
      </c>
      <c r="W843" s="17">
        <v>0.41470114843365302</v>
      </c>
      <c r="X843" s="17">
        <v>0.51229042505004396</v>
      </c>
      <c r="Y843" s="17">
        <v>0.44556275708793902</v>
      </c>
      <c r="Z843" s="17">
        <v>0.52692084831567898</v>
      </c>
      <c r="AA843" s="17">
        <v>0.44090672205311898</v>
      </c>
      <c r="AB843" s="17">
        <v>0.46689985992400901</v>
      </c>
      <c r="AC843" s="17">
        <v>0.40858541153325001</v>
      </c>
      <c r="AD843" s="17">
        <v>0.392136618191605</v>
      </c>
      <c r="AE843" s="17">
        <v>0.51410478594128795</v>
      </c>
      <c r="AF843" s="17"/>
      <c r="AG843" s="17">
        <v>0.40189789404928999</v>
      </c>
      <c r="AH843" s="17">
        <v>0.48887252202241099</v>
      </c>
    </row>
    <row r="844" spans="2:34" x14ac:dyDescent="0.25">
      <c r="B844" t="s">
        <v>80</v>
      </c>
      <c r="C844" s="17">
        <v>6.2134735948017099E-2</v>
      </c>
      <c r="D844" s="17">
        <v>6.0353978325814898E-2</v>
      </c>
      <c r="E844" s="17">
        <v>6.4618305091482003E-2</v>
      </c>
      <c r="F844" s="17"/>
      <c r="G844" s="17">
        <v>0.101096607230743</v>
      </c>
      <c r="H844" s="17">
        <v>5.9798866072166598E-2</v>
      </c>
      <c r="I844" s="17">
        <v>5.0799652592108897E-2</v>
      </c>
      <c r="J844" s="17"/>
      <c r="K844" s="17" t="s">
        <v>172</v>
      </c>
      <c r="L844" s="17">
        <v>6.2134735948017099E-2</v>
      </c>
      <c r="M844" s="17"/>
      <c r="N844" s="17">
        <v>7.3179776652163603E-2</v>
      </c>
      <c r="O844" s="17">
        <v>5.5714262251708599E-2</v>
      </c>
      <c r="P844" s="17">
        <v>6.5802052554244206E-2</v>
      </c>
      <c r="Q844" s="17">
        <v>5.9945066049277303E-2</v>
      </c>
      <c r="R844" s="17">
        <v>5.8267428554118601E-2</v>
      </c>
      <c r="S844" s="17"/>
      <c r="T844" s="17">
        <v>7.17189700657197E-2</v>
      </c>
      <c r="U844" s="17">
        <v>3.34935479945195E-2</v>
      </c>
      <c r="V844" s="17">
        <v>7.8520260965290606E-2</v>
      </c>
      <c r="W844" s="17">
        <v>6.2640585786623404E-2</v>
      </c>
      <c r="X844" s="17">
        <v>4.3687372526706403E-2</v>
      </c>
      <c r="Y844" s="17">
        <v>8.9327134132909006E-2</v>
      </c>
      <c r="Z844" s="17">
        <v>4.6876723720446899E-2</v>
      </c>
      <c r="AA844" s="17">
        <v>7.2114833309362594E-2</v>
      </c>
      <c r="AB844" s="17">
        <v>6.9855327642895301E-2</v>
      </c>
      <c r="AC844" s="17">
        <v>4.6917114984429902E-2</v>
      </c>
      <c r="AD844" s="17">
        <v>8.5621065796447696E-2</v>
      </c>
      <c r="AE844" s="17">
        <v>5.1216895398847301E-2</v>
      </c>
      <c r="AF844" s="17"/>
      <c r="AG844" s="17">
        <v>5.1547636426537799E-2</v>
      </c>
      <c r="AH844" s="17">
        <v>6.1107261250792702E-2</v>
      </c>
    </row>
    <row r="845" spans="2:34" x14ac:dyDescent="0.25">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row>
    <row r="846" spans="2:34" x14ac:dyDescent="0.25">
      <c r="B846" s="6" t="s">
        <v>355</v>
      </c>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row>
    <row r="847" spans="2:34" x14ac:dyDescent="0.25">
      <c r="B847" s="23" t="s">
        <v>745</v>
      </c>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row>
    <row r="848" spans="2:34" x14ac:dyDescent="0.25">
      <c r="B848" t="s">
        <v>342</v>
      </c>
      <c r="C848" s="17">
        <v>0.50173207911377904</v>
      </c>
      <c r="D848" s="17">
        <v>0.49913730171950998</v>
      </c>
      <c r="E848" s="17">
        <v>0.50697349970925698</v>
      </c>
      <c r="F848" s="17"/>
      <c r="G848" s="17">
        <v>0.47268361469443598</v>
      </c>
      <c r="H848" s="17">
        <v>0.46459555184703</v>
      </c>
      <c r="I848" s="17">
        <v>0.54435231217942903</v>
      </c>
      <c r="J848" s="17"/>
      <c r="K848" s="17" t="s">
        <v>172</v>
      </c>
      <c r="L848" s="17">
        <v>0.50173207911377904</v>
      </c>
      <c r="M848" s="17"/>
      <c r="N848" s="17">
        <v>0.392087549298827</v>
      </c>
      <c r="O848" s="17">
        <v>0.46851533799566503</v>
      </c>
      <c r="P848" s="17">
        <v>0.45313315436580498</v>
      </c>
      <c r="Q848" s="17">
        <v>0.47212191730117098</v>
      </c>
      <c r="R848" s="17">
        <v>0.62114156237419804</v>
      </c>
      <c r="S848" s="17"/>
      <c r="T848" s="17">
        <v>0.649845428114186</v>
      </c>
      <c r="U848" s="17">
        <v>0.39548478618423399</v>
      </c>
      <c r="V848" s="17">
        <v>0.57040737562321597</v>
      </c>
      <c r="W848" s="17">
        <v>0.33205270427254202</v>
      </c>
      <c r="X848" s="17">
        <v>0.46445239400765598</v>
      </c>
      <c r="Y848" s="17">
        <v>0.54162711536377905</v>
      </c>
      <c r="Z848" s="17">
        <v>0.48722645080538601</v>
      </c>
      <c r="AA848" s="17">
        <v>0.43060700403020102</v>
      </c>
      <c r="AB848" s="17">
        <v>0.46584414047263001</v>
      </c>
      <c r="AC848" s="17">
        <v>0.51251857718710803</v>
      </c>
      <c r="AD848" s="17">
        <v>0.60658797445414303</v>
      </c>
      <c r="AE848" s="17">
        <v>0.52747609076612001</v>
      </c>
      <c r="AF848" s="17"/>
      <c r="AG848" s="17">
        <v>0.52415685840378201</v>
      </c>
      <c r="AH848" s="17">
        <v>0.48670299302084802</v>
      </c>
    </row>
    <row r="849" spans="2:34" x14ac:dyDescent="0.25">
      <c r="B849" t="s">
        <v>343</v>
      </c>
      <c r="C849" s="17">
        <v>0.444227553295307</v>
      </c>
      <c r="D849" s="17">
        <v>0.44132424936269099</v>
      </c>
      <c r="E849" s="17">
        <v>0.44451557758836302</v>
      </c>
      <c r="F849" s="17"/>
      <c r="G849" s="17">
        <v>0.45194004271197102</v>
      </c>
      <c r="H849" s="17">
        <v>0.48100880979888</v>
      </c>
      <c r="I849" s="17">
        <v>0.40925100686341098</v>
      </c>
      <c r="J849" s="17"/>
      <c r="K849" s="17" t="s">
        <v>172</v>
      </c>
      <c r="L849" s="17">
        <v>0.444227553295307</v>
      </c>
      <c r="M849" s="17"/>
      <c r="N849" s="17">
        <v>0.50445173538785604</v>
      </c>
      <c r="O849" s="17">
        <v>0.47516512392778198</v>
      </c>
      <c r="P849" s="17">
        <v>0.50070726991399706</v>
      </c>
      <c r="Q849" s="17">
        <v>0.48341798173848999</v>
      </c>
      <c r="R849" s="17">
        <v>0.33096832869596399</v>
      </c>
      <c r="S849" s="17"/>
      <c r="T849" s="17">
        <v>0.29249459140620798</v>
      </c>
      <c r="U849" s="17">
        <v>0.55178671506211896</v>
      </c>
      <c r="V849" s="17">
        <v>0.37871415748139498</v>
      </c>
      <c r="W849" s="17">
        <v>0.65385906955717699</v>
      </c>
      <c r="X849" s="17">
        <v>0.48713083826696502</v>
      </c>
      <c r="Y849" s="17">
        <v>0.38507051283910998</v>
      </c>
      <c r="Z849" s="17">
        <v>0.49016840233688802</v>
      </c>
      <c r="AA849" s="17">
        <v>0.46147422636867502</v>
      </c>
      <c r="AB849" s="17">
        <v>0.46713158367425001</v>
      </c>
      <c r="AC849" s="17">
        <v>0.47894207695007701</v>
      </c>
      <c r="AD849" s="17">
        <v>0.30779095974941001</v>
      </c>
      <c r="AE849" s="17">
        <v>0.33006841639894902</v>
      </c>
      <c r="AF849" s="17"/>
      <c r="AG849" s="17">
        <v>0.42559868937400303</v>
      </c>
      <c r="AH849" s="17">
        <v>0.460855073994696</v>
      </c>
    </row>
    <row r="850" spans="2:34" x14ac:dyDescent="0.25">
      <c r="B850" t="s">
        <v>80</v>
      </c>
      <c r="C850" s="17">
        <v>5.4040367590913498E-2</v>
      </c>
      <c r="D850" s="17">
        <v>5.9538448917798997E-2</v>
      </c>
      <c r="E850" s="17">
        <v>4.8510922702380298E-2</v>
      </c>
      <c r="F850" s="17"/>
      <c r="G850" s="17">
        <v>7.5376342593593201E-2</v>
      </c>
      <c r="H850" s="17">
        <v>5.4395638354090101E-2</v>
      </c>
      <c r="I850" s="17">
        <v>4.6396680957160298E-2</v>
      </c>
      <c r="J850" s="17"/>
      <c r="K850" s="17" t="s">
        <v>172</v>
      </c>
      <c r="L850" s="17">
        <v>5.4040367590913498E-2</v>
      </c>
      <c r="M850" s="17"/>
      <c r="N850" s="17">
        <v>0.10346071531331701</v>
      </c>
      <c r="O850" s="17">
        <v>5.6319538076553002E-2</v>
      </c>
      <c r="P850" s="17">
        <v>4.6159575720198402E-2</v>
      </c>
      <c r="Q850" s="17">
        <v>4.4460100960338499E-2</v>
      </c>
      <c r="R850" s="17">
        <v>4.7890108929837201E-2</v>
      </c>
      <c r="S850" s="17"/>
      <c r="T850" s="17">
        <v>5.76599804796065E-2</v>
      </c>
      <c r="U850" s="17">
        <v>5.2728498753647601E-2</v>
      </c>
      <c r="V850" s="17">
        <v>5.0878466895389197E-2</v>
      </c>
      <c r="W850" s="17">
        <v>1.4088226170281199E-2</v>
      </c>
      <c r="X850" s="17">
        <v>4.8416767725378403E-2</v>
      </c>
      <c r="Y850" s="17">
        <v>7.3302371797110993E-2</v>
      </c>
      <c r="Z850" s="17">
        <v>2.2605146857726299E-2</v>
      </c>
      <c r="AA850" s="17">
        <v>0.10791876960112499</v>
      </c>
      <c r="AB850" s="17">
        <v>6.7024275853119694E-2</v>
      </c>
      <c r="AC850" s="17">
        <v>8.5393458628145007E-3</v>
      </c>
      <c r="AD850" s="17">
        <v>8.5621065796447696E-2</v>
      </c>
      <c r="AE850" s="17">
        <v>0.142455492834931</v>
      </c>
      <c r="AF850" s="17"/>
      <c r="AG850" s="17">
        <v>5.0244452222214603E-2</v>
      </c>
      <c r="AH850" s="17">
        <v>5.2441932984455299E-2</v>
      </c>
    </row>
    <row r="851" spans="2:34" x14ac:dyDescent="0.25">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row>
    <row r="852" spans="2:34" x14ac:dyDescent="0.25">
      <c r="B852" s="6" t="s">
        <v>356</v>
      </c>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row>
    <row r="853" spans="2:34" x14ac:dyDescent="0.25">
      <c r="B853" s="23" t="s">
        <v>745</v>
      </c>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row>
    <row r="854" spans="2:34" x14ac:dyDescent="0.25">
      <c r="B854" t="s">
        <v>342</v>
      </c>
      <c r="C854" s="17">
        <v>0.40493862859792901</v>
      </c>
      <c r="D854" s="17">
        <v>0.45999245705203701</v>
      </c>
      <c r="E854" s="17">
        <v>0.34838629162622098</v>
      </c>
      <c r="F854" s="17"/>
      <c r="G854" s="17">
        <v>0.38641792751340398</v>
      </c>
      <c r="H854" s="17">
        <v>0.33776359068943601</v>
      </c>
      <c r="I854" s="17">
        <v>0.47034163263408002</v>
      </c>
      <c r="J854" s="17"/>
      <c r="K854" s="17" t="s">
        <v>172</v>
      </c>
      <c r="L854" s="17">
        <v>0.40493862859792901</v>
      </c>
      <c r="M854" s="17"/>
      <c r="N854" s="17">
        <v>0.343949614445487</v>
      </c>
      <c r="O854" s="17">
        <v>0.351644665876852</v>
      </c>
      <c r="P854" s="17">
        <v>0.34732043563721798</v>
      </c>
      <c r="Q854" s="17">
        <v>0.37361807210219</v>
      </c>
      <c r="R854" s="17">
        <v>0.52884379799195702</v>
      </c>
      <c r="S854" s="17"/>
      <c r="T854" s="17">
        <v>0.53090921376795996</v>
      </c>
      <c r="U854" s="17">
        <v>0.39862517193893698</v>
      </c>
      <c r="V854" s="17">
        <v>0.36068100265431302</v>
      </c>
      <c r="W854" s="17">
        <v>0.327123815698038</v>
      </c>
      <c r="X854" s="17">
        <v>0.36589554618229603</v>
      </c>
      <c r="Y854" s="17">
        <v>0.445096868617468</v>
      </c>
      <c r="Z854" s="17">
        <v>0.31244094521136201</v>
      </c>
      <c r="AA854" s="17">
        <v>0.47254984493282198</v>
      </c>
      <c r="AB854" s="17">
        <v>0.36121404114515199</v>
      </c>
      <c r="AC854" s="17">
        <v>0.41429712685398901</v>
      </c>
      <c r="AD854" s="17">
        <v>0.45496803094251098</v>
      </c>
      <c r="AE854" s="17">
        <v>0.35138612320326501</v>
      </c>
      <c r="AF854" s="17"/>
      <c r="AG854" s="17">
        <v>0.43065875767654799</v>
      </c>
      <c r="AH854" s="17">
        <v>0.39141736299458002</v>
      </c>
    </row>
    <row r="855" spans="2:34" x14ac:dyDescent="0.25">
      <c r="B855" t="s">
        <v>343</v>
      </c>
      <c r="C855" s="17">
        <v>0.52002425648613204</v>
      </c>
      <c r="D855" s="17">
        <v>0.46919187446024802</v>
      </c>
      <c r="E855" s="17">
        <v>0.57131754441411298</v>
      </c>
      <c r="F855" s="17"/>
      <c r="G855" s="17">
        <v>0.51117673677980102</v>
      </c>
      <c r="H855" s="17">
        <v>0.58306325999891895</v>
      </c>
      <c r="I855" s="17">
        <v>0.46766057867222099</v>
      </c>
      <c r="J855" s="17"/>
      <c r="K855" s="17" t="s">
        <v>172</v>
      </c>
      <c r="L855" s="17">
        <v>0.52002425648613204</v>
      </c>
      <c r="M855" s="17"/>
      <c r="N855" s="17">
        <v>0.53385355137281698</v>
      </c>
      <c r="O855" s="17">
        <v>0.59150437399275202</v>
      </c>
      <c r="P855" s="17">
        <v>0.58262451679621796</v>
      </c>
      <c r="Q855" s="17">
        <v>0.54230009563656101</v>
      </c>
      <c r="R855" s="17">
        <v>0.40014807505453998</v>
      </c>
      <c r="S855" s="17"/>
      <c r="T855" s="17">
        <v>0.39492718431913099</v>
      </c>
      <c r="U855" s="17">
        <v>0.57297748424390704</v>
      </c>
      <c r="V855" s="17">
        <v>0.54053105642434696</v>
      </c>
      <c r="W855" s="17">
        <v>0.64393364070190295</v>
      </c>
      <c r="X855" s="17">
        <v>0.51951731093625897</v>
      </c>
      <c r="Y855" s="17">
        <v>0.45749157661112699</v>
      </c>
      <c r="Z855" s="17">
        <v>0.64476172399375198</v>
      </c>
      <c r="AA855" s="17">
        <v>0.47881460406172899</v>
      </c>
      <c r="AB855" s="17">
        <v>0.55834920462193705</v>
      </c>
      <c r="AC855" s="17">
        <v>0.52644077088335794</v>
      </c>
      <c r="AD855" s="17">
        <v>0.399002835728476</v>
      </c>
      <c r="AE855" s="17">
        <v>0.45433653421283698</v>
      </c>
      <c r="AF855" s="17"/>
      <c r="AG855" s="17">
        <v>0.49134548767418601</v>
      </c>
      <c r="AH855" s="17">
        <v>0.538588575364917</v>
      </c>
    </row>
    <row r="856" spans="2:34" x14ac:dyDescent="0.25">
      <c r="B856" t="s">
        <v>80</v>
      </c>
      <c r="C856" s="17">
        <v>7.5037114915938605E-2</v>
      </c>
      <c r="D856" s="17">
        <v>7.0815668487715394E-2</v>
      </c>
      <c r="E856" s="17">
        <v>8.0296163959665906E-2</v>
      </c>
      <c r="F856" s="17"/>
      <c r="G856" s="17">
        <v>0.102405335706795</v>
      </c>
      <c r="H856" s="17">
        <v>7.9173149311645305E-2</v>
      </c>
      <c r="I856" s="17">
        <v>6.1997788693698902E-2</v>
      </c>
      <c r="J856" s="17"/>
      <c r="K856" s="17" t="s">
        <v>172</v>
      </c>
      <c r="L856" s="17">
        <v>7.5037114915938605E-2</v>
      </c>
      <c r="M856" s="17"/>
      <c r="N856" s="17">
        <v>0.122196834181696</v>
      </c>
      <c r="O856" s="17">
        <v>5.68509601303957E-2</v>
      </c>
      <c r="P856" s="17">
        <v>7.0055047566563999E-2</v>
      </c>
      <c r="Q856" s="17">
        <v>8.4081832261249101E-2</v>
      </c>
      <c r="R856" s="17">
        <v>7.1008126953503101E-2</v>
      </c>
      <c r="S856" s="17"/>
      <c r="T856" s="17">
        <v>7.4163601912909299E-2</v>
      </c>
      <c r="U856" s="17">
        <v>2.83973438171558E-2</v>
      </c>
      <c r="V856" s="17">
        <v>9.8787940921339301E-2</v>
      </c>
      <c r="W856" s="17">
        <v>2.8942543600058102E-2</v>
      </c>
      <c r="X856" s="17">
        <v>0.114587142881444</v>
      </c>
      <c r="Y856" s="17">
        <v>9.7411554771405506E-2</v>
      </c>
      <c r="Z856" s="17">
        <v>4.27973307948862E-2</v>
      </c>
      <c r="AA856" s="17">
        <v>4.8635551005449702E-2</v>
      </c>
      <c r="AB856" s="17">
        <v>8.0436754232910704E-2</v>
      </c>
      <c r="AC856" s="17">
        <v>5.92621022626523E-2</v>
      </c>
      <c r="AD856" s="17">
        <v>0.14602913332901299</v>
      </c>
      <c r="AE856" s="17">
        <v>0.19427734258389801</v>
      </c>
      <c r="AF856" s="17"/>
      <c r="AG856" s="17">
        <v>7.79957546492661E-2</v>
      </c>
      <c r="AH856" s="17">
        <v>6.9994061640503605E-2</v>
      </c>
    </row>
    <row r="857" spans="2:34" x14ac:dyDescent="0.25">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row>
    <row r="858" spans="2:34" x14ac:dyDescent="0.25">
      <c r="B858" s="6" t="s">
        <v>368</v>
      </c>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row>
    <row r="859" spans="2:34" x14ac:dyDescent="0.25">
      <c r="B859" s="23" t="s">
        <v>62</v>
      </c>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row>
    <row r="860" spans="2:34" x14ac:dyDescent="0.25">
      <c r="B860" t="s">
        <v>357</v>
      </c>
      <c r="C860" s="17">
        <v>0.33981815455155601</v>
      </c>
      <c r="D860" s="17">
        <v>0.33252258448642003</v>
      </c>
      <c r="E860" s="17">
        <v>0.35015154658076603</v>
      </c>
      <c r="F860" s="17"/>
      <c r="G860" s="17">
        <v>0.31491699930186501</v>
      </c>
      <c r="H860" s="17">
        <v>0.36265296962765697</v>
      </c>
      <c r="I860" s="17">
        <v>0.33436047573900501</v>
      </c>
      <c r="J860" s="17"/>
      <c r="K860" s="17">
        <v>0.350660343084995</v>
      </c>
      <c r="L860" s="17">
        <v>0.340560234607728</v>
      </c>
      <c r="M860" s="17"/>
      <c r="N860" s="17">
        <v>0.30041752341411099</v>
      </c>
      <c r="O860" s="17">
        <v>0.32935232340551701</v>
      </c>
      <c r="P860" s="17">
        <v>0.34502376073839103</v>
      </c>
      <c r="Q860" s="17">
        <v>0.38810236595957598</v>
      </c>
      <c r="R860" s="17">
        <v>0.35661175543788698</v>
      </c>
      <c r="S860" s="17"/>
      <c r="T860" s="17">
        <v>0.34913848363400202</v>
      </c>
      <c r="U860" s="17">
        <v>0.36275983590348099</v>
      </c>
      <c r="V860" s="17">
        <v>0.35324700790578401</v>
      </c>
      <c r="W860" s="17">
        <v>0.27160541855159498</v>
      </c>
      <c r="X860" s="17">
        <v>0.341345654807097</v>
      </c>
      <c r="Y860" s="17">
        <v>0.36262488104402602</v>
      </c>
      <c r="Z860" s="17">
        <v>0.34936303578481598</v>
      </c>
      <c r="AA860" s="17">
        <v>0.29131391250738597</v>
      </c>
      <c r="AB860" s="17">
        <v>0.38163235636214798</v>
      </c>
      <c r="AC860" s="17">
        <v>0.298926554300602</v>
      </c>
      <c r="AD860" s="17">
        <v>0.28276895242509398</v>
      </c>
      <c r="AE860" s="17">
        <v>0.366835769900627</v>
      </c>
      <c r="AF860" s="17"/>
      <c r="AG860" s="17">
        <v>0.344475802839385</v>
      </c>
      <c r="AH860" s="17">
        <v>0.34082218432918898</v>
      </c>
    </row>
    <row r="861" spans="2:34" x14ac:dyDescent="0.25">
      <c r="B861" t="s">
        <v>358</v>
      </c>
      <c r="C861" s="17">
        <v>0.31852507991722101</v>
      </c>
      <c r="D861" s="17">
        <v>0.29947545829573102</v>
      </c>
      <c r="E861" s="17">
        <v>0.33203328998406501</v>
      </c>
      <c r="F861" s="17"/>
      <c r="G861" s="17">
        <v>0.349827083661647</v>
      </c>
      <c r="H861" s="17">
        <v>0.33059363847966899</v>
      </c>
      <c r="I861" s="17">
        <v>0.27434241408961302</v>
      </c>
      <c r="J861" s="17"/>
      <c r="K861" s="17">
        <v>0.32869583709384598</v>
      </c>
      <c r="L861" s="17">
        <v>0.31933681094614902</v>
      </c>
      <c r="M861" s="17"/>
      <c r="N861" s="17">
        <v>0.31588350329631898</v>
      </c>
      <c r="O861" s="17">
        <v>0.33160409220327902</v>
      </c>
      <c r="P861" s="17">
        <v>0.36717038073664099</v>
      </c>
      <c r="Q861" s="17">
        <v>0.26785726677354099</v>
      </c>
      <c r="R861" s="17">
        <v>0.23369155064394101</v>
      </c>
      <c r="S861" s="17"/>
      <c r="T861" s="17">
        <v>0.247044462442542</v>
      </c>
      <c r="U861" s="17">
        <v>0.34757077577027201</v>
      </c>
      <c r="V861" s="17">
        <v>0.37741802735691599</v>
      </c>
      <c r="W861" s="17">
        <v>0.32053385149897201</v>
      </c>
      <c r="X861" s="17">
        <v>0.330004897679959</v>
      </c>
      <c r="Y861" s="17">
        <v>0.29592315007959902</v>
      </c>
      <c r="Z861" s="17">
        <v>0.37940720419027102</v>
      </c>
      <c r="AA861" s="17">
        <v>0.34677566513333602</v>
      </c>
      <c r="AB861" s="17">
        <v>0.33077836949196399</v>
      </c>
      <c r="AC861" s="17">
        <v>0.31848335096541103</v>
      </c>
      <c r="AD861" s="17">
        <v>0.23437062273759601</v>
      </c>
      <c r="AE861" s="17">
        <v>0.26319908181759499</v>
      </c>
      <c r="AF861" s="17"/>
      <c r="AG861" s="17">
        <v>0.313918680712302</v>
      </c>
      <c r="AH861" s="17">
        <v>0.32824097610188202</v>
      </c>
    </row>
    <row r="862" spans="2:34" x14ac:dyDescent="0.25">
      <c r="B862" t="s">
        <v>359</v>
      </c>
      <c r="C862" s="17">
        <v>0.30398967444297997</v>
      </c>
      <c r="D862" s="17">
        <v>0.35426703414377197</v>
      </c>
      <c r="E862" s="17">
        <v>0.25952156071896998</v>
      </c>
      <c r="F862" s="17"/>
      <c r="G862" s="17">
        <v>0.29369595816203298</v>
      </c>
      <c r="H862" s="17">
        <v>0.27015707517218701</v>
      </c>
      <c r="I862" s="17">
        <v>0.35590533929728801</v>
      </c>
      <c r="J862" s="17"/>
      <c r="K862" s="17">
        <v>0.198760792510493</v>
      </c>
      <c r="L862" s="17">
        <v>0.323892890994808</v>
      </c>
      <c r="M862" s="17"/>
      <c r="N862" s="17">
        <v>0.25200915046062999</v>
      </c>
      <c r="O862" s="17">
        <v>0.30448527905759498</v>
      </c>
      <c r="P862" s="17">
        <v>0.26577013022399898</v>
      </c>
      <c r="Q862" s="17">
        <v>0.34375947986050198</v>
      </c>
      <c r="R862" s="17">
        <v>0.404345395373432</v>
      </c>
      <c r="S862" s="17"/>
      <c r="T862" s="17">
        <v>0.372160004334184</v>
      </c>
      <c r="U862" s="17">
        <v>0.29188560018485199</v>
      </c>
      <c r="V862" s="17">
        <v>0.29495886344490402</v>
      </c>
      <c r="W862" s="17">
        <v>0.29096410818637197</v>
      </c>
      <c r="X862" s="17">
        <v>0.26502137473015402</v>
      </c>
      <c r="Y862" s="17">
        <v>0.23465969379851101</v>
      </c>
      <c r="Z862" s="17">
        <v>0.32989185817387101</v>
      </c>
      <c r="AA862" s="17">
        <v>0.222594696980108</v>
      </c>
      <c r="AB862" s="17">
        <v>0.34298638220864103</v>
      </c>
      <c r="AC862" s="17">
        <v>0.30173141467449699</v>
      </c>
      <c r="AD862" s="17">
        <v>0.31308982545726799</v>
      </c>
      <c r="AE862" s="17">
        <v>0.30777773205206999</v>
      </c>
      <c r="AF862" s="17"/>
      <c r="AG862" s="17">
        <v>0.31834793512040099</v>
      </c>
      <c r="AH862" s="17">
        <v>0.30071860031133801</v>
      </c>
    </row>
    <row r="863" spans="2:34" x14ac:dyDescent="0.25">
      <c r="B863" t="s">
        <v>360</v>
      </c>
      <c r="C863" s="17">
        <v>0.28146023739252501</v>
      </c>
      <c r="D863" s="17">
        <v>0.24274984529562901</v>
      </c>
      <c r="E863" s="17">
        <v>0.312797950512402</v>
      </c>
      <c r="F863" s="17"/>
      <c r="G863" s="17">
        <v>0.257654653332067</v>
      </c>
      <c r="H863" s="17">
        <v>0.31431868499521398</v>
      </c>
      <c r="I863" s="17">
        <v>0.26243651318211397</v>
      </c>
      <c r="J863" s="17"/>
      <c r="K863" s="17">
        <v>0.32275045506195499</v>
      </c>
      <c r="L863" s="17">
        <v>0.27629034107329098</v>
      </c>
      <c r="M863" s="17"/>
      <c r="N863" s="17">
        <v>0.206069836420993</v>
      </c>
      <c r="O863" s="17">
        <v>0.27755305522218299</v>
      </c>
      <c r="P863" s="17">
        <v>0.33998298306213598</v>
      </c>
      <c r="Q863" s="17">
        <v>0.27807961431406902</v>
      </c>
      <c r="R863" s="17">
        <v>0.239790720074263</v>
      </c>
      <c r="S863" s="17"/>
      <c r="T863" s="17">
        <v>0.22882703884913</v>
      </c>
      <c r="U863" s="17">
        <v>0.29635954117099</v>
      </c>
      <c r="V863" s="17">
        <v>0.31202742967073599</v>
      </c>
      <c r="W863" s="17">
        <v>0.24561261065680501</v>
      </c>
      <c r="X863" s="17">
        <v>0.36403336538953601</v>
      </c>
      <c r="Y863" s="17">
        <v>0.203376888972289</v>
      </c>
      <c r="Z863" s="17">
        <v>0.32357575528030702</v>
      </c>
      <c r="AA863" s="17">
        <v>0.31401970750385499</v>
      </c>
      <c r="AB863" s="17">
        <v>0.30735851037391598</v>
      </c>
      <c r="AC863" s="17">
        <v>0.27436668814103798</v>
      </c>
      <c r="AD863" s="17">
        <v>0.24655042477685901</v>
      </c>
      <c r="AE863" s="17">
        <v>0.32165343640843302</v>
      </c>
      <c r="AF863" s="17"/>
      <c r="AG863" s="17">
        <v>0.28016091447337998</v>
      </c>
      <c r="AH863" s="17">
        <v>0.29209494835939898</v>
      </c>
    </row>
    <row r="864" spans="2:34" x14ac:dyDescent="0.25">
      <c r="B864" t="s">
        <v>361</v>
      </c>
      <c r="C864" s="17">
        <v>0.24994512340112099</v>
      </c>
      <c r="D864" s="17">
        <v>0.29862946013113201</v>
      </c>
      <c r="E864" s="17">
        <v>0.20603662649485099</v>
      </c>
      <c r="F864" s="17"/>
      <c r="G864" s="17">
        <v>0.19048810682515799</v>
      </c>
      <c r="H864" s="17">
        <v>0.22541482523001299</v>
      </c>
      <c r="I864" s="17">
        <v>0.33587965706226802</v>
      </c>
      <c r="J864" s="17"/>
      <c r="K864" s="17">
        <v>0.14550578069648901</v>
      </c>
      <c r="L864" s="17">
        <v>0.272906870611137</v>
      </c>
      <c r="M864" s="17"/>
      <c r="N864" s="17">
        <v>0.17340124959157999</v>
      </c>
      <c r="O864" s="17">
        <v>0.20402755104737799</v>
      </c>
      <c r="P864" s="17">
        <v>0.20764652911279399</v>
      </c>
      <c r="Q864" s="17">
        <v>0.22393835439462401</v>
      </c>
      <c r="R864" s="17">
        <v>0.45166607517968099</v>
      </c>
      <c r="S864" s="17"/>
      <c r="T864" s="17">
        <v>0.40638855180198302</v>
      </c>
      <c r="U864" s="17">
        <v>0.16392134386212201</v>
      </c>
      <c r="V864" s="17">
        <v>0.16595228446992299</v>
      </c>
      <c r="W864" s="17">
        <v>0.26825777905694298</v>
      </c>
      <c r="X864" s="17">
        <v>0.26367036056978699</v>
      </c>
      <c r="Y864" s="17">
        <v>0.25308372783906002</v>
      </c>
      <c r="Z864" s="17">
        <v>0.202648234039917</v>
      </c>
      <c r="AA864" s="17">
        <v>0.193900651289307</v>
      </c>
      <c r="AB864" s="17">
        <v>0.25790732146558598</v>
      </c>
      <c r="AC864" s="17">
        <v>0.236898950215605</v>
      </c>
      <c r="AD864" s="17">
        <v>0.26457150320577899</v>
      </c>
      <c r="AE864" s="17">
        <v>0.24851508773997699</v>
      </c>
      <c r="AF864" s="17"/>
      <c r="AG864" s="17">
        <v>0.28175880091011801</v>
      </c>
      <c r="AH864" s="17">
        <v>0.23649790049328001</v>
      </c>
    </row>
    <row r="865" spans="2:34" x14ac:dyDescent="0.25">
      <c r="B865" t="s">
        <v>362</v>
      </c>
      <c r="C865" s="17">
        <v>0.22586127688392499</v>
      </c>
      <c r="D865" s="17">
        <v>0.19175298507198801</v>
      </c>
      <c r="E865" s="17">
        <v>0.25313926663970698</v>
      </c>
      <c r="F865" s="17"/>
      <c r="G865" s="17">
        <v>0.209254351074877</v>
      </c>
      <c r="H865" s="17">
        <v>0.26999966367346301</v>
      </c>
      <c r="I865" s="17">
        <v>0.18603003101743501</v>
      </c>
      <c r="J865" s="17"/>
      <c r="K865" s="17">
        <v>0.26552362281520803</v>
      </c>
      <c r="L865" s="17">
        <v>0.22056131929179901</v>
      </c>
      <c r="M865" s="17"/>
      <c r="N865" s="17">
        <v>0.16795135176065801</v>
      </c>
      <c r="O865" s="17">
        <v>0.22303948121711001</v>
      </c>
      <c r="P865" s="17">
        <v>0.26895890945645501</v>
      </c>
      <c r="Q865" s="17">
        <v>0.26085789500110201</v>
      </c>
      <c r="R865" s="17">
        <v>0.18355220843074099</v>
      </c>
      <c r="S865" s="17"/>
      <c r="T865" s="17">
        <v>0.17955569617341199</v>
      </c>
      <c r="U865" s="17">
        <v>0.23871288242614999</v>
      </c>
      <c r="V865" s="17">
        <v>0.22224131975721201</v>
      </c>
      <c r="W865" s="17">
        <v>0.20596092337991601</v>
      </c>
      <c r="X865" s="17">
        <v>0.28426860602019699</v>
      </c>
      <c r="Y865" s="17">
        <v>0.22434598710095899</v>
      </c>
      <c r="Z865" s="17">
        <v>0.20795578947177701</v>
      </c>
      <c r="AA865" s="17">
        <v>0.24273807965557001</v>
      </c>
      <c r="AB865" s="17">
        <v>0.20937895157738101</v>
      </c>
      <c r="AC865" s="17">
        <v>0.297776910970519</v>
      </c>
      <c r="AD865" s="17">
        <v>0.191682887742855</v>
      </c>
      <c r="AE865" s="17">
        <v>0.253803783215236</v>
      </c>
      <c r="AF865" s="17"/>
      <c r="AG865" s="17">
        <v>0.213064988796768</v>
      </c>
      <c r="AH865" s="17">
        <v>0.24612061875899399</v>
      </c>
    </row>
    <row r="866" spans="2:34" x14ac:dyDescent="0.25">
      <c r="B866" t="s">
        <v>363</v>
      </c>
      <c r="C866" s="17">
        <v>0.21449156737608499</v>
      </c>
      <c r="D866" s="17">
        <v>0.16940435576556201</v>
      </c>
      <c r="E866" s="17">
        <v>0.25598226877189401</v>
      </c>
      <c r="F866" s="17"/>
      <c r="G866" s="17">
        <v>0.17571332906194101</v>
      </c>
      <c r="H866" s="17">
        <v>0.26607242106361101</v>
      </c>
      <c r="I866" s="17">
        <v>0.18593655436564699</v>
      </c>
      <c r="J866" s="17"/>
      <c r="K866" s="17">
        <v>0.25098469669590501</v>
      </c>
      <c r="L866" s="17">
        <v>0.210908477332378</v>
      </c>
      <c r="M866" s="17"/>
      <c r="N866" s="17">
        <v>0.15729231489385001</v>
      </c>
      <c r="O866" s="17">
        <v>0.20721556687603301</v>
      </c>
      <c r="P866" s="17">
        <v>0.26446131011038099</v>
      </c>
      <c r="Q866" s="17">
        <v>0.194744212088312</v>
      </c>
      <c r="R866" s="17">
        <v>0.18321201480552199</v>
      </c>
      <c r="S866" s="17"/>
      <c r="T866" s="17">
        <v>0.17957869917969399</v>
      </c>
      <c r="U866" s="17">
        <v>0.26612016990229298</v>
      </c>
      <c r="V866" s="17">
        <v>0.26192068894971099</v>
      </c>
      <c r="W866" s="17">
        <v>0.150931583018938</v>
      </c>
      <c r="X866" s="17">
        <v>0.22689444011759899</v>
      </c>
      <c r="Y866" s="17">
        <v>0.213114523635868</v>
      </c>
      <c r="Z866" s="17">
        <v>0.21669316006076</v>
      </c>
      <c r="AA866" s="17">
        <v>0.25111138825408602</v>
      </c>
      <c r="AB866" s="17">
        <v>0.17493547836425499</v>
      </c>
      <c r="AC866" s="17">
        <v>0.25566604388893499</v>
      </c>
      <c r="AD866" s="17">
        <v>0.18312404755464801</v>
      </c>
      <c r="AE866" s="17">
        <v>0.198749226484841</v>
      </c>
      <c r="AF866" s="17"/>
      <c r="AG866" s="17">
        <v>0.21253510486166599</v>
      </c>
      <c r="AH866" s="17">
        <v>0.22128104945615501</v>
      </c>
    </row>
    <row r="867" spans="2:34" x14ac:dyDescent="0.25">
      <c r="B867" t="s">
        <v>364</v>
      </c>
      <c r="C867" s="17">
        <v>0.14115212575091399</v>
      </c>
      <c r="D867" s="17">
        <v>0.125661731645619</v>
      </c>
      <c r="E867" s="17">
        <v>0.15721316576535899</v>
      </c>
      <c r="F867" s="17"/>
      <c r="G867" s="17">
        <v>0.112085725264952</v>
      </c>
      <c r="H867" s="17">
        <v>0.15135079883469399</v>
      </c>
      <c r="I867" s="17">
        <v>0.155382258682636</v>
      </c>
      <c r="J867" s="17"/>
      <c r="K867" s="17">
        <v>0.16971967816121</v>
      </c>
      <c r="L867" s="17">
        <v>0.138294202851306</v>
      </c>
      <c r="M867" s="17"/>
      <c r="N867" s="17">
        <v>0.14847289015274001</v>
      </c>
      <c r="O867" s="17">
        <v>0.109253656471825</v>
      </c>
      <c r="P867" s="17">
        <v>0.13646377197901799</v>
      </c>
      <c r="Q867" s="17">
        <v>0.15583383222702099</v>
      </c>
      <c r="R867" s="17">
        <v>0.17248183846002299</v>
      </c>
      <c r="S867" s="17"/>
      <c r="T867" s="17">
        <v>0.18296159919622301</v>
      </c>
      <c r="U867" s="17">
        <v>0.15478410651799701</v>
      </c>
      <c r="V867" s="17">
        <v>0.135588853415085</v>
      </c>
      <c r="W867" s="17">
        <v>6.6659908014088096E-2</v>
      </c>
      <c r="X867" s="17">
        <v>0.136343931522309</v>
      </c>
      <c r="Y867" s="17">
        <v>0.108870112457392</v>
      </c>
      <c r="Z867" s="17">
        <v>0.174416184828667</v>
      </c>
      <c r="AA867" s="17">
        <v>0.12186537287583001</v>
      </c>
      <c r="AB867" s="17">
        <v>0.127299167910401</v>
      </c>
      <c r="AC867" s="17">
        <v>0.142331973380351</v>
      </c>
      <c r="AD867" s="17">
        <v>0.19540327291739701</v>
      </c>
      <c r="AE867" s="17">
        <v>0.120270886417055</v>
      </c>
      <c r="AF867" s="17"/>
      <c r="AG867" s="17">
        <v>0.14642627979637901</v>
      </c>
      <c r="AH867" s="17">
        <v>0.141167454850186</v>
      </c>
    </row>
    <row r="868" spans="2:34" x14ac:dyDescent="0.25">
      <c r="B868" t="s">
        <v>365</v>
      </c>
      <c r="C868" s="17">
        <v>0.132547171522514</v>
      </c>
      <c r="D868" s="17">
        <v>0.12643987985544899</v>
      </c>
      <c r="E868" s="17">
        <v>0.131585125664862</v>
      </c>
      <c r="F868" s="17"/>
      <c r="G868" s="17">
        <v>0.110162857781599</v>
      </c>
      <c r="H868" s="17">
        <v>0.14600448975185501</v>
      </c>
      <c r="I868" s="17">
        <v>0.13649133666502899</v>
      </c>
      <c r="J868" s="17"/>
      <c r="K868" s="17">
        <v>0.13393511405467901</v>
      </c>
      <c r="L868" s="17">
        <v>0.133958916706719</v>
      </c>
      <c r="M868" s="17"/>
      <c r="N868" s="17">
        <v>8.3030187834080907E-2</v>
      </c>
      <c r="O868" s="17">
        <v>0.11676589589464401</v>
      </c>
      <c r="P868" s="17">
        <v>0.158606865903554</v>
      </c>
      <c r="Q868" s="17">
        <v>0.13437374489743401</v>
      </c>
      <c r="R868" s="17">
        <v>0.14104695941097201</v>
      </c>
      <c r="S868" s="17"/>
      <c r="T868" s="17">
        <v>9.1591070978294997E-2</v>
      </c>
      <c r="U868" s="17">
        <v>0.16091232552707199</v>
      </c>
      <c r="V868" s="17">
        <v>0.108289954164962</v>
      </c>
      <c r="W868" s="17">
        <v>0.12507652753858001</v>
      </c>
      <c r="X868" s="17">
        <v>0.18998109565337101</v>
      </c>
      <c r="Y868" s="17">
        <v>0.13177822224723701</v>
      </c>
      <c r="Z868" s="17">
        <v>0.16797742041595301</v>
      </c>
      <c r="AA868" s="17">
        <v>0.13496072573104501</v>
      </c>
      <c r="AB868" s="17">
        <v>0.14775457062123801</v>
      </c>
      <c r="AC868" s="17">
        <v>0.13879977620436801</v>
      </c>
      <c r="AD868" s="17">
        <v>7.1682213831027394E-2</v>
      </c>
      <c r="AE868" s="17">
        <v>5.3131228841464699E-2</v>
      </c>
      <c r="AF868" s="17"/>
      <c r="AG868" s="17">
        <v>0.121961937270535</v>
      </c>
      <c r="AH868" s="17">
        <v>0.14738884543367101</v>
      </c>
    </row>
    <row r="869" spans="2:34" x14ac:dyDescent="0.25">
      <c r="B869" t="s">
        <v>366</v>
      </c>
      <c r="C869" s="17">
        <v>0.12338525718413799</v>
      </c>
      <c r="D869" s="17">
        <v>0.104019306471543</v>
      </c>
      <c r="E869" s="17">
        <v>0.14342692699321399</v>
      </c>
      <c r="F869" s="17"/>
      <c r="G869" s="17">
        <v>0.13237659554208001</v>
      </c>
      <c r="H869" s="17">
        <v>0.13053766396092401</v>
      </c>
      <c r="I869" s="17">
        <v>0.106079843425957</v>
      </c>
      <c r="J869" s="17"/>
      <c r="K869" s="17">
        <v>0.13742092785834201</v>
      </c>
      <c r="L869" s="17">
        <v>0.122755662382561</v>
      </c>
      <c r="M869" s="17"/>
      <c r="N869" s="17">
        <v>0.15132999416460999</v>
      </c>
      <c r="O869" s="17">
        <v>0.139537066253939</v>
      </c>
      <c r="P869" s="17">
        <v>0.12851857024240901</v>
      </c>
      <c r="Q869" s="17">
        <v>9.5393084180656798E-2</v>
      </c>
      <c r="R869" s="17">
        <v>8.3332972333031205E-2</v>
      </c>
      <c r="S869" s="17"/>
      <c r="T869" s="17">
        <v>8.7778357153318803E-2</v>
      </c>
      <c r="U869" s="17">
        <v>0.140256077287819</v>
      </c>
      <c r="V869" s="17">
        <v>0.13340591620005399</v>
      </c>
      <c r="W869" s="17">
        <v>0.12687200263940199</v>
      </c>
      <c r="X869" s="17">
        <v>0.18210083954022699</v>
      </c>
      <c r="Y869" s="17">
        <v>0.17004027223658999</v>
      </c>
      <c r="Z869" s="17">
        <v>0.11339573488803301</v>
      </c>
      <c r="AA869" s="17">
        <v>6.5054175309975606E-2</v>
      </c>
      <c r="AB869" s="17">
        <v>0.117824191951113</v>
      </c>
      <c r="AC869" s="17">
        <v>0.100558648129372</v>
      </c>
      <c r="AD869" s="17">
        <v>9.1279914263218798E-2</v>
      </c>
      <c r="AE869" s="17">
        <v>0.124652361307618</v>
      </c>
      <c r="AF869" s="17"/>
      <c r="AG869" s="17">
        <v>0.118433708687359</v>
      </c>
      <c r="AH869" s="17">
        <v>0.12704937840246699</v>
      </c>
    </row>
    <row r="870" spans="2:34" x14ac:dyDescent="0.25">
      <c r="B870" t="s">
        <v>367</v>
      </c>
      <c r="C870" s="17">
        <v>0.120775407716539</v>
      </c>
      <c r="D870" s="17">
        <v>0.121806718772956</v>
      </c>
      <c r="E870" s="17">
        <v>0.121297596049791</v>
      </c>
      <c r="F870" s="17"/>
      <c r="G870" s="17">
        <v>0.128105105513628</v>
      </c>
      <c r="H870" s="17">
        <v>0.117044910514539</v>
      </c>
      <c r="I870" s="17">
        <v>0.118637530991512</v>
      </c>
      <c r="J870" s="17"/>
      <c r="K870" s="17">
        <v>9.1901878486838395E-2</v>
      </c>
      <c r="L870" s="17">
        <v>0.126735581334846</v>
      </c>
      <c r="M870" s="17"/>
      <c r="N870" s="17">
        <v>0.126586273945968</v>
      </c>
      <c r="O870" s="17">
        <v>0.112280326600015</v>
      </c>
      <c r="P870" s="17">
        <v>0.12551860661032799</v>
      </c>
      <c r="Q870" s="17">
        <v>0.116209165832179</v>
      </c>
      <c r="R870" s="17">
        <v>0.117695651745906</v>
      </c>
      <c r="S870" s="17"/>
      <c r="T870" s="17">
        <v>9.3503911462721301E-2</v>
      </c>
      <c r="U870" s="17">
        <v>9.5564129785895E-2</v>
      </c>
      <c r="V870" s="17">
        <v>0.14733732698148699</v>
      </c>
      <c r="W870" s="17">
        <v>0.19548306848722799</v>
      </c>
      <c r="X870" s="17">
        <v>0.111008046078144</v>
      </c>
      <c r="Y870" s="17">
        <v>0.100629143473995</v>
      </c>
      <c r="Z870" s="17">
        <v>0.142343672767897</v>
      </c>
      <c r="AA870" s="17">
        <v>8.4823925131366107E-2</v>
      </c>
      <c r="AB870" s="17">
        <v>0.11910826116399401</v>
      </c>
      <c r="AC870" s="17">
        <v>0.129811498684726</v>
      </c>
      <c r="AD870" s="17">
        <v>0.133309433602503</v>
      </c>
      <c r="AE870" s="17">
        <v>0.106874867733342</v>
      </c>
      <c r="AF870" s="17"/>
      <c r="AG870" s="17">
        <v>0.118783269742777</v>
      </c>
      <c r="AH870" s="17">
        <v>0.120250599391779</v>
      </c>
    </row>
    <row r="871" spans="2:34" x14ac:dyDescent="0.25">
      <c r="B871" t="s">
        <v>59</v>
      </c>
      <c r="C871" s="17">
        <v>3.4484129447840198E-2</v>
      </c>
      <c r="D871" s="17">
        <v>3.02059701746107E-2</v>
      </c>
      <c r="E871" s="17">
        <v>3.9422115419622802E-2</v>
      </c>
      <c r="F871" s="17"/>
      <c r="G871" s="17">
        <v>5.2944032977369597E-2</v>
      </c>
      <c r="H871" s="17">
        <v>2.71997374074021E-2</v>
      </c>
      <c r="I871" s="17">
        <v>2.6457268554968199E-2</v>
      </c>
      <c r="J871" s="17"/>
      <c r="K871" s="17">
        <v>5.84293159622769E-2</v>
      </c>
      <c r="L871" s="17">
        <v>2.94687982694261E-2</v>
      </c>
      <c r="M871" s="17"/>
      <c r="N871" s="17">
        <v>6.7614176045427896E-2</v>
      </c>
      <c r="O871" s="17">
        <v>4.4505896122889299E-2</v>
      </c>
      <c r="P871" s="17">
        <v>3.10575927228968E-2</v>
      </c>
      <c r="Q871" s="17">
        <v>1.72535081092921E-2</v>
      </c>
      <c r="R871" s="17">
        <v>8.8227781559692409E-3</v>
      </c>
      <c r="S871" s="17"/>
      <c r="T871" s="17">
        <v>2.6927413464143301E-2</v>
      </c>
      <c r="U871" s="17">
        <v>2.26922397124831E-2</v>
      </c>
      <c r="V871" s="17">
        <v>4.78951950936874E-2</v>
      </c>
      <c r="W871" s="17">
        <v>5.88866551905049E-2</v>
      </c>
      <c r="X871" s="17">
        <v>3.9718848160784498E-2</v>
      </c>
      <c r="Y871" s="17">
        <v>3.5521221129607601E-2</v>
      </c>
      <c r="Z871" s="17">
        <v>2.93765934031846E-2</v>
      </c>
      <c r="AA871" s="17">
        <v>3.1978650633598497E-2</v>
      </c>
      <c r="AB871" s="17">
        <v>4.0234143518345297E-2</v>
      </c>
      <c r="AC871" s="17">
        <v>2.4649575071974999E-2</v>
      </c>
      <c r="AD871" s="17">
        <v>1.60642726790657E-2</v>
      </c>
      <c r="AE871" s="17">
        <v>5.2920796080344598E-2</v>
      </c>
      <c r="AF871" s="17"/>
      <c r="AG871" s="17">
        <v>2.45321770978979E-2</v>
      </c>
      <c r="AH871" s="17">
        <v>3.6671706800062501E-2</v>
      </c>
    </row>
    <row r="872" spans="2:34" x14ac:dyDescent="0.25">
      <c r="B872" t="s">
        <v>60</v>
      </c>
      <c r="C872" s="17">
        <v>4.0639005196423703E-2</v>
      </c>
      <c r="D872" s="17">
        <v>3.6481657753558001E-2</v>
      </c>
      <c r="E872" s="17">
        <v>4.4026721473776502E-2</v>
      </c>
      <c r="F872" s="17"/>
      <c r="G872" s="17">
        <v>5.1208180784755399E-2</v>
      </c>
      <c r="H872" s="17">
        <v>3.6519049823594101E-2</v>
      </c>
      <c r="I872" s="17">
        <v>3.5979765380981098E-2</v>
      </c>
      <c r="J872" s="17"/>
      <c r="K872" s="17">
        <v>7.6006868619661494E-2</v>
      </c>
      <c r="L872" s="17">
        <v>2.9172974156410601E-2</v>
      </c>
      <c r="M872" s="17"/>
      <c r="N872" s="17">
        <v>8.3880425219557395E-2</v>
      </c>
      <c r="O872" s="17">
        <v>4.8560390937373701E-2</v>
      </c>
      <c r="P872" s="17">
        <v>3.3464283761069399E-2</v>
      </c>
      <c r="Q872" s="17">
        <v>2.7989172010367099E-2</v>
      </c>
      <c r="R872" s="17">
        <v>1.41562787876325E-2</v>
      </c>
      <c r="S872" s="17"/>
      <c r="T872" s="17">
        <v>3.7899151876477702E-2</v>
      </c>
      <c r="U872" s="17">
        <v>5.7768801516283302E-2</v>
      </c>
      <c r="V872" s="17">
        <v>4.1174844862804802E-2</v>
      </c>
      <c r="W872" s="17">
        <v>1.5353408906499401E-2</v>
      </c>
      <c r="X872" s="17">
        <v>4.2798215445026697E-2</v>
      </c>
      <c r="Y872" s="17">
        <v>6.6958290635784803E-2</v>
      </c>
      <c r="Z872" s="17">
        <v>6.2519420220884497E-2</v>
      </c>
      <c r="AA872" s="17">
        <v>2.25065308632257E-2</v>
      </c>
      <c r="AB872" s="17">
        <v>1.31951724599218E-2</v>
      </c>
      <c r="AC872" s="17">
        <v>1.7292710270894501E-2</v>
      </c>
      <c r="AD872" s="17">
        <v>9.3662382382263598E-2</v>
      </c>
      <c r="AE872" s="17">
        <v>0</v>
      </c>
      <c r="AF872" s="17"/>
      <c r="AG872" s="17">
        <v>3.7269970047549103E-2</v>
      </c>
      <c r="AH872" s="17">
        <v>3.1597216378196E-2</v>
      </c>
    </row>
    <row r="873" spans="2:34" x14ac:dyDescent="0.25">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row>
    <row r="874" spans="2:34" x14ac:dyDescent="0.25">
      <c r="B874" s="6" t="s">
        <v>384</v>
      </c>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row>
    <row r="875" spans="2:34" x14ac:dyDescent="0.25">
      <c r="B875" s="23" t="s">
        <v>62</v>
      </c>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row>
    <row r="876" spans="2:34" x14ac:dyDescent="0.25">
      <c r="B876" t="s">
        <v>378</v>
      </c>
      <c r="C876" s="17">
        <v>0.11369537153416499</v>
      </c>
      <c r="D876" s="17">
        <v>0.13983532362085099</v>
      </c>
      <c r="E876" s="17">
        <v>8.9727525855110096E-2</v>
      </c>
      <c r="F876" s="17"/>
      <c r="G876" s="17">
        <v>9.2765364679576204E-2</v>
      </c>
      <c r="H876" s="17">
        <v>9.4544876548887297E-2</v>
      </c>
      <c r="I876" s="17">
        <v>0.15711000602309999</v>
      </c>
      <c r="J876" s="17"/>
      <c r="K876" s="17">
        <v>6.7115411869664701E-2</v>
      </c>
      <c r="L876" s="17">
        <v>0.12084330893334699</v>
      </c>
      <c r="M876" s="17"/>
      <c r="N876" s="17">
        <v>6.8315373877332997E-2</v>
      </c>
      <c r="O876" s="17">
        <v>0.119376384309688</v>
      </c>
      <c r="P876" s="17">
        <v>9.5813468164815202E-2</v>
      </c>
      <c r="Q876" s="17">
        <v>0.12647737863622699</v>
      </c>
      <c r="R876" s="17">
        <v>0.17454870696309699</v>
      </c>
      <c r="S876" s="17"/>
      <c r="T876" s="17">
        <v>0.18062838009283599</v>
      </c>
      <c r="U876" s="17">
        <v>3.5616028147444398E-2</v>
      </c>
      <c r="V876" s="17">
        <v>8.3021908360956007E-2</v>
      </c>
      <c r="W876" s="17">
        <v>0.123758320365446</v>
      </c>
      <c r="X876" s="17">
        <v>0.10808351141078</v>
      </c>
      <c r="Y876" s="17">
        <v>0.10025866414757</v>
      </c>
      <c r="Z876" s="17">
        <v>9.2879426217540403E-2</v>
      </c>
      <c r="AA876" s="17">
        <v>0.13745700698175201</v>
      </c>
      <c r="AB876" s="17">
        <v>0.132677384672089</v>
      </c>
      <c r="AC876" s="17">
        <v>9.8192629193613296E-2</v>
      </c>
      <c r="AD876" s="17">
        <v>0.169007052278565</v>
      </c>
      <c r="AE876" s="17">
        <v>0.176726864142736</v>
      </c>
      <c r="AF876" s="17"/>
      <c r="AG876" s="17">
        <v>0.13042609643845099</v>
      </c>
      <c r="AH876" s="17">
        <v>0.10314941426593301</v>
      </c>
    </row>
    <row r="877" spans="2:34" x14ac:dyDescent="0.25">
      <c r="B877" t="s">
        <v>379</v>
      </c>
      <c r="C877" s="17">
        <v>0.30765792924556801</v>
      </c>
      <c r="D877" s="17">
        <v>0.34168626650519401</v>
      </c>
      <c r="E877" s="17">
        <v>0.27864011133998701</v>
      </c>
      <c r="F877" s="17"/>
      <c r="G877" s="17">
        <v>0.28768145821423902</v>
      </c>
      <c r="H877" s="17">
        <v>0.29315876321705397</v>
      </c>
      <c r="I877" s="17">
        <v>0.34436395760701699</v>
      </c>
      <c r="J877" s="17"/>
      <c r="K877" s="17">
        <v>0.30943418020590402</v>
      </c>
      <c r="L877" s="17">
        <v>0.311564586938609</v>
      </c>
      <c r="M877" s="17"/>
      <c r="N877" s="17">
        <v>0.232566539081522</v>
      </c>
      <c r="O877" s="17">
        <v>0.29311180114482999</v>
      </c>
      <c r="P877" s="17">
        <v>0.28922878024245702</v>
      </c>
      <c r="Q877" s="17">
        <v>0.31172508806535298</v>
      </c>
      <c r="R877" s="17">
        <v>0.41903219546602799</v>
      </c>
      <c r="S877" s="17"/>
      <c r="T877" s="17">
        <v>0.39302134275370898</v>
      </c>
      <c r="U877" s="17">
        <v>0.34390525433725</v>
      </c>
      <c r="V877" s="17">
        <v>0.32398634737508802</v>
      </c>
      <c r="W877" s="17">
        <v>0.29603370795704198</v>
      </c>
      <c r="X877" s="17">
        <v>0.23793604662513501</v>
      </c>
      <c r="Y877" s="17">
        <v>0.32901633692545501</v>
      </c>
      <c r="Z877" s="17">
        <v>0.30032426738100998</v>
      </c>
      <c r="AA877" s="17">
        <v>0.211334353252941</v>
      </c>
      <c r="AB877" s="17">
        <v>0.30883161390430702</v>
      </c>
      <c r="AC877" s="17">
        <v>0.270925375085452</v>
      </c>
      <c r="AD877" s="17">
        <v>0.258871344791057</v>
      </c>
      <c r="AE877" s="17">
        <v>0.18424549727652201</v>
      </c>
      <c r="AF877" s="17"/>
      <c r="AG877" s="17">
        <v>0.31114836204575802</v>
      </c>
      <c r="AH877" s="17">
        <v>0.31276431380391301</v>
      </c>
    </row>
    <row r="878" spans="2:34" x14ac:dyDescent="0.25">
      <c r="B878" t="s">
        <v>380</v>
      </c>
      <c r="C878" s="17">
        <v>0.38834888706999299</v>
      </c>
      <c r="D878" s="17">
        <v>0.35287839762776102</v>
      </c>
      <c r="E878" s="17">
        <v>0.427842620992963</v>
      </c>
      <c r="F878" s="17"/>
      <c r="G878" s="17">
        <v>0.41990145994448502</v>
      </c>
      <c r="H878" s="17">
        <v>0.42395141463696301</v>
      </c>
      <c r="I878" s="17">
        <v>0.31447163427128699</v>
      </c>
      <c r="J878" s="17"/>
      <c r="K878" s="17">
        <v>0.40111771385691702</v>
      </c>
      <c r="L878" s="17">
        <v>0.38322937642781801</v>
      </c>
      <c r="M878" s="17"/>
      <c r="N878" s="17">
        <v>0.45334633515747802</v>
      </c>
      <c r="O878" s="17">
        <v>0.41174009315737098</v>
      </c>
      <c r="P878" s="17">
        <v>0.41465330280492002</v>
      </c>
      <c r="Q878" s="17">
        <v>0.34953089734104897</v>
      </c>
      <c r="R878" s="17">
        <v>0.27375962871989401</v>
      </c>
      <c r="S878" s="17"/>
      <c r="T878" s="17">
        <v>0.30445264939669803</v>
      </c>
      <c r="U878" s="17">
        <v>0.43072405349253301</v>
      </c>
      <c r="V878" s="17">
        <v>0.37751299135868899</v>
      </c>
      <c r="W878" s="17">
        <v>0.430892359421228</v>
      </c>
      <c r="X878" s="17">
        <v>0.44087199555236201</v>
      </c>
      <c r="Y878" s="17">
        <v>0.31548833578597701</v>
      </c>
      <c r="Z878" s="17">
        <v>0.46813862493028802</v>
      </c>
      <c r="AA878" s="17">
        <v>0.43415989468517902</v>
      </c>
      <c r="AB878" s="17">
        <v>0.334346840389394</v>
      </c>
      <c r="AC878" s="17">
        <v>0.40473471598627597</v>
      </c>
      <c r="AD878" s="17">
        <v>0.38724146721733499</v>
      </c>
      <c r="AE878" s="17">
        <v>0.44918372833013298</v>
      </c>
      <c r="AF878" s="17"/>
      <c r="AG878" s="17">
        <v>0.38563682734016602</v>
      </c>
      <c r="AH878" s="17">
        <v>0.39312279291091001</v>
      </c>
    </row>
    <row r="879" spans="2:34" x14ac:dyDescent="0.25">
      <c r="B879" t="s">
        <v>381</v>
      </c>
      <c r="C879" s="17">
        <v>9.4504057787050899E-2</v>
      </c>
      <c r="D879" s="17">
        <v>7.5430963092127198E-2</v>
      </c>
      <c r="E879" s="17">
        <v>0.10891274287807</v>
      </c>
      <c r="F879" s="17"/>
      <c r="G879" s="17">
        <v>9.0040560814636406E-2</v>
      </c>
      <c r="H879" s="17">
        <v>9.2698901312599696E-2</v>
      </c>
      <c r="I879" s="17">
        <v>0.100909732993538</v>
      </c>
      <c r="J879" s="17"/>
      <c r="K879" s="17">
        <v>9.9262952628594706E-2</v>
      </c>
      <c r="L879" s="17">
        <v>9.4706494284395898E-2</v>
      </c>
      <c r="M879" s="17"/>
      <c r="N879" s="17">
        <v>8.5930343753100005E-2</v>
      </c>
      <c r="O879" s="17">
        <v>9.93778838866725E-2</v>
      </c>
      <c r="P879" s="17">
        <v>0.10928753487814501</v>
      </c>
      <c r="Q879" s="17">
        <v>8.3196624710698094E-2</v>
      </c>
      <c r="R879" s="17">
        <v>7.2777251908131294E-2</v>
      </c>
      <c r="S879" s="17"/>
      <c r="T879" s="17">
        <v>7.83176849421236E-2</v>
      </c>
      <c r="U879" s="17">
        <v>8.9807999527749593E-2</v>
      </c>
      <c r="V879" s="17">
        <v>0.10903117119712</v>
      </c>
      <c r="W879" s="17">
        <v>9.0915935928748304E-2</v>
      </c>
      <c r="X879" s="17">
        <v>0.103832190746798</v>
      </c>
      <c r="Y879" s="17">
        <v>9.0586890817250701E-2</v>
      </c>
      <c r="Z879" s="17">
        <v>6.6156775965003897E-2</v>
      </c>
      <c r="AA879" s="17">
        <v>0.15545844085763799</v>
      </c>
      <c r="AB879" s="17">
        <v>0.11589798624244101</v>
      </c>
      <c r="AC879" s="17">
        <v>0.10206145359152</v>
      </c>
      <c r="AD879" s="17">
        <v>6.4988492918927401E-2</v>
      </c>
      <c r="AE879" s="17">
        <v>9.4127027255819506E-2</v>
      </c>
      <c r="AF879" s="17"/>
      <c r="AG879" s="17">
        <v>8.2832094107475607E-2</v>
      </c>
      <c r="AH879" s="17">
        <v>0.10304706393398699</v>
      </c>
    </row>
    <row r="880" spans="2:34" x14ac:dyDescent="0.25">
      <c r="B880" t="s">
        <v>382</v>
      </c>
      <c r="C880" s="17">
        <v>3.8720125296554803E-2</v>
      </c>
      <c r="D880" s="17">
        <v>3.9570142202433503E-2</v>
      </c>
      <c r="E880" s="17">
        <v>3.3957881271184501E-2</v>
      </c>
      <c r="F880" s="17"/>
      <c r="G880" s="17">
        <v>2.6185183473621199E-2</v>
      </c>
      <c r="H880" s="17">
        <v>4.9692318680741601E-2</v>
      </c>
      <c r="I880" s="17">
        <v>3.6627003247916103E-2</v>
      </c>
      <c r="J880" s="17"/>
      <c r="K880" s="17">
        <v>5.9748806938334599E-2</v>
      </c>
      <c r="L880" s="17">
        <v>3.5894587839941802E-2</v>
      </c>
      <c r="M880" s="17"/>
      <c r="N880" s="17">
        <v>3.8773656865335002E-2</v>
      </c>
      <c r="O880" s="17">
        <v>2.0446346660237601E-2</v>
      </c>
      <c r="P880" s="17">
        <v>4.5133553883286201E-2</v>
      </c>
      <c r="Q880" s="17">
        <v>7.0540309945080495E-2</v>
      </c>
      <c r="R880" s="17">
        <v>3.4551933444942097E-2</v>
      </c>
      <c r="S880" s="17"/>
      <c r="T880" s="17">
        <v>1.7821821037014501E-2</v>
      </c>
      <c r="U880" s="17">
        <v>3.8914410065180698E-2</v>
      </c>
      <c r="V880" s="17">
        <v>1.98641164660113E-2</v>
      </c>
      <c r="W880" s="17">
        <v>1.5506034745777201E-2</v>
      </c>
      <c r="X880" s="17">
        <v>5.6859436509197801E-2</v>
      </c>
      <c r="Y880" s="17">
        <v>5.0625867398013599E-2</v>
      </c>
      <c r="Z880" s="17">
        <v>1.7186906777749401E-2</v>
      </c>
      <c r="AA880" s="17">
        <v>4.7289063603627703E-2</v>
      </c>
      <c r="AB880" s="17">
        <v>4.7425414186145202E-2</v>
      </c>
      <c r="AC880" s="17">
        <v>6.1587827653858201E-2</v>
      </c>
      <c r="AD880" s="17">
        <v>7.4060035433338806E-2</v>
      </c>
      <c r="AE880" s="17">
        <v>6.6702512619199003E-2</v>
      </c>
      <c r="AF880" s="17"/>
      <c r="AG880" s="17">
        <v>4.4531784968170299E-2</v>
      </c>
      <c r="AH880" s="17">
        <v>3.3902116063061302E-2</v>
      </c>
    </row>
    <row r="881" spans="2:34" x14ac:dyDescent="0.25">
      <c r="B881" t="s">
        <v>80</v>
      </c>
      <c r="C881" s="17">
        <v>5.7073629066668498E-2</v>
      </c>
      <c r="D881" s="17">
        <v>5.0598906951633299E-2</v>
      </c>
      <c r="E881" s="17">
        <v>6.0919117662685297E-2</v>
      </c>
      <c r="F881" s="17"/>
      <c r="G881" s="17">
        <v>8.3425972873442403E-2</v>
      </c>
      <c r="H881" s="17">
        <v>4.5953725603753999E-2</v>
      </c>
      <c r="I881" s="17">
        <v>4.6517665857142398E-2</v>
      </c>
      <c r="J881" s="17"/>
      <c r="K881" s="17">
        <v>6.3320934500584694E-2</v>
      </c>
      <c r="L881" s="17">
        <v>5.3761645575888001E-2</v>
      </c>
      <c r="M881" s="17"/>
      <c r="N881" s="17">
        <v>0.121067751265232</v>
      </c>
      <c r="O881" s="17">
        <v>5.5947490841201299E-2</v>
      </c>
      <c r="P881" s="17">
        <v>4.5883360026376899E-2</v>
      </c>
      <c r="Q881" s="17">
        <v>5.85297013015924E-2</v>
      </c>
      <c r="R881" s="17">
        <v>2.5330283497906801E-2</v>
      </c>
      <c r="S881" s="17"/>
      <c r="T881" s="17">
        <v>2.5758121777619498E-2</v>
      </c>
      <c r="U881" s="17">
        <v>6.1032254429842302E-2</v>
      </c>
      <c r="V881" s="17">
        <v>8.6583465242135393E-2</v>
      </c>
      <c r="W881" s="17">
        <v>4.2893641581759401E-2</v>
      </c>
      <c r="X881" s="17">
        <v>5.2416819155726997E-2</v>
      </c>
      <c r="Y881" s="17">
        <v>0.114023904925733</v>
      </c>
      <c r="Z881" s="17">
        <v>5.5313998728408503E-2</v>
      </c>
      <c r="AA881" s="17">
        <v>1.43012406188618E-2</v>
      </c>
      <c r="AB881" s="17">
        <v>6.0820760605623601E-2</v>
      </c>
      <c r="AC881" s="17">
        <v>6.24979984892804E-2</v>
      </c>
      <c r="AD881" s="17">
        <v>4.5831607360776502E-2</v>
      </c>
      <c r="AE881" s="17">
        <v>2.9014370375590098E-2</v>
      </c>
      <c r="AF881" s="17"/>
      <c r="AG881" s="17">
        <v>4.542483509998E-2</v>
      </c>
      <c r="AH881" s="17">
        <v>5.40142990221949E-2</v>
      </c>
    </row>
    <row r="882" spans="2:34" x14ac:dyDescent="0.25">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row>
    <row r="883" spans="2:34" x14ac:dyDescent="0.25">
      <c r="B883" s="6" t="s">
        <v>385</v>
      </c>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row>
    <row r="884" spans="2:34" x14ac:dyDescent="0.25">
      <c r="B884" s="23" t="s">
        <v>62</v>
      </c>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row>
    <row r="885" spans="2:34" x14ac:dyDescent="0.25">
      <c r="B885" t="s">
        <v>378</v>
      </c>
      <c r="C885" s="17">
        <v>0.101879067144823</v>
      </c>
      <c r="D885" s="17">
        <v>0.13064352320252501</v>
      </c>
      <c r="E885" s="17">
        <v>7.50605249297875E-2</v>
      </c>
      <c r="F885" s="17"/>
      <c r="G885" s="17">
        <v>9.8437751095602197E-2</v>
      </c>
      <c r="H885" s="17">
        <v>8.3939845033416699E-2</v>
      </c>
      <c r="I885" s="17">
        <v>0.127533325424463</v>
      </c>
      <c r="J885" s="17"/>
      <c r="K885" s="17">
        <v>5.74441417371334E-2</v>
      </c>
      <c r="L885" s="17">
        <v>0.108284861594515</v>
      </c>
      <c r="M885" s="17"/>
      <c r="N885" s="17">
        <v>5.6424514691767999E-2</v>
      </c>
      <c r="O885" s="17">
        <v>0.102004674947441</v>
      </c>
      <c r="P885" s="17">
        <v>8.2890674090185607E-2</v>
      </c>
      <c r="Q885" s="17">
        <v>0.101956892935552</v>
      </c>
      <c r="R885" s="17">
        <v>0.17538165040826301</v>
      </c>
      <c r="S885" s="17"/>
      <c r="T885" s="17">
        <v>0.19557910521153099</v>
      </c>
      <c r="U885" s="17">
        <v>5.8167867561575097E-2</v>
      </c>
      <c r="V885" s="17">
        <v>6.0786325521399197E-2</v>
      </c>
      <c r="W885" s="17">
        <v>8.8784292081116406E-2</v>
      </c>
      <c r="X885" s="17">
        <v>9.0109532724192601E-2</v>
      </c>
      <c r="Y885" s="17">
        <v>9.3784315329510703E-2</v>
      </c>
      <c r="Z885" s="17">
        <v>5.17058777083578E-2</v>
      </c>
      <c r="AA885" s="17">
        <v>0.10156990723699599</v>
      </c>
      <c r="AB885" s="17">
        <v>0.102887755490947</v>
      </c>
      <c r="AC885" s="17">
        <v>0.12828820537507801</v>
      </c>
      <c r="AD885" s="17">
        <v>0.11893156073269399</v>
      </c>
      <c r="AE885" s="17">
        <v>0.117230501669414</v>
      </c>
      <c r="AF885" s="17"/>
      <c r="AG885" s="17">
        <v>0.11633953740722</v>
      </c>
      <c r="AH885" s="17">
        <v>9.4658635826323806E-2</v>
      </c>
    </row>
    <row r="886" spans="2:34" x14ac:dyDescent="0.25">
      <c r="B886" t="s">
        <v>379</v>
      </c>
      <c r="C886" s="17">
        <v>0.27076835343896</v>
      </c>
      <c r="D886" s="17">
        <v>0.29482665978884998</v>
      </c>
      <c r="E886" s="17">
        <v>0.251130062183405</v>
      </c>
      <c r="F886" s="17"/>
      <c r="G886" s="17">
        <v>0.26624784221926501</v>
      </c>
      <c r="H886" s="17">
        <v>0.248998399437522</v>
      </c>
      <c r="I886" s="17">
        <v>0.30222063972451702</v>
      </c>
      <c r="J886" s="17"/>
      <c r="K886" s="17">
        <v>0.23754879713274199</v>
      </c>
      <c r="L886" s="17">
        <v>0.28176099142734801</v>
      </c>
      <c r="M886" s="17"/>
      <c r="N886" s="17">
        <v>0.243745122767237</v>
      </c>
      <c r="O886" s="17">
        <v>0.26755997697731898</v>
      </c>
      <c r="P886" s="17">
        <v>0.238592959265787</v>
      </c>
      <c r="Q886" s="17">
        <v>0.31128854161249597</v>
      </c>
      <c r="R886" s="17">
        <v>0.34258497429632701</v>
      </c>
      <c r="S886" s="17"/>
      <c r="T886" s="17">
        <v>0.28813890674868797</v>
      </c>
      <c r="U886" s="17">
        <v>0.279138728205515</v>
      </c>
      <c r="V886" s="17">
        <v>0.32229907216155601</v>
      </c>
      <c r="W886" s="17">
        <v>0.27917140261363999</v>
      </c>
      <c r="X886" s="17">
        <v>0.22853096778994</v>
      </c>
      <c r="Y886" s="17">
        <v>0.29265352122634503</v>
      </c>
      <c r="Z886" s="17">
        <v>0.27328504497806</v>
      </c>
      <c r="AA886" s="17">
        <v>0.25013505359424598</v>
      </c>
      <c r="AB886" s="17">
        <v>0.23651390162441499</v>
      </c>
      <c r="AC886" s="17">
        <v>0.24252258073588201</v>
      </c>
      <c r="AD886" s="17">
        <v>0.259376626902667</v>
      </c>
      <c r="AE886" s="17">
        <v>0.274239458139582</v>
      </c>
      <c r="AF886" s="17"/>
      <c r="AG886" s="17">
        <v>0.28946088816829701</v>
      </c>
      <c r="AH886" s="17">
        <v>0.26364067021985399</v>
      </c>
    </row>
    <row r="887" spans="2:34" x14ac:dyDescent="0.25">
      <c r="B887" t="s">
        <v>380</v>
      </c>
      <c r="C887" s="17">
        <v>0.35718406642196299</v>
      </c>
      <c r="D887" s="17">
        <v>0.33505268240777197</v>
      </c>
      <c r="E887" s="17">
        <v>0.38206047935549298</v>
      </c>
      <c r="F887" s="17"/>
      <c r="G887" s="17">
        <v>0.36130740537412098</v>
      </c>
      <c r="H887" s="17">
        <v>0.38022155029048998</v>
      </c>
      <c r="I887" s="17">
        <v>0.32451388203873299</v>
      </c>
      <c r="J887" s="17"/>
      <c r="K887" s="17">
        <v>0.37148177205292299</v>
      </c>
      <c r="L887" s="17">
        <v>0.35488900692584502</v>
      </c>
      <c r="M887" s="17"/>
      <c r="N887" s="17">
        <v>0.38211505097863202</v>
      </c>
      <c r="O887" s="17">
        <v>0.40054006162748301</v>
      </c>
      <c r="P887" s="17">
        <v>0.36812322561286598</v>
      </c>
      <c r="Q887" s="17">
        <v>0.32614912152041597</v>
      </c>
      <c r="R887" s="17">
        <v>0.280888393365608</v>
      </c>
      <c r="S887" s="17"/>
      <c r="T887" s="17">
        <v>0.33452820012307399</v>
      </c>
      <c r="U887" s="17">
        <v>0.36534090973253802</v>
      </c>
      <c r="V887" s="17">
        <v>0.338429707375621</v>
      </c>
      <c r="W887" s="17">
        <v>0.38320737615453798</v>
      </c>
      <c r="X887" s="17">
        <v>0.332231301185062</v>
      </c>
      <c r="Y887" s="17">
        <v>0.320092626305165</v>
      </c>
      <c r="Z887" s="17">
        <v>0.37674324352213401</v>
      </c>
      <c r="AA887" s="17">
        <v>0.37513041104183698</v>
      </c>
      <c r="AB887" s="17">
        <v>0.41120361133220001</v>
      </c>
      <c r="AC887" s="17">
        <v>0.33713133928741401</v>
      </c>
      <c r="AD887" s="17">
        <v>0.38294319913040498</v>
      </c>
      <c r="AE887" s="17">
        <v>0.30762693710589101</v>
      </c>
      <c r="AF887" s="17"/>
      <c r="AG887" s="17">
        <v>0.34398626851282699</v>
      </c>
      <c r="AH887" s="17">
        <v>0.36227503333619099</v>
      </c>
    </row>
    <row r="888" spans="2:34" x14ac:dyDescent="0.25">
      <c r="B888" t="s">
        <v>381</v>
      </c>
      <c r="C888" s="17">
        <v>0.145161322698693</v>
      </c>
      <c r="D888" s="17">
        <v>0.130894649342083</v>
      </c>
      <c r="E888" s="17">
        <v>0.15624023635581599</v>
      </c>
      <c r="F888" s="17"/>
      <c r="G888" s="17">
        <v>0.136687937684563</v>
      </c>
      <c r="H888" s="17">
        <v>0.16425846608019101</v>
      </c>
      <c r="I888" s="17">
        <v>0.12912419673257</v>
      </c>
      <c r="J888" s="17"/>
      <c r="K888" s="17">
        <v>0.187051692987941</v>
      </c>
      <c r="L888" s="17">
        <v>0.13761075602072301</v>
      </c>
      <c r="M888" s="17"/>
      <c r="N888" s="17">
        <v>0.10945142876167099</v>
      </c>
      <c r="O888" s="17">
        <v>0.13474878570771601</v>
      </c>
      <c r="P888" s="17">
        <v>0.17371855675502701</v>
      </c>
      <c r="Q888" s="17">
        <v>0.17026289590121299</v>
      </c>
      <c r="R888" s="17">
        <v>0.12330112462760601</v>
      </c>
      <c r="S888" s="17"/>
      <c r="T888" s="17">
        <v>0.112552396879536</v>
      </c>
      <c r="U888" s="17">
        <v>0.172146339027345</v>
      </c>
      <c r="V888" s="17">
        <v>0.13015496355516201</v>
      </c>
      <c r="W888" s="17">
        <v>0.12091542935392099</v>
      </c>
      <c r="X888" s="17">
        <v>0.15904113492017999</v>
      </c>
      <c r="Y888" s="17">
        <v>0.14050188326372201</v>
      </c>
      <c r="Z888" s="17">
        <v>0.152741113872714</v>
      </c>
      <c r="AA888" s="17">
        <v>0.143984297910695</v>
      </c>
      <c r="AB888" s="17">
        <v>0.131034412391724</v>
      </c>
      <c r="AC888" s="17">
        <v>0.19220881636154</v>
      </c>
      <c r="AD888" s="17">
        <v>0.123691196951202</v>
      </c>
      <c r="AE888" s="17">
        <v>0.20375923608214999</v>
      </c>
      <c r="AF888" s="17"/>
      <c r="AG888" s="17">
        <v>0.12771617970812699</v>
      </c>
      <c r="AH888" s="17">
        <v>0.161761297885469</v>
      </c>
    </row>
    <row r="889" spans="2:34" x14ac:dyDescent="0.25">
      <c r="B889" t="s">
        <v>382</v>
      </c>
      <c r="C889" s="17">
        <v>5.5361258239599302E-2</v>
      </c>
      <c r="D889" s="17">
        <v>4.4626766778847297E-2</v>
      </c>
      <c r="E889" s="17">
        <v>6.1263406522412502E-2</v>
      </c>
      <c r="F889" s="17"/>
      <c r="G889" s="17">
        <v>3.68144230741137E-2</v>
      </c>
      <c r="H889" s="17">
        <v>7.0316726171465394E-2</v>
      </c>
      <c r="I889" s="17">
        <v>5.38655496601365E-2</v>
      </c>
      <c r="J889" s="17"/>
      <c r="K889" s="17">
        <v>7.3243098626180905E-2</v>
      </c>
      <c r="L889" s="17">
        <v>5.3502086513095702E-2</v>
      </c>
      <c r="M889" s="17"/>
      <c r="N889" s="17">
        <v>5.7219722644091899E-2</v>
      </c>
      <c r="O889" s="17">
        <v>2.9363616796017799E-2</v>
      </c>
      <c r="P889" s="17">
        <v>7.8878122233163206E-2</v>
      </c>
      <c r="Q889" s="17">
        <v>5.2613954539040303E-2</v>
      </c>
      <c r="R889" s="17">
        <v>3.8254444723657799E-2</v>
      </c>
      <c r="S889" s="17"/>
      <c r="T889" s="17">
        <v>2.8426372876633001E-2</v>
      </c>
      <c r="U889" s="17">
        <v>4.6359692691470597E-2</v>
      </c>
      <c r="V889" s="17">
        <v>6.4071459369996794E-2</v>
      </c>
      <c r="W889" s="17">
        <v>4.1207299506788898E-2</v>
      </c>
      <c r="X889" s="17">
        <v>0.110743466874604</v>
      </c>
      <c r="Y889" s="17">
        <v>4.2490294223471101E-2</v>
      </c>
      <c r="Z889" s="17">
        <v>7.06557506213535E-2</v>
      </c>
      <c r="AA889" s="17">
        <v>9.0222694406636897E-2</v>
      </c>
      <c r="AB889" s="17">
        <v>6.9576061776350298E-2</v>
      </c>
      <c r="AC889" s="17">
        <v>4.0355431648944E-2</v>
      </c>
      <c r="AD889" s="17">
        <v>5.7914799352530903E-2</v>
      </c>
      <c r="AE889" s="17">
        <v>2.4116858465874601E-2</v>
      </c>
      <c r="AF889" s="17"/>
      <c r="AG889" s="17">
        <v>5.5111580191534303E-2</v>
      </c>
      <c r="AH889" s="17">
        <v>5.6070564243400602E-2</v>
      </c>
    </row>
    <row r="890" spans="2:34" x14ac:dyDescent="0.25">
      <c r="B890" t="s">
        <v>80</v>
      </c>
      <c r="C890" s="17">
        <v>6.9645932055963103E-2</v>
      </c>
      <c r="D890" s="17">
        <v>6.3955718479921694E-2</v>
      </c>
      <c r="E890" s="17">
        <v>7.4245290653086493E-2</v>
      </c>
      <c r="F890" s="17"/>
      <c r="G890" s="17">
        <v>0.100504640552335</v>
      </c>
      <c r="H890" s="17">
        <v>5.2265012986914501E-2</v>
      </c>
      <c r="I890" s="17">
        <v>6.2742406419580704E-2</v>
      </c>
      <c r="J890" s="17"/>
      <c r="K890" s="17">
        <v>7.3230497463079705E-2</v>
      </c>
      <c r="L890" s="17">
        <v>6.3952297518473297E-2</v>
      </c>
      <c r="M890" s="17"/>
      <c r="N890" s="17">
        <v>0.15104416015660099</v>
      </c>
      <c r="O890" s="17">
        <v>6.5782883944023707E-2</v>
      </c>
      <c r="P890" s="17">
        <v>5.7796462042971702E-2</v>
      </c>
      <c r="Q890" s="17">
        <v>3.7728593491282499E-2</v>
      </c>
      <c r="R890" s="17">
        <v>3.9589412578538298E-2</v>
      </c>
      <c r="S890" s="17"/>
      <c r="T890" s="17">
        <v>4.0775018160536497E-2</v>
      </c>
      <c r="U890" s="17">
        <v>7.8846462781556506E-2</v>
      </c>
      <c r="V890" s="17">
        <v>8.4258472016264102E-2</v>
      </c>
      <c r="W890" s="17">
        <v>8.6714200289995699E-2</v>
      </c>
      <c r="X890" s="17">
        <v>7.9343596506020894E-2</v>
      </c>
      <c r="Y890" s="17">
        <v>0.110477359651786</v>
      </c>
      <c r="Z890" s="17">
        <v>7.4868969297380794E-2</v>
      </c>
      <c r="AA890" s="17">
        <v>3.8957635809589101E-2</v>
      </c>
      <c r="AB890" s="17">
        <v>4.8784257384364101E-2</v>
      </c>
      <c r="AC890" s="17">
        <v>5.9493626591142601E-2</v>
      </c>
      <c r="AD890" s="17">
        <v>5.7142616930501801E-2</v>
      </c>
      <c r="AE890" s="17">
        <v>7.3027008537088794E-2</v>
      </c>
      <c r="AF890" s="17"/>
      <c r="AG890" s="17">
        <v>6.7385546011994604E-2</v>
      </c>
      <c r="AH890" s="17">
        <v>6.1593798488761703E-2</v>
      </c>
    </row>
    <row r="891" spans="2:34" x14ac:dyDescent="0.25">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row>
    <row r="892" spans="2:34" x14ac:dyDescent="0.25">
      <c r="B892" s="6" t="s">
        <v>386</v>
      </c>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row>
    <row r="893" spans="2:34" x14ac:dyDescent="0.25">
      <c r="B893" s="23" t="s">
        <v>62</v>
      </c>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row>
    <row r="894" spans="2:34" x14ac:dyDescent="0.25">
      <c r="B894" t="s">
        <v>378</v>
      </c>
      <c r="C894" s="17">
        <v>0.150183344374787</v>
      </c>
      <c r="D894" s="17">
        <v>0.19533629779384001</v>
      </c>
      <c r="E894" s="17">
        <v>0.107898697743794</v>
      </c>
      <c r="F894" s="17"/>
      <c r="G894" s="17">
        <v>0.13086488477389199</v>
      </c>
      <c r="H894" s="17">
        <v>0.125022200635411</v>
      </c>
      <c r="I894" s="17">
        <v>0.19962577555213201</v>
      </c>
      <c r="J894" s="17"/>
      <c r="K894" s="17">
        <v>0.117205235830195</v>
      </c>
      <c r="L894" s="17">
        <v>0.15718160657958399</v>
      </c>
      <c r="M894" s="17"/>
      <c r="N894" s="17">
        <v>0.100485945902481</v>
      </c>
      <c r="O894" s="17">
        <v>0.13810898965551899</v>
      </c>
      <c r="P894" s="17">
        <v>0.13983296956223701</v>
      </c>
      <c r="Q894" s="17">
        <v>0.124481160189027</v>
      </c>
      <c r="R894" s="17">
        <v>0.23329757893549799</v>
      </c>
      <c r="S894" s="17"/>
      <c r="T894" s="17">
        <v>0.196964652966268</v>
      </c>
      <c r="U894" s="17">
        <v>0.15140940408947101</v>
      </c>
      <c r="V894" s="17">
        <v>0.121108980279068</v>
      </c>
      <c r="W894" s="17">
        <v>9.6296647933104301E-2</v>
      </c>
      <c r="X894" s="17">
        <v>0.11770502467494801</v>
      </c>
      <c r="Y894" s="17">
        <v>0.14111208394351199</v>
      </c>
      <c r="Z894" s="17">
        <v>0.13956266319281899</v>
      </c>
      <c r="AA894" s="17">
        <v>0.113861961564239</v>
      </c>
      <c r="AB894" s="17">
        <v>0.16607595484422299</v>
      </c>
      <c r="AC894" s="17">
        <v>0.18710932138479</v>
      </c>
      <c r="AD894" s="17">
        <v>0.175091393175864</v>
      </c>
      <c r="AE894" s="17">
        <v>0.15602934372273899</v>
      </c>
      <c r="AF894" s="17"/>
      <c r="AG894" s="17">
        <v>0.15717909096023899</v>
      </c>
      <c r="AH894" s="17">
        <v>0.15111074179807599</v>
      </c>
    </row>
    <row r="895" spans="2:34" x14ac:dyDescent="0.25">
      <c r="B895" t="s">
        <v>379</v>
      </c>
      <c r="C895" s="17">
        <v>0.37546287247772298</v>
      </c>
      <c r="D895" s="17">
        <v>0.40341738115945402</v>
      </c>
      <c r="E895" s="17">
        <v>0.35221918368509297</v>
      </c>
      <c r="F895" s="17"/>
      <c r="G895" s="17">
        <v>0.38894665261038303</v>
      </c>
      <c r="H895" s="17">
        <v>0.359621713237393</v>
      </c>
      <c r="I895" s="17">
        <v>0.382770077325018</v>
      </c>
      <c r="J895" s="17"/>
      <c r="K895" s="17">
        <v>0.347078122326337</v>
      </c>
      <c r="L895" s="17">
        <v>0.383363675997829</v>
      </c>
      <c r="M895" s="17"/>
      <c r="N895" s="17">
        <v>0.326896386185479</v>
      </c>
      <c r="O895" s="17">
        <v>0.376520321581722</v>
      </c>
      <c r="P895" s="17">
        <v>0.34836704871611901</v>
      </c>
      <c r="Q895" s="17">
        <v>0.42103282932584102</v>
      </c>
      <c r="R895" s="17">
        <v>0.44935871417212703</v>
      </c>
      <c r="S895" s="17"/>
      <c r="T895" s="17">
        <v>0.43756679935724202</v>
      </c>
      <c r="U895" s="17">
        <v>0.40616115051142598</v>
      </c>
      <c r="V895" s="17">
        <v>0.37438975128263902</v>
      </c>
      <c r="W895" s="17">
        <v>0.38020670447390498</v>
      </c>
      <c r="X895" s="17">
        <v>0.37648879718698403</v>
      </c>
      <c r="Y895" s="17">
        <v>0.35714477928576399</v>
      </c>
      <c r="Z895" s="17">
        <v>0.35660311503784897</v>
      </c>
      <c r="AA895" s="17">
        <v>0.38345645479039198</v>
      </c>
      <c r="AB895" s="17">
        <v>0.35984660074403302</v>
      </c>
      <c r="AC895" s="17">
        <v>0.31657808392067999</v>
      </c>
      <c r="AD895" s="17">
        <v>0.33874480068625601</v>
      </c>
      <c r="AE895" s="17">
        <v>0.32271359544399197</v>
      </c>
      <c r="AF895" s="17"/>
      <c r="AG895" s="17">
        <v>0.38170362322918699</v>
      </c>
      <c r="AH895" s="17">
        <v>0.37850517940067202</v>
      </c>
    </row>
    <row r="896" spans="2:34" x14ac:dyDescent="0.25">
      <c r="B896" t="s">
        <v>380</v>
      </c>
      <c r="C896" s="17">
        <v>0.209814309589166</v>
      </c>
      <c r="D896" s="17">
        <v>0.19632433913563499</v>
      </c>
      <c r="E896" s="17">
        <v>0.22482292542761201</v>
      </c>
      <c r="F896" s="17"/>
      <c r="G896" s="17">
        <v>0.227627719614203</v>
      </c>
      <c r="H896" s="17">
        <v>0.21619984471840001</v>
      </c>
      <c r="I896" s="17">
        <v>0.18527473726694799</v>
      </c>
      <c r="J896" s="17"/>
      <c r="K896" s="17">
        <v>0.255274773516106</v>
      </c>
      <c r="L896" s="17">
        <v>0.19995014772362499</v>
      </c>
      <c r="M896" s="17"/>
      <c r="N896" s="17">
        <v>0.25779400966549498</v>
      </c>
      <c r="O896" s="17">
        <v>0.25036950468677999</v>
      </c>
      <c r="P896" s="17">
        <v>0.209978318554746</v>
      </c>
      <c r="Q896" s="17">
        <v>0.18453063302821199</v>
      </c>
      <c r="R896" s="17">
        <v>0.13542347091336299</v>
      </c>
      <c r="S896" s="17"/>
      <c r="T896" s="17">
        <v>0.19833139208707201</v>
      </c>
      <c r="U896" s="17">
        <v>0.19812251225236599</v>
      </c>
      <c r="V896" s="17">
        <v>0.16047682779216599</v>
      </c>
      <c r="W896" s="17">
        <v>0.24337109567343501</v>
      </c>
      <c r="X896" s="17">
        <v>0.22230363151872001</v>
      </c>
      <c r="Y896" s="17">
        <v>0.234953219206784</v>
      </c>
      <c r="Z896" s="17">
        <v>0.234947300923323</v>
      </c>
      <c r="AA896" s="17">
        <v>0.25066327777108299</v>
      </c>
      <c r="AB896" s="17">
        <v>0.229678499238304</v>
      </c>
      <c r="AC896" s="17">
        <v>0.14999663083207099</v>
      </c>
      <c r="AD896" s="17">
        <v>0.244967778030343</v>
      </c>
      <c r="AE896" s="17">
        <v>0.14124820215019901</v>
      </c>
      <c r="AF896" s="17"/>
      <c r="AG896" s="17">
        <v>0.20631848144148099</v>
      </c>
      <c r="AH896" s="17">
        <v>0.21092365364431701</v>
      </c>
    </row>
    <row r="897" spans="2:34" x14ac:dyDescent="0.25">
      <c r="B897" t="s">
        <v>381</v>
      </c>
      <c r="C897" s="17">
        <v>0.131549759323011</v>
      </c>
      <c r="D897" s="17">
        <v>9.5143743703189801E-2</v>
      </c>
      <c r="E897" s="17">
        <v>0.164307034580084</v>
      </c>
      <c r="F897" s="17"/>
      <c r="G897" s="17">
        <v>0.122039600643951</v>
      </c>
      <c r="H897" s="17">
        <v>0.15074189079602901</v>
      </c>
      <c r="I897" s="17">
        <v>0.11635670435692</v>
      </c>
      <c r="J897" s="17"/>
      <c r="K897" s="17">
        <v>0.114435197250216</v>
      </c>
      <c r="L897" s="17">
        <v>0.13597976350021901</v>
      </c>
      <c r="M897" s="17"/>
      <c r="N897" s="17">
        <v>0.11401652597036201</v>
      </c>
      <c r="O897" s="17">
        <v>0.134520289536157</v>
      </c>
      <c r="P897" s="17">
        <v>0.16027767083522099</v>
      </c>
      <c r="Q897" s="17">
        <v>0.106287902478841</v>
      </c>
      <c r="R897" s="17">
        <v>9.8164472427512597E-2</v>
      </c>
      <c r="S897" s="17"/>
      <c r="T897" s="17">
        <v>8.3585950112037302E-2</v>
      </c>
      <c r="U897" s="17">
        <v>0.15426597224382199</v>
      </c>
      <c r="V897" s="17">
        <v>0.18078729885976999</v>
      </c>
      <c r="W897" s="17">
        <v>0.16172876887569301</v>
      </c>
      <c r="X897" s="17">
        <v>0.102445785196319</v>
      </c>
      <c r="Y897" s="17">
        <v>0.120141389242869</v>
      </c>
      <c r="Z897" s="17">
        <v>0.143581549061717</v>
      </c>
      <c r="AA897" s="17">
        <v>8.4944737157491707E-2</v>
      </c>
      <c r="AB897" s="17">
        <v>0.112960825921331</v>
      </c>
      <c r="AC897" s="17">
        <v>0.17585838036363399</v>
      </c>
      <c r="AD897" s="17">
        <v>9.1387747157321203E-2</v>
      </c>
      <c r="AE897" s="17">
        <v>0.18387264607765</v>
      </c>
      <c r="AF897" s="17"/>
      <c r="AG897" s="17">
        <v>0.13751947386244501</v>
      </c>
      <c r="AH897" s="17">
        <v>0.125067898443601</v>
      </c>
    </row>
    <row r="898" spans="2:34" x14ac:dyDescent="0.25">
      <c r="B898" t="s">
        <v>382</v>
      </c>
      <c r="C898" s="17">
        <v>7.6401795791974397E-2</v>
      </c>
      <c r="D898" s="17">
        <v>5.6618708949160899E-2</v>
      </c>
      <c r="E898" s="17">
        <v>9.1200538585837307E-2</v>
      </c>
      <c r="F898" s="17"/>
      <c r="G898" s="17">
        <v>5.0753796729247298E-2</v>
      </c>
      <c r="H898" s="17">
        <v>0.105727169932001</v>
      </c>
      <c r="I898" s="17">
        <v>6.3512365700237799E-2</v>
      </c>
      <c r="J898" s="17"/>
      <c r="K898" s="17">
        <v>9.5345314205631707E-2</v>
      </c>
      <c r="L898" s="17">
        <v>7.2521302052050707E-2</v>
      </c>
      <c r="M898" s="17"/>
      <c r="N898" s="17">
        <v>6.45345075521922E-2</v>
      </c>
      <c r="O898" s="17">
        <v>4.6258253713087699E-2</v>
      </c>
      <c r="P898" s="17">
        <v>9.5671567608955205E-2</v>
      </c>
      <c r="Q898" s="17">
        <v>0.127497308790883</v>
      </c>
      <c r="R898" s="17">
        <v>6.3678498315937401E-2</v>
      </c>
      <c r="S898" s="17"/>
      <c r="T898" s="17">
        <v>6.1760026995619902E-2</v>
      </c>
      <c r="U898" s="17">
        <v>4.2077141511183101E-2</v>
      </c>
      <c r="V898" s="17">
        <v>6.2784376164852093E-2</v>
      </c>
      <c r="W898" s="17">
        <v>7.4755072273650094E-2</v>
      </c>
      <c r="X898" s="17">
        <v>0.115722437957391</v>
      </c>
      <c r="Y898" s="17">
        <v>6.8089687573281904E-2</v>
      </c>
      <c r="Z898" s="17">
        <v>6.9355742843380197E-2</v>
      </c>
      <c r="AA898" s="17">
        <v>0.140254465363474</v>
      </c>
      <c r="AB898" s="17">
        <v>7.96515223886331E-2</v>
      </c>
      <c r="AC898" s="17">
        <v>8.7494608816116301E-2</v>
      </c>
      <c r="AD898" s="17">
        <v>8.2879233717044504E-2</v>
      </c>
      <c r="AE898" s="17">
        <v>0.14392413538298099</v>
      </c>
      <c r="AF898" s="17"/>
      <c r="AG898" s="17">
        <v>6.6824563153774996E-2</v>
      </c>
      <c r="AH898" s="17">
        <v>8.1291517462993304E-2</v>
      </c>
    </row>
    <row r="899" spans="2:34" x14ac:dyDescent="0.25">
      <c r="B899" t="s">
        <v>80</v>
      </c>
      <c r="C899" s="17">
        <v>5.6587918443338797E-2</v>
      </c>
      <c r="D899" s="17">
        <v>5.3159529258720403E-2</v>
      </c>
      <c r="E899" s="17">
        <v>5.9551619977579302E-2</v>
      </c>
      <c r="F899" s="17"/>
      <c r="G899" s="17">
        <v>7.97673456283233E-2</v>
      </c>
      <c r="H899" s="17">
        <v>4.2687180680765498E-2</v>
      </c>
      <c r="I899" s="17">
        <v>5.2460339798744399E-2</v>
      </c>
      <c r="J899" s="17"/>
      <c r="K899" s="17">
        <v>7.06613568715143E-2</v>
      </c>
      <c r="L899" s="17">
        <v>5.1003504146690901E-2</v>
      </c>
      <c r="M899" s="17"/>
      <c r="N899" s="17">
        <v>0.13627262472398999</v>
      </c>
      <c r="O899" s="17">
        <v>5.4222640826734801E-2</v>
      </c>
      <c r="P899" s="17">
        <v>4.5872424722721801E-2</v>
      </c>
      <c r="Q899" s="17">
        <v>3.61701661871962E-2</v>
      </c>
      <c r="R899" s="17">
        <v>2.0077265235562299E-2</v>
      </c>
      <c r="S899" s="17"/>
      <c r="T899" s="17">
        <v>2.1791178481762201E-2</v>
      </c>
      <c r="U899" s="17">
        <v>4.7963819391732103E-2</v>
      </c>
      <c r="V899" s="17">
        <v>0.100452765621505</v>
      </c>
      <c r="W899" s="17">
        <v>4.3641710770212602E-2</v>
      </c>
      <c r="X899" s="17">
        <v>6.5334323465638194E-2</v>
      </c>
      <c r="Y899" s="17">
        <v>7.8558840747789099E-2</v>
      </c>
      <c r="Z899" s="17">
        <v>5.5949628940912099E-2</v>
      </c>
      <c r="AA899" s="17">
        <v>2.68191033533202E-2</v>
      </c>
      <c r="AB899" s="17">
        <v>5.1786596863475601E-2</v>
      </c>
      <c r="AC899" s="17">
        <v>8.2962974682708704E-2</v>
      </c>
      <c r="AD899" s="17">
        <v>6.6929047233172001E-2</v>
      </c>
      <c r="AE899" s="17">
        <v>5.2212077222437897E-2</v>
      </c>
      <c r="AF899" s="17"/>
      <c r="AG899" s="17">
        <v>5.0454767352872E-2</v>
      </c>
      <c r="AH899" s="17">
        <v>5.3101009250340801E-2</v>
      </c>
    </row>
    <row r="900" spans="2:34" x14ac:dyDescent="0.25">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row>
    <row r="901" spans="2:34" x14ac:dyDescent="0.25">
      <c r="B901" s="6" t="s">
        <v>387</v>
      </c>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row>
    <row r="902" spans="2:34" x14ac:dyDescent="0.25">
      <c r="B902" s="23" t="s">
        <v>62</v>
      </c>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row>
    <row r="903" spans="2:34" x14ac:dyDescent="0.25">
      <c r="B903" t="s">
        <v>378</v>
      </c>
      <c r="C903" s="17">
        <v>8.3908354610001901E-2</v>
      </c>
      <c r="D903" s="17">
        <v>0.108794246763161</v>
      </c>
      <c r="E903" s="17">
        <v>6.0625031573426198E-2</v>
      </c>
      <c r="F903" s="17"/>
      <c r="G903" s="17">
        <v>7.14527397712727E-2</v>
      </c>
      <c r="H903" s="17">
        <v>7.62294141317508E-2</v>
      </c>
      <c r="I903" s="17">
        <v>0.10509064855329001</v>
      </c>
      <c r="J903" s="17"/>
      <c r="K903" s="17">
        <v>7.7041504416785006E-2</v>
      </c>
      <c r="L903" s="17">
        <v>8.4726332240176297E-2</v>
      </c>
      <c r="M903" s="17"/>
      <c r="N903" s="17">
        <v>6.1816884799456802E-2</v>
      </c>
      <c r="O903" s="17">
        <v>6.83283525986257E-2</v>
      </c>
      <c r="P903" s="17">
        <v>6.8307781029173398E-2</v>
      </c>
      <c r="Q903" s="17">
        <v>9.9752438882554903E-2</v>
      </c>
      <c r="R903" s="17">
        <v>0.142535739078716</v>
      </c>
      <c r="S903" s="17"/>
      <c r="T903" s="17">
        <v>0.16366142513833001</v>
      </c>
      <c r="U903" s="17">
        <v>4.8441260404578697E-2</v>
      </c>
      <c r="V903" s="17">
        <v>5.9416187601804303E-2</v>
      </c>
      <c r="W903" s="17">
        <v>8.3721385963022796E-2</v>
      </c>
      <c r="X903" s="17">
        <v>4.07360713776568E-2</v>
      </c>
      <c r="Y903" s="17">
        <v>7.7443654663916797E-2</v>
      </c>
      <c r="Z903" s="17">
        <v>5.2550690393091799E-2</v>
      </c>
      <c r="AA903" s="17">
        <v>6.7435992741953402E-2</v>
      </c>
      <c r="AB903" s="17">
        <v>6.1926307638304499E-2</v>
      </c>
      <c r="AC903" s="17">
        <v>0.10809400442059</v>
      </c>
      <c r="AD903" s="17">
        <v>0.14603261342999399</v>
      </c>
      <c r="AE903" s="17">
        <v>0.10498357994032601</v>
      </c>
      <c r="AF903" s="17"/>
      <c r="AG903" s="17">
        <v>8.9778659933158103E-2</v>
      </c>
      <c r="AH903" s="17">
        <v>7.34413267064188E-2</v>
      </c>
    </row>
    <row r="904" spans="2:34" x14ac:dyDescent="0.25">
      <c r="B904" t="s">
        <v>379</v>
      </c>
      <c r="C904" s="17">
        <v>0.23180284660411399</v>
      </c>
      <c r="D904" s="17">
        <v>0.27146537178723901</v>
      </c>
      <c r="E904" s="17">
        <v>0.19494362523043199</v>
      </c>
      <c r="F904" s="17"/>
      <c r="G904" s="17">
        <v>0.21386176698231399</v>
      </c>
      <c r="H904" s="17">
        <v>0.20656238647262501</v>
      </c>
      <c r="I904" s="17">
        <v>0.28006522262917399</v>
      </c>
      <c r="J904" s="17"/>
      <c r="K904" s="17">
        <v>0.203787476373849</v>
      </c>
      <c r="L904" s="17">
        <v>0.239333877490673</v>
      </c>
      <c r="M904" s="17"/>
      <c r="N904" s="17">
        <v>0.16291059799861499</v>
      </c>
      <c r="O904" s="17">
        <v>0.27323118309462002</v>
      </c>
      <c r="P904" s="17">
        <v>0.19487762616844401</v>
      </c>
      <c r="Q904" s="17">
        <v>0.21249997419372599</v>
      </c>
      <c r="R904" s="17">
        <v>0.32166559918703103</v>
      </c>
      <c r="S904" s="17"/>
      <c r="T904" s="17">
        <v>0.29822887322553099</v>
      </c>
      <c r="U904" s="17">
        <v>0.220926541707511</v>
      </c>
      <c r="V904" s="17">
        <v>0.228016974804851</v>
      </c>
      <c r="W904" s="17">
        <v>0.20293313008571201</v>
      </c>
      <c r="X904" s="17">
        <v>0.21640248463429901</v>
      </c>
      <c r="Y904" s="17">
        <v>0.26685328713345902</v>
      </c>
      <c r="Z904" s="17">
        <v>0.25690444908332699</v>
      </c>
      <c r="AA904" s="17">
        <v>0.20678392510042901</v>
      </c>
      <c r="AB904" s="17">
        <v>0.22183648189601399</v>
      </c>
      <c r="AC904" s="17">
        <v>0.19187122536676099</v>
      </c>
      <c r="AD904" s="17">
        <v>0.191255689762797</v>
      </c>
      <c r="AE904" s="17">
        <v>0.17090769777401199</v>
      </c>
      <c r="AF904" s="17"/>
      <c r="AG904" s="17">
        <v>0.25430079005643302</v>
      </c>
      <c r="AH904" s="17">
        <v>0.22405768731864201</v>
      </c>
    </row>
    <row r="905" spans="2:34" x14ac:dyDescent="0.25">
      <c r="B905" t="s">
        <v>380</v>
      </c>
      <c r="C905" s="17">
        <v>0.32253409139834699</v>
      </c>
      <c r="D905" s="17">
        <v>0.32912378926461899</v>
      </c>
      <c r="E905" s="17">
        <v>0.31957497183004502</v>
      </c>
      <c r="F905" s="17"/>
      <c r="G905" s="17">
        <v>0.33802794399231101</v>
      </c>
      <c r="H905" s="17">
        <v>0.32896525929180698</v>
      </c>
      <c r="I905" s="17">
        <v>0.30009186388807202</v>
      </c>
      <c r="J905" s="17"/>
      <c r="K905" s="17">
        <v>0.35125205228303202</v>
      </c>
      <c r="L905" s="17">
        <v>0.31672127405911099</v>
      </c>
      <c r="M905" s="17"/>
      <c r="N905" s="17">
        <v>0.353954778883737</v>
      </c>
      <c r="O905" s="17">
        <v>0.35445444507593499</v>
      </c>
      <c r="P905" s="17">
        <v>0.32674190688017102</v>
      </c>
      <c r="Q905" s="17">
        <v>0.29840515252459199</v>
      </c>
      <c r="R905" s="17">
        <v>0.26314240301842601</v>
      </c>
      <c r="S905" s="17"/>
      <c r="T905" s="17">
        <v>0.29504132192180998</v>
      </c>
      <c r="U905" s="17">
        <v>0.32596731201927798</v>
      </c>
      <c r="V905" s="17">
        <v>0.29766572318685802</v>
      </c>
      <c r="W905" s="17">
        <v>0.37406743564642297</v>
      </c>
      <c r="X905" s="17">
        <v>0.35309753761065399</v>
      </c>
      <c r="Y905" s="17">
        <v>0.287018080473668</v>
      </c>
      <c r="Z905" s="17">
        <v>0.348623226655357</v>
      </c>
      <c r="AA905" s="17">
        <v>0.29989784082832899</v>
      </c>
      <c r="AB905" s="17">
        <v>0.34518276241882301</v>
      </c>
      <c r="AC905" s="17">
        <v>0.30928863483550101</v>
      </c>
      <c r="AD905" s="17">
        <v>0.27154380807624601</v>
      </c>
      <c r="AE905" s="17">
        <v>0.37807087370612902</v>
      </c>
      <c r="AF905" s="17"/>
      <c r="AG905" s="17">
        <v>0.31780252038592599</v>
      </c>
      <c r="AH905" s="17">
        <v>0.32580167519299102</v>
      </c>
    </row>
    <row r="906" spans="2:34" x14ac:dyDescent="0.25">
      <c r="B906" t="s">
        <v>381</v>
      </c>
      <c r="C906" s="17">
        <v>0.178364179939347</v>
      </c>
      <c r="D906" s="17">
        <v>0.143798410781209</v>
      </c>
      <c r="E906" s="17">
        <v>0.21018124747772299</v>
      </c>
      <c r="F906" s="17"/>
      <c r="G906" s="17">
        <v>0.173393560004833</v>
      </c>
      <c r="H906" s="17">
        <v>0.196707438407562</v>
      </c>
      <c r="I906" s="17">
        <v>0.160017362867408</v>
      </c>
      <c r="J906" s="17"/>
      <c r="K906" s="17">
        <v>0.14737301404648401</v>
      </c>
      <c r="L906" s="17">
        <v>0.18368435252200099</v>
      </c>
      <c r="M906" s="17"/>
      <c r="N906" s="17">
        <v>0.177155490836749</v>
      </c>
      <c r="O906" s="17">
        <v>0.13752078121512201</v>
      </c>
      <c r="P906" s="17">
        <v>0.208096009564364</v>
      </c>
      <c r="Q906" s="17">
        <v>0.21119962734926201</v>
      </c>
      <c r="R906" s="17">
        <v>0.155060246721896</v>
      </c>
      <c r="S906" s="17"/>
      <c r="T906" s="17">
        <v>0.142303404732636</v>
      </c>
      <c r="U906" s="17">
        <v>0.20156415311519901</v>
      </c>
      <c r="V906" s="17">
        <v>0.20452576557468699</v>
      </c>
      <c r="W906" s="17">
        <v>0.17766213766041</v>
      </c>
      <c r="X906" s="17">
        <v>0.19106289172032101</v>
      </c>
      <c r="Y906" s="17">
        <v>0.136881140729983</v>
      </c>
      <c r="Z906" s="17">
        <v>0.19583091547525899</v>
      </c>
      <c r="AA906" s="17">
        <v>0.188969737921097</v>
      </c>
      <c r="AB906" s="17">
        <v>0.19816907917934101</v>
      </c>
      <c r="AC906" s="17">
        <v>0.16693421626545701</v>
      </c>
      <c r="AD906" s="17">
        <v>0.15702209691511201</v>
      </c>
      <c r="AE906" s="17">
        <v>0.19507130086551</v>
      </c>
      <c r="AF906" s="17"/>
      <c r="AG906" s="17">
        <v>0.17159520540621401</v>
      </c>
      <c r="AH906" s="17">
        <v>0.19056019018926901</v>
      </c>
    </row>
    <row r="907" spans="2:34" x14ac:dyDescent="0.25">
      <c r="B907" t="s">
        <v>382</v>
      </c>
      <c r="C907" s="17">
        <v>7.1934535431216196E-2</v>
      </c>
      <c r="D907" s="17">
        <v>6.77701424432606E-2</v>
      </c>
      <c r="E907" s="17">
        <v>7.3563175962323701E-2</v>
      </c>
      <c r="F907" s="17"/>
      <c r="G907" s="17">
        <v>6.4442856258445494E-2</v>
      </c>
      <c r="H907" s="17">
        <v>8.9569250136765796E-2</v>
      </c>
      <c r="I907" s="17">
        <v>5.6816367051067802E-2</v>
      </c>
      <c r="J907" s="17"/>
      <c r="K907" s="17">
        <v>8.1537443571248702E-2</v>
      </c>
      <c r="L907" s="17">
        <v>7.1202910278624201E-2</v>
      </c>
      <c r="M907" s="17"/>
      <c r="N907" s="17">
        <v>5.6318839656468403E-2</v>
      </c>
      <c r="O907" s="17">
        <v>7.5967182407817302E-2</v>
      </c>
      <c r="P907" s="17">
        <v>7.48728286541957E-2</v>
      </c>
      <c r="Q907" s="17">
        <v>0.10990669043516101</v>
      </c>
      <c r="R907" s="17">
        <v>6.1427010396478902E-2</v>
      </c>
      <c r="S907" s="17"/>
      <c r="T907" s="17">
        <v>5.37944987870475E-2</v>
      </c>
      <c r="U907" s="17">
        <v>5.6856592195106997E-2</v>
      </c>
      <c r="V907" s="17">
        <v>4.4028664528583297E-2</v>
      </c>
      <c r="W907" s="17">
        <v>4.6946792688378799E-2</v>
      </c>
      <c r="X907" s="17">
        <v>0.115311459240103</v>
      </c>
      <c r="Y907" s="17">
        <v>6.8214572445955302E-2</v>
      </c>
      <c r="Z907" s="17">
        <v>5.0441939216986899E-2</v>
      </c>
      <c r="AA907" s="17">
        <v>0.13244935636247099</v>
      </c>
      <c r="AB907" s="17">
        <v>8.4138217215254399E-2</v>
      </c>
      <c r="AC907" s="17">
        <v>0.101666313401122</v>
      </c>
      <c r="AD907" s="17">
        <v>8.2012009097532507E-2</v>
      </c>
      <c r="AE907" s="17">
        <v>0.106713201797611</v>
      </c>
      <c r="AF907" s="17"/>
      <c r="AG907" s="17">
        <v>7.4706377056164106E-2</v>
      </c>
      <c r="AH907" s="17">
        <v>7.1277039715520699E-2</v>
      </c>
    </row>
    <row r="908" spans="2:34" x14ac:dyDescent="0.25">
      <c r="B908" t="s">
        <v>80</v>
      </c>
      <c r="C908" s="17">
        <v>0.111455992016974</v>
      </c>
      <c r="D908" s="17">
        <v>7.9048038960511796E-2</v>
      </c>
      <c r="E908" s="17">
        <v>0.14111194792605</v>
      </c>
      <c r="F908" s="17"/>
      <c r="G908" s="17">
        <v>0.13882113299082399</v>
      </c>
      <c r="H908" s="17">
        <v>0.10196625155949</v>
      </c>
      <c r="I908" s="17">
        <v>9.7918535010987795E-2</v>
      </c>
      <c r="J908" s="17"/>
      <c r="K908" s="17">
        <v>0.13900850930860201</v>
      </c>
      <c r="L908" s="17">
        <v>0.104331253409414</v>
      </c>
      <c r="M908" s="17"/>
      <c r="N908" s="17">
        <v>0.187843407824974</v>
      </c>
      <c r="O908" s="17">
        <v>9.0498055607880296E-2</v>
      </c>
      <c r="P908" s="17">
        <v>0.12710384770365199</v>
      </c>
      <c r="Q908" s="17">
        <v>6.8236116614704495E-2</v>
      </c>
      <c r="R908" s="17">
        <v>5.6169001597452202E-2</v>
      </c>
      <c r="S908" s="17"/>
      <c r="T908" s="17">
        <v>4.6970476194645602E-2</v>
      </c>
      <c r="U908" s="17">
        <v>0.14624414055832699</v>
      </c>
      <c r="V908" s="17">
        <v>0.166346684303216</v>
      </c>
      <c r="W908" s="17">
        <v>0.114669117956054</v>
      </c>
      <c r="X908" s="17">
        <v>8.3389555416966202E-2</v>
      </c>
      <c r="Y908" s="17">
        <v>0.163589264553018</v>
      </c>
      <c r="Z908" s="17">
        <v>9.5648779175977805E-2</v>
      </c>
      <c r="AA908" s="17">
        <v>0.104463147045721</v>
      </c>
      <c r="AB908" s="17">
        <v>8.8747151652262601E-2</v>
      </c>
      <c r="AC908" s="17">
        <v>0.12214560571057</v>
      </c>
      <c r="AD908" s="17">
        <v>0.15213378271831901</v>
      </c>
      <c r="AE908" s="17">
        <v>4.4253345916412501E-2</v>
      </c>
      <c r="AF908" s="17"/>
      <c r="AG908" s="17">
        <v>9.1816447162104797E-2</v>
      </c>
      <c r="AH908" s="17">
        <v>0.114862080877159</v>
      </c>
    </row>
    <row r="909" spans="2:34" x14ac:dyDescent="0.25">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row>
    <row r="910" spans="2:34" x14ac:dyDescent="0.25">
      <c r="B910" s="6" t="s">
        <v>388</v>
      </c>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row>
    <row r="911" spans="2:34" x14ac:dyDescent="0.25">
      <c r="B911" s="23" t="s">
        <v>62</v>
      </c>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row>
    <row r="912" spans="2:34" x14ac:dyDescent="0.25">
      <c r="B912" t="s">
        <v>378</v>
      </c>
      <c r="C912" s="17">
        <v>0.126717709508325</v>
      </c>
      <c r="D912" s="17">
        <v>0.16286900355070899</v>
      </c>
      <c r="E912" s="17">
        <v>9.2986721881180595E-2</v>
      </c>
      <c r="F912" s="17"/>
      <c r="G912" s="17">
        <v>0.115270467537611</v>
      </c>
      <c r="H912" s="17">
        <v>9.9704738165808396E-2</v>
      </c>
      <c r="I912" s="17">
        <v>0.17116740416795501</v>
      </c>
      <c r="J912" s="17"/>
      <c r="K912" s="17">
        <v>9.41930628407706E-2</v>
      </c>
      <c r="L912" s="17">
        <v>0.13229304584982199</v>
      </c>
      <c r="M912" s="17"/>
      <c r="N912" s="17">
        <v>8.9476608799965704E-2</v>
      </c>
      <c r="O912" s="17">
        <v>0.12388099543705799</v>
      </c>
      <c r="P912" s="17">
        <v>8.2995456564928793E-2</v>
      </c>
      <c r="Q912" s="17">
        <v>0.16172508553075199</v>
      </c>
      <c r="R912" s="17">
        <v>0.230375487133231</v>
      </c>
      <c r="S912" s="17"/>
      <c r="T912" s="17">
        <v>0.23103487077375601</v>
      </c>
      <c r="U912" s="17">
        <v>9.3313674654417103E-2</v>
      </c>
      <c r="V912" s="17">
        <v>9.3866287035708207E-2</v>
      </c>
      <c r="W912" s="17">
        <v>7.0727846249422993E-2</v>
      </c>
      <c r="X912" s="17">
        <v>6.0862368304401102E-2</v>
      </c>
      <c r="Y912" s="17">
        <v>0.128440134058598</v>
      </c>
      <c r="Z912" s="17">
        <v>8.3552153902151899E-2</v>
      </c>
      <c r="AA912" s="17">
        <v>0.121666680086085</v>
      </c>
      <c r="AB912" s="17">
        <v>0.14428530307839299</v>
      </c>
      <c r="AC912" s="17">
        <v>0.151959145959637</v>
      </c>
      <c r="AD912" s="17">
        <v>0.20039692473346299</v>
      </c>
      <c r="AE912" s="17">
        <v>8.7858157413697804E-2</v>
      </c>
      <c r="AF912" s="17"/>
      <c r="AG912" s="17">
        <v>0.13579782871136201</v>
      </c>
      <c r="AH912" s="17">
        <v>0.120900762306618</v>
      </c>
    </row>
    <row r="913" spans="2:34" x14ac:dyDescent="0.25">
      <c r="B913" t="s">
        <v>379</v>
      </c>
      <c r="C913" s="17">
        <v>0.30535279739590299</v>
      </c>
      <c r="D913" s="17">
        <v>0.32458343989458699</v>
      </c>
      <c r="E913" s="17">
        <v>0.28979181516830199</v>
      </c>
      <c r="F913" s="17"/>
      <c r="G913" s="17">
        <v>0.30763068540322402</v>
      </c>
      <c r="H913" s="17">
        <v>0.307341536737886</v>
      </c>
      <c r="I913" s="17">
        <v>0.30074735397171698</v>
      </c>
      <c r="J913" s="17"/>
      <c r="K913" s="17">
        <v>0.30323679660806302</v>
      </c>
      <c r="L913" s="17">
        <v>0.30851239525583601</v>
      </c>
      <c r="M913" s="17"/>
      <c r="N913" s="17">
        <v>0.27569124638060999</v>
      </c>
      <c r="O913" s="17">
        <v>0.34119573629510103</v>
      </c>
      <c r="P913" s="17">
        <v>0.30371531179998001</v>
      </c>
      <c r="Q913" s="17">
        <v>0.20927831446046699</v>
      </c>
      <c r="R913" s="17">
        <v>0.32982183306900198</v>
      </c>
      <c r="S913" s="17"/>
      <c r="T913" s="17">
        <v>0.331136473079501</v>
      </c>
      <c r="U913" s="17">
        <v>0.31108105817218401</v>
      </c>
      <c r="V913" s="17">
        <v>0.29773954741196801</v>
      </c>
      <c r="W913" s="17">
        <v>0.34401546389986898</v>
      </c>
      <c r="X913" s="17">
        <v>0.30437511333526801</v>
      </c>
      <c r="Y913" s="17">
        <v>0.34545624108595402</v>
      </c>
      <c r="Z913" s="17">
        <v>0.24366074088909701</v>
      </c>
      <c r="AA913" s="17">
        <v>0.209817070060099</v>
      </c>
      <c r="AB913" s="17">
        <v>0.29497293254271301</v>
      </c>
      <c r="AC913" s="17">
        <v>0.28200772633744298</v>
      </c>
      <c r="AD913" s="17">
        <v>0.29284410650213</v>
      </c>
      <c r="AE913" s="17">
        <v>0.389053297453547</v>
      </c>
      <c r="AF913" s="17"/>
      <c r="AG913" s="17">
        <v>0.318561649514495</v>
      </c>
      <c r="AH913" s="17">
        <v>0.29207243811412598</v>
      </c>
    </row>
    <row r="914" spans="2:34" x14ac:dyDescent="0.25">
      <c r="B914" t="s">
        <v>380</v>
      </c>
      <c r="C914" s="17">
        <v>0.218093222342266</v>
      </c>
      <c r="D914" s="17">
        <v>0.21219699977287501</v>
      </c>
      <c r="E914" s="17">
        <v>0.22652853806204201</v>
      </c>
      <c r="F914" s="17"/>
      <c r="G914" s="17">
        <v>0.22277690161033101</v>
      </c>
      <c r="H914" s="17">
        <v>0.22748807155790399</v>
      </c>
      <c r="I914" s="17">
        <v>0.20198160382942101</v>
      </c>
      <c r="J914" s="17"/>
      <c r="K914" s="17">
        <v>0.20840342168045201</v>
      </c>
      <c r="L914" s="17">
        <v>0.221994138187177</v>
      </c>
      <c r="M914" s="17"/>
      <c r="N914" s="17">
        <v>0.277453430225164</v>
      </c>
      <c r="O914" s="17">
        <v>0.23082962938110099</v>
      </c>
      <c r="P914" s="17">
        <v>0.20060253656122001</v>
      </c>
      <c r="Q914" s="17">
        <v>0.25738295435793102</v>
      </c>
      <c r="R914" s="17">
        <v>0.17362874456205801</v>
      </c>
      <c r="S914" s="17"/>
      <c r="T914" s="17">
        <v>0.196765034027755</v>
      </c>
      <c r="U914" s="17">
        <v>0.215328573095903</v>
      </c>
      <c r="V914" s="17">
        <v>0.15598700870992399</v>
      </c>
      <c r="W914" s="17">
        <v>0.24868777713672199</v>
      </c>
      <c r="X914" s="17">
        <v>0.236735424106885</v>
      </c>
      <c r="Y914" s="17">
        <v>0.171681092401515</v>
      </c>
      <c r="Z914" s="17">
        <v>0.27008769536072902</v>
      </c>
      <c r="AA914" s="17">
        <v>0.27383566658847902</v>
      </c>
      <c r="AB914" s="17">
        <v>0.24492030871298701</v>
      </c>
      <c r="AC914" s="17">
        <v>0.19450402021718299</v>
      </c>
      <c r="AD914" s="17">
        <v>0.221722086713285</v>
      </c>
      <c r="AE914" s="17">
        <v>0.23583366936535399</v>
      </c>
      <c r="AF914" s="17"/>
      <c r="AG914" s="17">
        <v>0.21172020021944801</v>
      </c>
      <c r="AH914" s="17">
        <v>0.22414558509067301</v>
      </c>
    </row>
    <row r="915" spans="2:34" x14ac:dyDescent="0.25">
      <c r="B915" t="s">
        <v>381</v>
      </c>
      <c r="C915" s="17">
        <v>0.195549924972063</v>
      </c>
      <c r="D915" s="17">
        <v>0.173508164872541</v>
      </c>
      <c r="E915" s="17">
        <v>0.21587642946397101</v>
      </c>
      <c r="F915" s="17"/>
      <c r="G915" s="17">
        <v>0.18146460224261499</v>
      </c>
      <c r="H915" s="17">
        <v>0.21796807923991099</v>
      </c>
      <c r="I915" s="17">
        <v>0.180567800894919</v>
      </c>
      <c r="J915" s="17"/>
      <c r="K915" s="17">
        <v>0.17017035741537301</v>
      </c>
      <c r="L915" s="17">
        <v>0.19968127368143301</v>
      </c>
      <c r="M915" s="17"/>
      <c r="N915" s="17">
        <v>0.146303134060245</v>
      </c>
      <c r="O915" s="17">
        <v>0.16065075532102299</v>
      </c>
      <c r="P915" s="17">
        <v>0.24755574199233699</v>
      </c>
      <c r="Q915" s="17">
        <v>0.216794901244062</v>
      </c>
      <c r="R915" s="17">
        <v>0.16836402951927101</v>
      </c>
      <c r="S915" s="17"/>
      <c r="T915" s="17">
        <v>0.16875571903073</v>
      </c>
      <c r="U915" s="17">
        <v>0.23414648788499401</v>
      </c>
      <c r="V915" s="17">
        <v>0.27778677878334601</v>
      </c>
      <c r="W915" s="17">
        <v>0.18824605410756901</v>
      </c>
      <c r="X915" s="17">
        <v>0.19248622455352399</v>
      </c>
      <c r="Y915" s="17">
        <v>0.17144860254070099</v>
      </c>
      <c r="Z915" s="17">
        <v>0.23220343459925299</v>
      </c>
      <c r="AA915" s="17">
        <v>0.25290987459907799</v>
      </c>
      <c r="AB915" s="17">
        <v>0.15379085503445</v>
      </c>
      <c r="AC915" s="17">
        <v>0.18763750630451001</v>
      </c>
      <c r="AD915" s="17">
        <v>0.106240988489958</v>
      </c>
      <c r="AE915" s="17">
        <v>0.162162928976329</v>
      </c>
      <c r="AF915" s="17"/>
      <c r="AG915" s="17">
        <v>0.18096156892144499</v>
      </c>
      <c r="AH915" s="17">
        <v>0.21225167012513799</v>
      </c>
    </row>
    <row r="916" spans="2:34" x14ac:dyDescent="0.25">
      <c r="B916" t="s">
        <v>382</v>
      </c>
      <c r="C916" s="17">
        <v>9.8795059197154006E-2</v>
      </c>
      <c r="D916" s="17">
        <v>8.1445869759197598E-2</v>
      </c>
      <c r="E916" s="17">
        <v>0.109715546457374</v>
      </c>
      <c r="F916" s="17"/>
      <c r="G916" s="17">
        <v>8.9132465268595501E-2</v>
      </c>
      <c r="H916" s="17">
        <v>0.110480539322089</v>
      </c>
      <c r="I916" s="17">
        <v>9.3141063752633896E-2</v>
      </c>
      <c r="J916" s="17"/>
      <c r="K916" s="17">
        <v>0.14787221190153901</v>
      </c>
      <c r="L916" s="17">
        <v>9.0815186351234506E-2</v>
      </c>
      <c r="M916" s="17"/>
      <c r="N916" s="17">
        <v>9.13345284569302E-2</v>
      </c>
      <c r="O916" s="17">
        <v>9.1126302205075005E-2</v>
      </c>
      <c r="P916" s="17">
        <v>0.119019478020311</v>
      </c>
      <c r="Q916" s="17">
        <v>0.11621017564865101</v>
      </c>
      <c r="R916" s="17">
        <v>6.8865484786383199E-2</v>
      </c>
      <c r="S916" s="17"/>
      <c r="T916" s="17">
        <v>3.8924798801725502E-2</v>
      </c>
      <c r="U916" s="17">
        <v>0.101757323061007</v>
      </c>
      <c r="V916" s="17">
        <v>9.5817238261805507E-2</v>
      </c>
      <c r="W916" s="17">
        <v>0.10796187623931799</v>
      </c>
      <c r="X916" s="17">
        <v>0.13411620842324301</v>
      </c>
      <c r="Y916" s="17">
        <v>8.8884117797448897E-2</v>
      </c>
      <c r="Z916" s="17">
        <v>9.6704357698361401E-2</v>
      </c>
      <c r="AA916" s="17">
        <v>0.10564691060883701</v>
      </c>
      <c r="AB916" s="17">
        <v>0.12592693615796899</v>
      </c>
      <c r="AC916" s="17">
        <v>0.12511856943032401</v>
      </c>
      <c r="AD916" s="17">
        <v>0.10580445739326599</v>
      </c>
      <c r="AE916" s="17">
        <v>9.3595911439177004E-2</v>
      </c>
      <c r="AF916" s="17"/>
      <c r="AG916" s="17">
        <v>0.108227340678977</v>
      </c>
      <c r="AH916" s="17">
        <v>9.7734807678063695E-2</v>
      </c>
    </row>
    <row r="917" spans="2:34" x14ac:dyDescent="0.25">
      <c r="B917" t="s">
        <v>80</v>
      </c>
      <c r="C917" s="17">
        <v>5.5491286584289201E-2</v>
      </c>
      <c r="D917" s="17">
        <v>4.5396522150090698E-2</v>
      </c>
      <c r="E917" s="17">
        <v>6.5100948967130298E-2</v>
      </c>
      <c r="F917" s="17"/>
      <c r="G917" s="17">
        <v>8.3724877937624606E-2</v>
      </c>
      <c r="H917" s="17">
        <v>3.70170349764012E-2</v>
      </c>
      <c r="I917" s="17">
        <v>5.2394773383354402E-2</v>
      </c>
      <c r="J917" s="17"/>
      <c r="K917" s="17">
        <v>7.61241495538027E-2</v>
      </c>
      <c r="L917" s="17">
        <v>4.6703960674496899E-2</v>
      </c>
      <c r="M917" s="17"/>
      <c r="N917" s="17">
        <v>0.11974105207708501</v>
      </c>
      <c r="O917" s="17">
        <v>5.23165813606409E-2</v>
      </c>
      <c r="P917" s="17">
        <v>4.61114750612234E-2</v>
      </c>
      <c r="Q917" s="17">
        <v>3.86085687581363E-2</v>
      </c>
      <c r="R917" s="17">
        <v>2.8944420930053599E-2</v>
      </c>
      <c r="S917" s="17"/>
      <c r="T917" s="17">
        <v>3.33831042865321E-2</v>
      </c>
      <c r="U917" s="17">
        <v>4.4372883131494997E-2</v>
      </c>
      <c r="V917" s="17">
        <v>7.8803139797248595E-2</v>
      </c>
      <c r="W917" s="17">
        <v>4.0360982367099098E-2</v>
      </c>
      <c r="X917" s="17">
        <v>7.1424661276679402E-2</v>
      </c>
      <c r="Y917" s="17">
        <v>9.4089812115783697E-2</v>
      </c>
      <c r="Z917" s="17">
        <v>7.3791617550408306E-2</v>
      </c>
      <c r="AA917" s="17">
        <v>3.6123798057421698E-2</v>
      </c>
      <c r="AB917" s="17">
        <v>3.6103664473488298E-2</v>
      </c>
      <c r="AC917" s="17">
        <v>5.8773031750903502E-2</v>
      </c>
      <c r="AD917" s="17">
        <v>7.29914361678978E-2</v>
      </c>
      <c r="AE917" s="17">
        <v>3.1496035351894797E-2</v>
      </c>
      <c r="AF917" s="17"/>
      <c r="AG917" s="17">
        <v>4.47314119542737E-2</v>
      </c>
      <c r="AH917" s="17">
        <v>5.2894736685381201E-2</v>
      </c>
    </row>
    <row r="918" spans="2:34" x14ac:dyDescent="0.25">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row>
    <row r="919" spans="2:34" x14ac:dyDescent="0.25">
      <c r="B919" s="6" t="s">
        <v>389</v>
      </c>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row>
    <row r="920" spans="2:34" x14ac:dyDescent="0.25">
      <c r="B920" s="23" t="s">
        <v>62</v>
      </c>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row>
    <row r="921" spans="2:34" x14ac:dyDescent="0.25">
      <c r="B921" t="s">
        <v>378</v>
      </c>
      <c r="C921" s="17">
        <v>8.1063734510583907E-2</v>
      </c>
      <c r="D921" s="17">
        <v>0.100383210962849</v>
      </c>
      <c r="E921" s="17">
        <v>6.32928925527423E-2</v>
      </c>
      <c r="F921" s="17"/>
      <c r="G921" s="17">
        <v>7.21990887417749E-2</v>
      </c>
      <c r="H921" s="17">
        <v>6.3165539877983304E-2</v>
      </c>
      <c r="I921" s="17">
        <v>0.11170397611241201</v>
      </c>
      <c r="J921" s="17"/>
      <c r="K921" s="17">
        <v>4.0635978175130601E-2</v>
      </c>
      <c r="L921" s="17">
        <v>8.6946225877028702E-2</v>
      </c>
      <c r="M921" s="17"/>
      <c r="N921" s="17">
        <v>6.1302907308063301E-2</v>
      </c>
      <c r="O921" s="17">
        <v>7.9720174372654995E-2</v>
      </c>
      <c r="P921" s="17">
        <v>5.3896463219975203E-2</v>
      </c>
      <c r="Q921" s="17">
        <v>9.0613644991328304E-2</v>
      </c>
      <c r="R921" s="17">
        <v>0.14661805998595101</v>
      </c>
      <c r="S921" s="17"/>
      <c r="T921" s="17">
        <v>0.14922428714203401</v>
      </c>
      <c r="U921" s="17">
        <v>4.0385863715178202E-2</v>
      </c>
      <c r="V921" s="17">
        <v>4.8725183298861101E-2</v>
      </c>
      <c r="W921" s="17">
        <v>5.8900219008560101E-2</v>
      </c>
      <c r="X921" s="17">
        <v>7.2143606312144198E-2</v>
      </c>
      <c r="Y921" s="17">
        <v>7.8301065567986494E-2</v>
      </c>
      <c r="Z921" s="17">
        <v>6.5659534977290504E-2</v>
      </c>
      <c r="AA921" s="17">
        <v>6.6029881550452696E-2</v>
      </c>
      <c r="AB921" s="17">
        <v>7.7380636618519405E-2</v>
      </c>
      <c r="AC921" s="17">
        <v>0.117357348756087</v>
      </c>
      <c r="AD921" s="17">
        <v>0.107185056771674</v>
      </c>
      <c r="AE921" s="17">
        <v>7.0976969946428006E-2</v>
      </c>
      <c r="AF921" s="17"/>
      <c r="AG921" s="17">
        <v>9.13534986191471E-2</v>
      </c>
      <c r="AH921" s="17">
        <v>7.6462023878910601E-2</v>
      </c>
    </row>
    <row r="922" spans="2:34" x14ac:dyDescent="0.25">
      <c r="B922" t="s">
        <v>379</v>
      </c>
      <c r="C922" s="17">
        <v>0.261512042630341</v>
      </c>
      <c r="D922" s="17">
        <v>0.29327275017593601</v>
      </c>
      <c r="E922" s="17">
        <v>0.233914839046787</v>
      </c>
      <c r="F922" s="17"/>
      <c r="G922" s="17">
        <v>0.24637004419478301</v>
      </c>
      <c r="H922" s="17">
        <v>0.25277767745485402</v>
      </c>
      <c r="I922" s="17">
        <v>0.28651079875438501</v>
      </c>
      <c r="J922" s="17"/>
      <c r="K922" s="17">
        <v>0.258164945693101</v>
      </c>
      <c r="L922" s="17">
        <v>0.266836243632527</v>
      </c>
      <c r="M922" s="17"/>
      <c r="N922" s="17">
        <v>0.25011602074647399</v>
      </c>
      <c r="O922" s="17">
        <v>0.269800875064307</v>
      </c>
      <c r="P922" s="17">
        <v>0.22201501233441001</v>
      </c>
      <c r="Q922" s="17">
        <v>0.284025961841048</v>
      </c>
      <c r="R922" s="17">
        <v>0.32832019733483703</v>
      </c>
      <c r="S922" s="17"/>
      <c r="T922" s="17">
        <v>0.31625812337189202</v>
      </c>
      <c r="U922" s="17">
        <v>0.235847090452971</v>
      </c>
      <c r="V922" s="17">
        <v>0.220415344702975</v>
      </c>
      <c r="W922" s="17">
        <v>0.29583021776295099</v>
      </c>
      <c r="X922" s="17">
        <v>0.250986289826718</v>
      </c>
      <c r="Y922" s="17">
        <v>0.27696951607050302</v>
      </c>
      <c r="Z922" s="17">
        <v>0.255632245142347</v>
      </c>
      <c r="AA922" s="17">
        <v>0.27500921724645599</v>
      </c>
      <c r="AB922" s="17">
        <v>0.27878525843864699</v>
      </c>
      <c r="AC922" s="17">
        <v>0.18385110012338199</v>
      </c>
      <c r="AD922" s="17">
        <v>0.31335522302166602</v>
      </c>
      <c r="AE922" s="17">
        <v>0.17721365294293101</v>
      </c>
      <c r="AF922" s="17"/>
      <c r="AG922" s="17">
        <v>0.296366934366674</v>
      </c>
      <c r="AH922" s="17">
        <v>0.24827913351275299</v>
      </c>
    </row>
    <row r="923" spans="2:34" x14ac:dyDescent="0.25">
      <c r="B923" t="s">
        <v>380</v>
      </c>
      <c r="C923" s="17">
        <v>0.24321653937191701</v>
      </c>
      <c r="D923" s="17">
        <v>0.23683706077000399</v>
      </c>
      <c r="E923" s="17">
        <v>0.252079535779487</v>
      </c>
      <c r="F923" s="17"/>
      <c r="G923" s="17">
        <v>0.24150445644687599</v>
      </c>
      <c r="H923" s="17">
        <v>0.24104034804525801</v>
      </c>
      <c r="I923" s="17">
        <v>0.247531115271033</v>
      </c>
      <c r="J923" s="17"/>
      <c r="K923" s="17">
        <v>0.217221081339806</v>
      </c>
      <c r="L923" s="17">
        <v>0.24935285232440299</v>
      </c>
      <c r="M923" s="17"/>
      <c r="N923" s="17">
        <v>0.23762305246079499</v>
      </c>
      <c r="O923" s="17">
        <v>0.26580089919608502</v>
      </c>
      <c r="P923" s="17">
        <v>0.252690668292195</v>
      </c>
      <c r="Q923" s="17">
        <v>0.24944975153395799</v>
      </c>
      <c r="R923" s="17">
        <v>0.203791890286009</v>
      </c>
      <c r="S923" s="17"/>
      <c r="T923" s="17">
        <v>0.262236325163199</v>
      </c>
      <c r="U923" s="17">
        <v>0.246629437487945</v>
      </c>
      <c r="V923" s="17">
        <v>0.281181544296015</v>
      </c>
      <c r="W923" s="17">
        <v>0.27503967660364698</v>
      </c>
      <c r="X923" s="17">
        <v>0.20646730019898499</v>
      </c>
      <c r="Y923" s="17">
        <v>0.222484821433831</v>
      </c>
      <c r="Z923" s="17">
        <v>0.24766934966034501</v>
      </c>
      <c r="AA923" s="17">
        <v>0.21393152984639099</v>
      </c>
      <c r="AB923" s="17">
        <v>0.247059455535308</v>
      </c>
      <c r="AC923" s="17">
        <v>0.24842311950388701</v>
      </c>
      <c r="AD923" s="17">
        <v>0.21844551789977101</v>
      </c>
      <c r="AE923" s="17">
        <v>0.142253064076999</v>
      </c>
      <c r="AF923" s="17"/>
      <c r="AG923" s="17">
        <v>0.22728513402509101</v>
      </c>
      <c r="AH923" s="17">
        <v>0.24890586313326199</v>
      </c>
    </row>
    <row r="924" spans="2:34" x14ac:dyDescent="0.25">
      <c r="B924" t="s">
        <v>381</v>
      </c>
      <c r="C924" s="17">
        <v>0.24362275402285299</v>
      </c>
      <c r="D924" s="17">
        <v>0.21341544476520199</v>
      </c>
      <c r="E924" s="17">
        <v>0.27040488162700499</v>
      </c>
      <c r="F924" s="17"/>
      <c r="G924" s="17">
        <v>0.25974034937622797</v>
      </c>
      <c r="H924" s="17">
        <v>0.25847364915573301</v>
      </c>
      <c r="I924" s="17">
        <v>0.21006063587077001</v>
      </c>
      <c r="J924" s="17"/>
      <c r="K924" s="17">
        <v>0.29691711763947698</v>
      </c>
      <c r="L924" s="17">
        <v>0.233953682050172</v>
      </c>
      <c r="M924" s="17"/>
      <c r="N924" s="17">
        <v>0.23183149256356</v>
      </c>
      <c r="O924" s="17">
        <v>0.228774145921845</v>
      </c>
      <c r="P924" s="17">
        <v>0.27951818237982301</v>
      </c>
      <c r="Q924" s="17">
        <v>0.16241465907834701</v>
      </c>
      <c r="R924" s="17">
        <v>0.231164969952524</v>
      </c>
      <c r="S924" s="17"/>
      <c r="T924" s="17">
        <v>0.167492768651369</v>
      </c>
      <c r="U924" s="17">
        <v>0.283659010572271</v>
      </c>
      <c r="V924" s="17">
        <v>0.313146652728714</v>
      </c>
      <c r="W924" s="17">
        <v>0.24358350807621501</v>
      </c>
      <c r="X924" s="17">
        <v>0.221901645020748</v>
      </c>
      <c r="Y924" s="17">
        <v>0.20806055411369201</v>
      </c>
      <c r="Z924" s="17">
        <v>0.23585571112763401</v>
      </c>
      <c r="AA924" s="17">
        <v>0.24450864550240101</v>
      </c>
      <c r="AB924" s="17">
        <v>0.25367428984520402</v>
      </c>
      <c r="AC924" s="17">
        <v>0.24490418686015</v>
      </c>
      <c r="AD924" s="17">
        <v>0.21331558610314899</v>
      </c>
      <c r="AE924" s="17">
        <v>0.425715248192439</v>
      </c>
      <c r="AF924" s="17"/>
      <c r="AG924" s="17">
        <v>0.23346330662982401</v>
      </c>
      <c r="AH924" s="17">
        <v>0.2575256662455</v>
      </c>
    </row>
    <row r="925" spans="2:34" x14ac:dyDescent="0.25">
      <c r="B925" t="s">
        <v>382</v>
      </c>
      <c r="C925" s="17">
        <v>0.109834428276594</v>
      </c>
      <c r="D925" s="17">
        <v>0.104798853864588</v>
      </c>
      <c r="E925" s="17">
        <v>0.110484107010226</v>
      </c>
      <c r="F925" s="17"/>
      <c r="G925" s="17">
        <v>9.14508409657383E-2</v>
      </c>
      <c r="H925" s="17">
        <v>0.14083605458927301</v>
      </c>
      <c r="I925" s="17">
        <v>8.8099126067626293E-2</v>
      </c>
      <c r="J925" s="17"/>
      <c r="K925" s="17">
        <v>0.117005374938386</v>
      </c>
      <c r="L925" s="17">
        <v>0.109502974234007</v>
      </c>
      <c r="M925" s="17"/>
      <c r="N925" s="17">
        <v>8.9999990406197702E-2</v>
      </c>
      <c r="O925" s="17">
        <v>9.2482326780964394E-2</v>
      </c>
      <c r="P925" s="17">
        <v>0.14230334574051501</v>
      </c>
      <c r="Q925" s="17">
        <v>0.15785772661148201</v>
      </c>
      <c r="R925" s="17">
        <v>6.6452465220169704E-2</v>
      </c>
      <c r="S925" s="17"/>
      <c r="T925" s="17">
        <v>6.9550596917583404E-2</v>
      </c>
      <c r="U925" s="17">
        <v>0.12658563361393499</v>
      </c>
      <c r="V925" s="17">
        <v>8.4912686142701504E-2</v>
      </c>
      <c r="W925" s="17">
        <v>6.3026344062862005E-2</v>
      </c>
      <c r="X925" s="17">
        <v>0.15562839679652399</v>
      </c>
      <c r="Y925" s="17">
        <v>0.114122432027721</v>
      </c>
      <c r="Z925" s="17">
        <v>0.120640815830419</v>
      </c>
      <c r="AA925" s="17">
        <v>0.17081131557183099</v>
      </c>
      <c r="AB925" s="17">
        <v>0.113580340790938</v>
      </c>
      <c r="AC925" s="17">
        <v>0.12919257372524701</v>
      </c>
      <c r="AD925" s="17">
        <v>8.0771623272773097E-2</v>
      </c>
      <c r="AE925" s="17">
        <v>0.15593554305662799</v>
      </c>
      <c r="AF925" s="17"/>
      <c r="AG925" s="17">
        <v>0.10336343198987499</v>
      </c>
      <c r="AH925" s="17">
        <v>0.110388255664499</v>
      </c>
    </row>
    <row r="926" spans="2:34" x14ac:dyDescent="0.25">
      <c r="B926" t="s">
        <v>80</v>
      </c>
      <c r="C926" s="17">
        <v>6.0750501187710498E-2</v>
      </c>
      <c r="D926" s="17">
        <v>5.12926794614217E-2</v>
      </c>
      <c r="E926" s="17">
        <v>6.9823743983752504E-2</v>
      </c>
      <c r="F926" s="17"/>
      <c r="G926" s="17">
        <v>8.8735220274598903E-2</v>
      </c>
      <c r="H926" s="17">
        <v>4.3706730876898699E-2</v>
      </c>
      <c r="I926" s="17">
        <v>5.60943479237739E-2</v>
      </c>
      <c r="J926" s="17"/>
      <c r="K926" s="17">
        <v>7.0055502214098994E-2</v>
      </c>
      <c r="L926" s="17">
        <v>5.3408021881862798E-2</v>
      </c>
      <c r="M926" s="17"/>
      <c r="N926" s="17">
        <v>0.12912653651490899</v>
      </c>
      <c r="O926" s="17">
        <v>6.3421578664143496E-2</v>
      </c>
      <c r="P926" s="17">
        <v>4.9576328033082699E-2</v>
      </c>
      <c r="Q926" s="17">
        <v>5.5638255943836597E-2</v>
      </c>
      <c r="R926" s="17">
        <v>2.3652417220508801E-2</v>
      </c>
      <c r="S926" s="17"/>
      <c r="T926" s="17">
        <v>3.5237898753922699E-2</v>
      </c>
      <c r="U926" s="17">
        <v>6.6892964157699603E-2</v>
      </c>
      <c r="V926" s="17">
        <v>5.1618588830733197E-2</v>
      </c>
      <c r="W926" s="17">
        <v>6.3620034485764906E-2</v>
      </c>
      <c r="X926" s="17">
        <v>9.2872761844881094E-2</v>
      </c>
      <c r="Y926" s="17">
        <v>0.10006161078626701</v>
      </c>
      <c r="Z926" s="17">
        <v>7.4542343261965197E-2</v>
      </c>
      <c r="AA926" s="17">
        <v>2.9709410282467999E-2</v>
      </c>
      <c r="AB926" s="17">
        <v>2.9520018771383601E-2</v>
      </c>
      <c r="AC926" s="17">
        <v>7.6271671031246796E-2</v>
      </c>
      <c r="AD926" s="17">
        <v>6.6926992930966003E-2</v>
      </c>
      <c r="AE926" s="17">
        <v>2.79055217845748E-2</v>
      </c>
      <c r="AF926" s="17"/>
      <c r="AG926" s="17">
        <v>4.8167694369389197E-2</v>
      </c>
      <c r="AH926" s="17">
        <v>5.8439057565075399E-2</v>
      </c>
    </row>
    <row r="927" spans="2:34" x14ac:dyDescent="0.25">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row>
    <row r="928" spans="2:34" x14ac:dyDescent="0.25">
      <c r="B928" s="6" t="s">
        <v>390</v>
      </c>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row>
    <row r="929" spans="2:34" x14ac:dyDescent="0.25">
      <c r="B929" s="23" t="s">
        <v>169</v>
      </c>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row>
    <row r="930" spans="2:34" x14ac:dyDescent="0.25">
      <c r="B930" t="s">
        <v>378</v>
      </c>
      <c r="C930" s="17">
        <v>0.112898546682867</v>
      </c>
      <c r="D930" s="17">
        <v>0.13219463966350001</v>
      </c>
      <c r="E930" s="17">
        <v>9.2824740224043398E-2</v>
      </c>
      <c r="F930" s="17"/>
      <c r="G930" s="17">
        <v>0.117534362651252</v>
      </c>
      <c r="H930" s="17">
        <v>8.0256524358184506E-2</v>
      </c>
      <c r="I930" s="17">
        <v>0.139994082349986</v>
      </c>
      <c r="J930" s="17"/>
      <c r="K930" s="17" t="s">
        <v>172</v>
      </c>
      <c r="L930" s="17">
        <v>0.112898546682867</v>
      </c>
      <c r="M930" s="17"/>
      <c r="N930" s="17">
        <v>0.10209003106455</v>
      </c>
      <c r="O930" s="17">
        <v>8.5429076958603703E-2</v>
      </c>
      <c r="P930" s="17">
        <v>7.9635111673664896E-2</v>
      </c>
      <c r="Q930" s="17">
        <v>9.2700339383100405E-2</v>
      </c>
      <c r="R930" s="17">
        <v>0.17502171930539201</v>
      </c>
      <c r="S930" s="17"/>
      <c r="T930" s="17">
        <v>0.194633200721543</v>
      </c>
      <c r="U930" s="17">
        <v>6.2125045796697101E-2</v>
      </c>
      <c r="V930" s="17">
        <v>7.4590560237236203E-2</v>
      </c>
      <c r="W930" s="17">
        <v>5.6067511827194501E-2</v>
      </c>
      <c r="X930" s="17">
        <v>6.3245868636406799E-2</v>
      </c>
      <c r="Y930" s="17">
        <v>0.112992059442695</v>
      </c>
      <c r="Z930" s="17">
        <v>0.144096767660363</v>
      </c>
      <c r="AA930" s="17">
        <v>0.186671218448903</v>
      </c>
      <c r="AB930" s="17">
        <v>0.110094203049231</v>
      </c>
      <c r="AC930" s="17">
        <v>0.113807283481679</v>
      </c>
      <c r="AD930" s="17">
        <v>0.12081541382727801</v>
      </c>
      <c r="AE930" s="17">
        <v>8.5902164623613303E-2</v>
      </c>
      <c r="AF930" s="17"/>
      <c r="AG930" s="17">
        <v>0.13525993702880901</v>
      </c>
      <c r="AH930" s="17">
        <v>9.8160654811956793E-2</v>
      </c>
    </row>
    <row r="931" spans="2:34" x14ac:dyDescent="0.25">
      <c r="B931" t="s">
        <v>379</v>
      </c>
      <c r="C931" s="17">
        <v>0.33766109807428701</v>
      </c>
      <c r="D931" s="17">
        <v>0.34795934325377198</v>
      </c>
      <c r="E931" s="17">
        <v>0.32936055791518498</v>
      </c>
      <c r="F931" s="17"/>
      <c r="G931" s="17">
        <v>0.27706966503448399</v>
      </c>
      <c r="H931" s="17">
        <v>0.31297118901452498</v>
      </c>
      <c r="I931" s="17">
        <v>0.38018098291764502</v>
      </c>
      <c r="J931" s="17"/>
      <c r="K931" s="17" t="s">
        <v>172</v>
      </c>
      <c r="L931" s="17">
        <v>0.33766109807428701</v>
      </c>
      <c r="M931" s="17"/>
      <c r="N931" s="17">
        <v>0.24414198618840199</v>
      </c>
      <c r="O931" s="17">
        <v>0.39868824131345598</v>
      </c>
      <c r="P931" s="17">
        <v>0.30133191331569997</v>
      </c>
      <c r="Q931" s="17">
        <v>0.248319767796705</v>
      </c>
      <c r="R931" s="17">
        <v>0.40797612913666498</v>
      </c>
      <c r="S931" s="17"/>
      <c r="T931" s="17">
        <v>0.40556347880356503</v>
      </c>
      <c r="U931" s="17">
        <v>0.36452923074182397</v>
      </c>
      <c r="V931" s="17">
        <v>0.39715641519802197</v>
      </c>
      <c r="W931" s="17">
        <v>0.26045776045617602</v>
      </c>
      <c r="X931" s="17">
        <v>0.37014360417704001</v>
      </c>
      <c r="Y931" s="17">
        <v>0.35312717508108199</v>
      </c>
      <c r="Z931" s="17">
        <v>0.27760768689662901</v>
      </c>
      <c r="AA931" s="17">
        <v>0.19769393929425799</v>
      </c>
      <c r="AB931" s="17">
        <v>0.330862116521841</v>
      </c>
      <c r="AC931" s="17">
        <v>0.28655555453252202</v>
      </c>
      <c r="AD931" s="17">
        <v>0.42800104559159602</v>
      </c>
      <c r="AE931" s="17">
        <v>0.23656468734366401</v>
      </c>
      <c r="AF931" s="17"/>
      <c r="AG931" s="17">
        <v>0.346042520290402</v>
      </c>
      <c r="AH931" s="17">
        <v>0.337527160171262</v>
      </c>
    </row>
    <row r="932" spans="2:34" x14ac:dyDescent="0.25">
      <c r="B932" t="s">
        <v>380</v>
      </c>
      <c r="C932" s="17">
        <v>0.35441364355303601</v>
      </c>
      <c r="D932" s="17">
        <v>0.34046536713695502</v>
      </c>
      <c r="E932" s="17">
        <v>0.36945515233821602</v>
      </c>
      <c r="F932" s="17"/>
      <c r="G932" s="17">
        <v>0.355255982220755</v>
      </c>
      <c r="H932" s="17">
        <v>0.38938861278848602</v>
      </c>
      <c r="I932" s="17">
        <v>0.32338532475809301</v>
      </c>
      <c r="J932" s="17"/>
      <c r="K932" s="17" t="s">
        <v>172</v>
      </c>
      <c r="L932" s="17">
        <v>0.35441364355303601</v>
      </c>
      <c r="M932" s="17"/>
      <c r="N932" s="17">
        <v>0.43278254205538003</v>
      </c>
      <c r="O932" s="17">
        <v>0.342212171701954</v>
      </c>
      <c r="P932" s="17">
        <v>0.40058872090274</v>
      </c>
      <c r="Q932" s="17">
        <v>0.40247994290933298</v>
      </c>
      <c r="R932" s="17">
        <v>0.26615801156241797</v>
      </c>
      <c r="S932" s="17"/>
      <c r="T932" s="17">
        <v>0.24123772732224399</v>
      </c>
      <c r="U932" s="17">
        <v>0.379703010758558</v>
      </c>
      <c r="V932" s="17">
        <v>0.31276008992870402</v>
      </c>
      <c r="W932" s="17">
        <v>0.48101198440618598</v>
      </c>
      <c r="X932" s="17">
        <v>0.39764209110924098</v>
      </c>
      <c r="Y932" s="17">
        <v>0.34140513563792801</v>
      </c>
      <c r="Z932" s="17">
        <v>0.35543264142119402</v>
      </c>
      <c r="AA932" s="17">
        <v>0.41600172788263901</v>
      </c>
      <c r="AB932" s="17">
        <v>0.38873011374243899</v>
      </c>
      <c r="AC932" s="17">
        <v>0.34411003630835701</v>
      </c>
      <c r="AD932" s="17">
        <v>0.31459562188698698</v>
      </c>
      <c r="AE932" s="17">
        <v>0.37747041907326601</v>
      </c>
      <c r="AF932" s="17"/>
      <c r="AG932" s="17">
        <v>0.33158066006523002</v>
      </c>
      <c r="AH932" s="17">
        <v>0.364585343200031</v>
      </c>
    </row>
    <row r="933" spans="2:34" x14ac:dyDescent="0.25">
      <c r="B933" t="s">
        <v>381</v>
      </c>
      <c r="C933" s="17">
        <v>0.11925952903326301</v>
      </c>
      <c r="D933" s="17">
        <v>0.106780017826171</v>
      </c>
      <c r="E933" s="17">
        <v>0.130431884259746</v>
      </c>
      <c r="F933" s="17"/>
      <c r="G933" s="17">
        <v>0.113910140785179</v>
      </c>
      <c r="H933" s="17">
        <v>0.14072998205243001</v>
      </c>
      <c r="I933" s="17">
        <v>0.102227682892824</v>
      </c>
      <c r="J933" s="17"/>
      <c r="K933" s="17" t="s">
        <v>172</v>
      </c>
      <c r="L933" s="17">
        <v>0.11925952903326301</v>
      </c>
      <c r="M933" s="17"/>
      <c r="N933" s="17">
        <v>0.115202181050993</v>
      </c>
      <c r="O933" s="17">
        <v>0.113623645208578</v>
      </c>
      <c r="P933" s="17">
        <v>0.13396776690029899</v>
      </c>
      <c r="Q933" s="17">
        <v>0.16098235883632001</v>
      </c>
      <c r="R933" s="17">
        <v>9.3430719725410005E-2</v>
      </c>
      <c r="S933" s="17"/>
      <c r="T933" s="17">
        <v>8.6232404859773001E-2</v>
      </c>
      <c r="U933" s="17">
        <v>0.136675612553397</v>
      </c>
      <c r="V933" s="17">
        <v>0.134764214530774</v>
      </c>
      <c r="W933" s="17">
        <v>0.167892173981082</v>
      </c>
      <c r="X933" s="17">
        <v>6.9760996740184003E-2</v>
      </c>
      <c r="Y933" s="17">
        <v>0.108673530081659</v>
      </c>
      <c r="Z933" s="17">
        <v>0.146044273742886</v>
      </c>
      <c r="AA933" s="17">
        <v>9.9812639272243805E-2</v>
      </c>
      <c r="AB933" s="17">
        <v>9.0456125198114204E-2</v>
      </c>
      <c r="AC933" s="17">
        <v>0.17973273356534999</v>
      </c>
      <c r="AD933" s="17">
        <v>8.0914686397107194E-2</v>
      </c>
      <c r="AE933" s="17">
        <v>0.152896204081826</v>
      </c>
      <c r="AF933" s="17"/>
      <c r="AG933" s="17">
        <v>0.118696531196312</v>
      </c>
      <c r="AH933" s="17">
        <v>0.11939896891044301</v>
      </c>
    </row>
    <row r="934" spans="2:34" x14ac:dyDescent="0.25">
      <c r="B934" t="s">
        <v>382</v>
      </c>
      <c r="C934" s="17">
        <v>3.4880469725374001E-2</v>
      </c>
      <c r="D934" s="17">
        <v>3.7060022942979297E-2</v>
      </c>
      <c r="E934" s="17">
        <v>3.08517108458214E-2</v>
      </c>
      <c r="F934" s="17"/>
      <c r="G934" s="17">
        <v>4.41015492166794E-2</v>
      </c>
      <c r="H934" s="17">
        <v>3.77990818123509E-2</v>
      </c>
      <c r="I934" s="17">
        <v>2.9146816002562699E-2</v>
      </c>
      <c r="J934" s="17"/>
      <c r="K934" s="17" t="s">
        <v>172</v>
      </c>
      <c r="L934" s="17">
        <v>3.4880469725374001E-2</v>
      </c>
      <c r="M934" s="17"/>
      <c r="N934" s="17">
        <v>5.7039254954337301E-2</v>
      </c>
      <c r="O934" s="17">
        <v>8.6012769255980805E-3</v>
      </c>
      <c r="P934" s="17">
        <v>3.2906739910535401E-2</v>
      </c>
      <c r="Q934" s="17">
        <v>5.2434133735376101E-2</v>
      </c>
      <c r="R934" s="17">
        <v>3.74943244156829E-2</v>
      </c>
      <c r="S934" s="17"/>
      <c r="T934" s="17">
        <v>3.7060266361456401E-2</v>
      </c>
      <c r="U934" s="17">
        <v>2.920752765038E-2</v>
      </c>
      <c r="V934" s="17">
        <v>9.9144633029302695E-3</v>
      </c>
      <c r="W934" s="17">
        <v>3.4570569329361603E-2</v>
      </c>
      <c r="X934" s="17">
        <v>7.3908831048490803E-2</v>
      </c>
      <c r="Y934" s="17">
        <v>9.7870886256541008E-3</v>
      </c>
      <c r="Z934" s="17">
        <v>4.3927055269953198E-2</v>
      </c>
      <c r="AA934" s="17">
        <v>7.0398178501813097E-2</v>
      </c>
      <c r="AB934" s="17">
        <v>3.1212200457673901E-2</v>
      </c>
      <c r="AC934" s="17">
        <v>3.88126308071245E-2</v>
      </c>
      <c r="AD934" s="17">
        <v>0</v>
      </c>
      <c r="AE934" s="17">
        <v>5.9390194582439298E-2</v>
      </c>
      <c r="AF934" s="17"/>
      <c r="AG934" s="17">
        <v>3.4804142567423403E-2</v>
      </c>
      <c r="AH934" s="17">
        <v>3.67692866709474E-2</v>
      </c>
    </row>
    <row r="935" spans="2:34" x14ac:dyDescent="0.25">
      <c r="B935" t="s">
        <v>80</v>
      </c>
      <c r="C935" s="17">
        <v>4.08867129311715E-2</v>
      </c>
      <c r="D935" s="17">
        <v>3.55406091766216E-2</v>
      </c>
      <c r="E935" s="17">
        <v>4.7075954416987302E-2</v>
      </c>
      <c r="F935" s="17"/>
      <c r="G935" s="17">
        <v>9.21283000916511E-2</v>
      </c>
      <c r="H935" s="17">
        <v>3.8854609974022902E-2</v>
      </c>
      <c r="I935" s="17">
        <v>2.5065111078889299E-2</v>
      </c>
      <c r="J935" s="17"/>
      <c r="K935" s="17" t="s">
        <v>172</v>
      </c>
      <c r="L935" s="17">
        <v>4.08867129311715E-2</v>
      </c>
      <c r="M935" s="17"/>
      <c r="N935" s="17">
        <v>4.8744004686337099E-2</v>
      </c>
      <c r="O935" s="17">
        <v>5.1445587891810397E-2</v>
      </c>
      <c r="P935" s="17">
        <v>5.1569747297060202E-2</v>
      </c>
      <c r="Q935" s="17">
        <v>4.3083457339166298E-2</v>
      </c>
      <c r="R935" s="17">
        <v>1.9919095854432099E-2</v>
      </c>
      <c r="S935" s="17"/>
      <c r="T935" s="17">
        <v>3.5272921931418698E-2</v>
      </c>
      <c r="U935" s="17">
        <v>2.7759572499143799E-2</v>
      </c>
      <c r="V935" s="17">
        <v>7.0814256802333497E-2</v>
      </c>
      <c r="W935" s="17">
        <v>0</v>
      </c>
      <c r="X935" s="17">
        <v>2.5298608288637701E-2</v>
      </c>
      <c r="Y935" s="17">
        <v>7.4015011130982897E-2</v>
      </c>
      <c r="Z935" s="17">
        <v>3.2891575008975597E-2</v>
      </c>
      <c r="AA935" s="17">
        <v>2.94222966001432E-2</v>
      </c>
      <c r="AB935" s="17">
        <v>4.8645241030700601E-2</v>
      </c>
      <c r="AC935" s="17">
        <v>3.6981761304967498E-2</v>
      </c>
      <c r="AD935" s="17">
        <v>5.5673232297031701E-2</v>
      </c>
      <c r="AE935" s="17">
        <v>8.7776330295190594E-2</v>
      </c>
      <c r="AF935" s="17"/>
      <c r="AG935" s="17">
        <v>3.3616208851823502E-2</v>
      </c>
      <c r="AH935" s="17">
        <v>4.3558586235359499E-2</v>
      </c>
    </row>
    <row r="936" spans="2:34" x14ac:dyDescent="0.25">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row>
    <row r="937" spans="2:34" x14ac:dyDescent="0.25">
      <c r="B937" s="6" t="s">
        <v>391</v>
      </c>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row>
    <row r="938" spans="2:34" x14ac:dyDescent="0.25">
      <c r="B938" s="23" t="s">
        <v>62</v>
      </c>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row>
    <row r="939" spans="2:34" x14ac:dyDescent="0.25">
      <c r="B939" t="s">
        <v>378</v>
      </c>
      <c r="C939" s="17">
        <v>0.10169616975958699</v>
      </c>
      <c r="D939" s="17">
        <v>0.13608269359733</v>
      </c>
      <c r="E939" s="17">
        <v>6.8495488006761293E-2</v>
      </c>
      <c r="F939" s="17"/>
      <c r="G939" s="17">
        <v>0.100724724750534</v>
      </c>
      <c r="H939" s="17">
        <v>8.5315728896691798E-2</v>
      </c>
      <c r="I939" s="17">
        <v>0.123104923842961</v>
      </c>
      <c r="J939" s="17"/>
      <c r="K939" s="17">
        <v>5.5195056310354797E-2</v>
      </c>
      <c r="L939" s="17">
        <v>0.11053124893022299</v>
      </c>
      <c r="M939" s="17"/>
      <c r="N939" s="17">
        <v>6.3750558725709297E-2</v>
      </c>
      <c r="O939" s="17">
        <v>0.102956205665464</v>
      </c>
      <c r="P939" s="17">
        <v>8.2951588191719994E-2</v>
      </c>
      <c r="Q939" s="17">
        <v>9.2101713804751295E-2</v>
      </c>
      <c r="R939" s="17">
        <v>0.170760163262101</v>
      </c>
      <c r="S939" s="17"/>
      <c r="T939" s="17">
        <v>0.17717054282693101</v>
      </c>
      <c r="U939" s="17">
        <v>5.9821189098116297E-2</v>
      </c>
      <c r="V939" s="17">
        <v>6.2468926649367901E-2</v>
      </c>
      <c r="W939" s="17">
        <v>0.112882331870166</v>
      </c>
      <c r="X939" s="17">
        <v>7.7399157861895204E-2</v>
      </c>
      <c r="Y939" s="17">
        <v>0.102872859385796</v>
      </c>
      <c r="Z939" s="17">
        <v>8.2837003178815302E-2</v>
      </c>
      <c r="AA939" s="17">
        <v>0.12547461642104199</v>
      </c>
      <c r="AB939" s="17">
        <v>9.5776218555699205E-2</v>
      </c>
      <c r="AC939" s="17">
        <v>0.100432236038836</v>
      </c>
      <c r="AD939" s="17">
        <v>0.12924750115022199</v>
      </c>
      <c r="AE939" s="17">
        <v>7.8231560639641401E-2</v>
      </c>
      <c r="AF939" s="17"/>
      <c r="AG939" s="17">
        <v>0.12534219027042801</v>
      </c>
      <c r="AH939" s="17">
        <v>8.9303778968952099E-2</v>
      </c>
    </row>
    <row r="940" spans="2:34" x14ac:dyDescent="0.25">
      <c r="B940" t="s">
        <v>379</v>
      </c>
      <c r="C940" s="17">
        <v>0.28509080909437301</v>
      </c>
      <c r="D940" s="17">
        <v>0.309560816548553</v>
      </c>
      <c r="E940" s="17">
        <v>0.26507066573499599</v>
      </c>
      <c r="F940" s="17"/>
      <c r="G940" s="17">
        <v>0.265497498110639</v>
      </c>
      <c r="H940" s="17">
        <v>0.27745786143843099</v>
      </c>
      <c r="I940" s="17">
        <v>0.31284522329449999</v>
      </c>
      <c r="J940" s="17"/>
      <c r="K940" s="17">
        <v>0.24298808945793601</v>
      </c>
      <c r="L940" s="17">
        <v>0.29679943309329399</v>
      </c>
      <c r="M940" s="17"/>
      <c r="N940" s="17">
        <v>0.21912581218296201</v>
      </c>
      <c r="O940" s="17">
        <v>0.29061713983890203</v>
      </c>
      <c r="P940" s="17">
        <v>0.249375134040389</v>
      </c>
      <c r="Q940" s="17">
        <v>0.33376761271266098</v>
      </c>
      <c r="R940" s="17">
        <v>0.38384518283433999</v>
      </c>
      <c r="S940" s="17"/>
      <c r="T940" s="17">
        <v>0.32255852961092302</v>
      </c>
      <c r="U940" s="17">
        <v>0.25833273053384498</v>
      </c>
      <c r="V940" s="17">
        <v>0.31511218820444498</v>
      </c>
      <c r="W940" s="17">
        <v>0.29933027826800901</v>
      </c>
      <c r="X940" s="17">
        <v>0.25024598799268499</v>
      </c>
      <c r="Y940" s="17">
        <v>0.314338880323907</v>
      </c>
      <c r="Z940" s="17">
        <v>0.29207932283268201</v>
      </c>
      <c r="AA940" s="17">
        <v>0.202319165665619</v>
      </c>
      <c r="AB940" s="17">
        <v>0.286460948602002</v>
      </c>
      <c r="AC940" s="17">
        <v>0.28212320423557202</v>
      </c>
      <c r="AD940" s="17">
        <v>0.20923046184529101</v>
      </c>
      <c r="AE940" s="17">
        <v>0.32960454222855101</v>
      </c>
      <c r="AF940" s="17"/>
      <c r="AG940" s="17">
        <v>0.29364906997201801</v>
      </c>
      <c r="AH940" s="17">
        <v>0.28944982449096202</v>
      </c>
    </row>
    <row r="941" spans="2:34" x14ac:dyDescent="0.25">
      <c r="B941" t="s">
        <v>380</v>
      </c>
      <c r="C941" s="17">
        <v>0.32574880316586202</v>
      </c>
      <c r="D941" s="17">
        <v>0.29790850940885399</v>
      </c>
      <c r="E941" s="17">
        <v>0.35647430855707601</v>
      </c>
      <c r="F941" s="17"/>
      <c r="G941" s="17">
        <v>0.34863580482604101</v>
      </c>
      <c r="H941" s="17">
        <v>0.32726930695228601</v>
      </c>
      <c r="I941" s="17">
        <v>0.30258719822936297</v>
      </c>
      <c r="J941" s="17"/>
      <c r="K941" s="17">
        <v>0.36353874873456199</v>
      </c>
      <c r="L941" s="17">
        <v>0.32027705313996402</v>
      </c>
      <c r="M941" s="17"/>
      <c r="N941" s="17">
        <v>0.39466971385030702</v>
      </c>
      <c r="O941" s="17">
        <v>0.338459210485752</v>
      </c>
      <c r="P941" s="17">
        <v>0.34951834236590401</v>
      </c>
      <c r="Q941" s="17">
        <v>0.257212049428515</v>
      </c>
      <c r="R941" s="17">
        <v>0.234763192287089</v>
      </c>
      <c r="S941" s="17"/>
      <c r="T941" s="17">
        <v>0.28383823522649898</v>
      </c>
      <c r="U941" s="17">
        <v>0.355378029388493</v>
      </c>
      <c r="V941" s="17">
        <v>0.33435379126266002</v>
      </c>
      <c r="W941" s="17">
        <v>0.35285213618677103</v>
      </c>
      <c r="X941" s="17">
        <v>0.34131574533877601</v>
      </c>
      <c r="Y941" s="17">
        <v>0.27632141920217601</v>
      </c>
      <c r="Z941" s="17">
        <v>0.334174783961738</v>
      </c>
      <c r="AA941" s="17">
        <v>0.29569144739637299</v>
      </c>
      <c r="AB941" s="17">
        <v>0.32689223099407</v>
      </c>
      <c r="AC941" s="17">
        <v>0.33244601910427402</v>
      </c>
      <c r="AD941" s="17">
        <v>0.37791418043168401</v>
      </c>
      <c r="AE941" s="17">
        <v>0.30960696023390899</v>
      </c>
      <c r="AF941" s="17"/>
      <c r="AG941" s="17">
        <v>0.31143124121500398</v>
      </c>
      <c r="AH941" s="17">
        <v>0.32889170485866198</v>
      </c>
    </row>
    <row r="942" spans="2:34" x14ac:dyDescent="0.25">
      <c r="B942" t="s">
        <v>381</v>
      </c>
      <c r="C942" s="17">
        <v>0.14118175084339801</v>
      </c>
      <c r="D942" s="17">
        <v>0.12500138778319</v>
      </c>
      <c r="E942" s="17">
        <v>0.15435766210406199</v>
      </c>
      <c r="F942" s="17"/>
      <c r="G942" s="17">
        <v>0.13747457306232699</v>
      </c>
      <c r="H942" s="17">
        <v>0.15455323631357301</v>
      </c>
      <c r="I942" s="17">
        <v>0.127885506289311</v>
      </c>
      <c r="J942" s="17"/>
      <c r="K942" s="17">
        <v>0.122932396680071</v>
      </c>
      <c r="L942" s="17">
        <v>0.141228226377101</v>
      </c>
      <c r="M942" s="17"/>
      <c r="N942" s="17">
        <v>0.104015825936561</v>
      </c>
      <c r="O942" s="17">
        <v>0.140027041635014</v>
      </c>
      <c r="P942" s="17">
        <v>0.16800726134644201</v>
      </c>
      <c r="Q942" s="17">
        <v>0.17942193872940401</v>
      </c>
      <c r="R942" s="17">
        <v>0.10918980928326499</v>
      </c>
      <c r="S942" s="17"/>
      <c r="T942" s="17">
        <v>0.101083433147267</v>
      </c>
      <c r="U942" s="17">
        <v>0.15695142322212699</v>
      </c>
      <c r="V942" s="17">
        <v>0.122269783974015</v>
      </c>
      <c r="W942" s="17">
        <v>0.13143388038772899</v>
      </c>
      <c r="X942" s="17">
        <v>0.150167701576296</v>
      </c>
      <c r="Y942" s="17">
        <v>0.143616525746945</v>
      </c>
      <c r="Z942" s="17">
        <v>0.15728921916364599</v>
      </c>
      <c r="AA942" s="17">
        <v>0.22282007713649199</v>
      </c>
      <c r="AB942" s="17">
        <v>0.15182905851957701</v>
      </c>
      <c r="AC942" s="17">
        <v>0.123423515394014</v>
      </c>
      <c r="AD942" s="17">
        <v>0.117443840333812</v>
      </c>
      <c r="AE942" s="17">
        <v>0.190553397301301</v>
      </c>
      <c r="AF942" s="17"/>
      <c r="AG942" s="17">
        <v>0.13571467593415301</v>
      </c>
      <c r="AH942" s="17">
        <v>0.14614301204018601</v>
      </c>
    </row>
    <row r="943" spans="2:34" x14ac:dyDescent="0.25">
      <c r="B943" t="s">
        <v>382</v>
      </c>
      <c r="C943" s="17">
        <v>6.8811302275616701E-2</v>
      </c>
      <c r="D943" s="17">
        <v>6.2534658371757104E-2</v>
      </c>
      <c r="E943" s="17">
        <v>7.0512446748939805E-2</v>
      </c>
      <c r="F943" s="17"/>
      <c r="G943" s="17">
        <v>5.1600763908529197E-2</v>
      </c>
      <c r="H943" s="17">
        <v>8.7895722648827099E-2</v>
      </c>
      <c r="I943" s="17">
        <v>6.0905424089078203E-2</v>
      </c>
      <c r="J943" s="17"/>
      <c r="K943" s="17">
        <v>0.106455772987891</v>
      </c>
      <c r="L943" s="17">
        <v>6.3874641382503997E-2</v>
      </c>
      <c r="M943" s="17"/>
      <c r="N943" s="17">
        <v>6.32147409670578E-2</v>
      </c>
      <c r="O943" s="17">
        <v>6.8820588892381601E-2</v>
      </c>
      <c r="P943" s="17">
        <v>7.6644076204219397E-2</v>
      </c>
      <c r="Q943" s="17">
        <v>0.100468788370182</v>
      </c>
      <c r="R943" s="17">
        <v>4.7298932075944197E-2</v>
      </c>
      <c r="S943" s="17"/>
      <c r="T943" s="17">
        <v>4.9496516202726999E-2</v>
      </c>
      <c r="U943" s="17">
        <v>8.8425333651879101E-2</v>
      </c>
      <c r="V943" s="17">
        <v>7.3917373557572094E-2</v>
      </c>
      <c r="W943" s="17">
        <v>4.8162221559914599E-2</v>
      </c>
      <c r="X943" s="17">
        <v>0.108272223375818</v>
      </c>
      <c r="Y943" s="17">
        <v>5.1757341391132597E-2</v>
      </c>
      <c r="Z943" s="17">
        <v>6.02025581674678E-2</v>
      </c>
      <c r="AA943" s="17">
        <v>0.111196666012973</v>
      </c>
      <c r="AB943" s="17">
        <v>7.0309362023562694E-2</v>
      </c>
      <c r="AC943" s="17">
        <v>6.60725281530197E-2</v>
      </c>
      <c r="AD943" s="17">
        <v>9.0157973744707395E-2</v>
      </c>
      <c r="AE943" s="17">
        <v>0</v>
      </c>
      <c r="AF943" s="17"/>
      <c r="AG943" s="17">
        <v>6.6995635372531795E-2</v>
      </c>
      <c r="AH943" s="17">
        <v>7.1076708576488498E-2</v>
      </c>
    </row>
    <row r="944" spans="2:34" x14ac:dyDescent="0.25">
      <c r="B944" t="s">
        <v>80</v>
      </c>
      <c r="C944" s="17">
        <v>7.74711648611634E-2</v>
      </c>
      <c r="D944" s="17">
        <v>6.8911934290315405E-2</v>
      </c>
      <c r="E944" s="17">
        <v>8.5089428848164797E-2</v>
      </c>
      <c r="F944" s="17"/>
      <c r="G944" s="17">
        <v>9.6066635341928802E-2</v>
      </c>
      <c r="H944" s="17">
        <v>6.7508143750191804E-2</v>
      </c>
      <c r="I944" s="17">
        <v>7.2671724254786296E-2</v>
      </c>
      <c r="J944" s="17"/>
      <c r="K944" s="17">
        <v>0.10888993582918501</v>
      </c>
      <c r="L944" s="17">
        <v>6.7289397076913796E-2</v>
      </c>
      <c r="M944" s="17"/>
      <c r="N944" s="17">
        <v>0.15522334833740301</v>
      </c>
      <c r="O944" s="17">
        <v>5.9119813482485899E-2</v>
      </c>
      <c r="P944" s="17">
        <v>7.3503597851325E-2</v>
      </c>
      <c r="Q944" s="17">
        <v>3.7027896954487403E-2</v>
      </c>
      <c r="R944" s="17">
        <v>5.4142720257261398E-2</v>
      </c>
      <c r="S944" s="17"/>
      <c r="T944" s="17">
        <v>6.5852742985653398E-2</v>
      </c>
      <c r="U944" s="17">
        <v>8.1091294105538905E-2</v>
      </c>
      <c r="V944" s="17">
        <v>9.1877936351939998E-2</v>
      </c>
      <c r="W944" s="17">
        <v>5.5339151727409303E-2</v>
      </c>
      <c r="X944" s="17">
        <v>7.2599183854529598E-2</v>
      </c>
      <c r="Y944" s="17">
        <v>0.111092973950044</v>
      </c>
      <c r="Z944" s="17">
        <v>7.3417112695651099E-2</v>
      </c>
      <c r="AA944" s="17">
        <v>4.2498027367500003E-2</v>
      </c>
      <c r="AB944" s="17">
        <v>6.8732181305088805E-2</v>
      </c>
      <c r="AC944" s="17">
        <v>9.5502497074285E-2</v>
      </c>
      <c r="AD944" s="17">
        <v>7.6006042494283596E-2</v>
      </c>
      <c r="AE944" s="17">
        <v>9.2003539596597503E-2</v>
      </c>
      <c r="AF944" s="17"/>
      <c r="AG944" s="17">
        <v>6.6867187235866002E-2</v>
      </c>
      <c r="AH944" s="17">
        <v>7.5134971064750006E-2</v>
      </c>
    </row>
    <row r="945" spans="2:34" x14ac:dyDescent="0.25">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row>
    <row r="946" spans="2:34" x14ac:dyDescent="0.25">
      <c r="B946" s="6" t="s">
        <v>392</v>
      </c>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row>
    <row r="947" spans="2:34" x14ac:dyDescent="0.25">
      <c r="B947" s="23" t="s">
        <v>746</v>
      </c>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row>
    <row r="948" spans="2:34" x14ac:dyDescent="0.25">
      <c r="B948" t="s">
        <v>378</v>
      </c>
      <c r="C948" s="17">
        <v>9.9979243460891098E-2</v>
      </c>
      <c r="D948" s="17">
        <v>0.123347610767069</v>
      </c>
      <c r="E948" s="17">
        <v>8.2494438535770404E-2</v>
      </c>
      <c r="F948" s="17"/>
      <c r="G948" s="17">
        <v>8.7328627997643196E-2</v>
      </c>
      <c r="H948" s="17">
        <v>0.12577558951592799</v>
      </c>
      <c r="I948" s="17">
        <v>6.04428135006514E-2</v>
      </c>
      <c r="J948" s="17"/>
      <c r="K948" s="17" t="s">
        <v>172</v>
      </c>
      <c r="L948" s="17">
        <v>9.9979243460891098E-2</v>
      </c>
      <c r="M948" s="17"/>
      <c r="N948" s="17">
        <v>9.2205168172853499E-2</v>
      </c>
      <c r="O948" s="17">
        <v>9.2346753667829698E-2</v>
      </c>
      <c r="P948" s="17">
        <v>7.5366425530541903E-2</v>
      </c>
      <c r="Q948" s="17">
        <v>0.37225408604802901</v>
      </c>
      <c r="R948" s="17">
        <v>0.12850547754592501</v>
      </c>
      <c r="S948" s="17"/>
      <c r="T948" s="17">
        <v>0.194159037657645</v>
      </c>
      <c r="U948" s="17">
        <v>6.0130450302451198E-2</v>
      </c>
      <c r="V948" s="17">
        <v>8.3373147223918101E-2</v>
      </c>
      <c r="W948" s="17">
        <v>1.7498210346077701E-2</v>
      </c>
      <c r="X948" s="17">
        <v>3.7547306876770201E-2</v>
      </c>
      <c r="Y948" s="17">
        <v>0.131881838642877</v>
      </c>
      <c r="Z948" s="17">
        <v>0.16084963530414201</v>
      </c>
      <c r="AA948" s="17">
        <v>0.13692161951345699</v>
      </c>
      <c r="AB948" s="17">
        <v>0.105840340117536</v>
      </c>
      <c r="AC948" s="17">
        <v>0.12502465379024</v>
      </c>
      <c r="AD948" s="17">
        <v>6.7301883166246496E-2</v>
      </c>
      <c r="AE948" s="17">
        <v>6.0866081576079402E-2</v>
      </c>
      <c r="AF948" s="17"/>
      <c r="AG948" s="17">
        <v>0.142740991655775</v>
      </c>
      <c r="AH948" s="17">
        <v>7.5954415942707701E-2</v>
      </c>
    </row>
    <row r="949" spans="2:34" x14ac:dyDescent="0.25">
      <c r="B949" t="s">
        <v>379</v>
      </c>
      <c r="C949" s="17">
        <v>0.37843958248836701</v>
      </c>
      <c r="D949" s="17">
        <v>0.40884521217153003</v>
      </c>
      <c r="E949" s="17">
        <v>0.36177832960891898</v>
      </c>
      <c r="F949" s="17"/>
      <c r="G949" s="17">
        <v>0.37091045223793201</v>
      </c>
      <c r="H949" s="17">
        <v>0.36681320790081001</v>
      </c>
      <c r="I949" s="17">
        <v>0.46255380383148997</v>
      </c>
      <c r="J949" s="17"/>
      <c r="K949" s="17" t="s">
        <v>172</v>
      </c>
      <c r="L949" s="17">
        <v>0.37843958248836701</v>
      </c>
      <c r="M949" s="17"/>
      <c r="N949" s="17">
        <v>0.31754213183868901</v>
      </c>
      <c r="O949" s="17">
        <v>0.39871451387922402</v>
      </c>
      <c r="P949" s="17">
        <v>0.37396217374829999</v>
      </c>
      <c r="Q949" s="17">
        <v>0.32701851282451599</v>
      </c>
      <c r="R949" s="17">
        <v>0.50701517791531703</v>
      </c>
      <c r="S949" s="17"/>
      <c r="T949" s="17">
        <v>0.27313695543483202</v>
      </c>
      <c r="U949" s="17">
        <v>0.52778587933734999</v>
      </c>
      <c r="V949" s="17">
        <v>0.38154593129772202</v>
      </c>
      <c r="W949" s="17">
        <v>0.38418974396990202</v>
      </c>
      <c r="X949" s="17">
        <v>0.37957626975713799</v>
      </c>
      <c r="Y949" s="17">
        <v>0.34711393249209999</v>
      </c>
      <c r="Z949" s="17">
        <v>0.32687487132321202</v>
      </c>
      <c r="AA949" s="17">
        <v>0.406117753191021</v>
      </c>
      <c r="AB949" s="17">
        <v>0.311644068971833</v>
      </c>
      <c r="AC949" s="17">
        <v>0.35029294099219899</v>
      </c>
      <c r="AD949" s="17">
        <v>0.375800460662645</v>
      </c>
      <c r="AE949" s="17">
        <v>0.46335291588621302</v>
      </c>
      <c r="AF949" s="17"/>
      <c r="AG949" s="17">
        <v>0.36304837705835202</v>
      </c>
      <c r="AH949" s="17">
        <v>0.39496147897723799</v>
      </c>
    </row>
    <row r="950" spans="2:34" x14ac:dyDescent="0.25">
      <c r="B950" t="s">
        <v>380</v>
      </c>
      <c r="C950" s="17">
        <v>0.25908235302514698</v>
      </c>
      <c r="D950" s="17">
        <v>0.25768135172928502</v>
      </c>
      <c r="E950" s="17">
        <v>0.266791656499201</v>
      </c>
      <c r="F950" s="17"/>
      <c r="G950" s="17">
        <v>0.29663872515423301</v>
      </c>
      <c r="H950" s="17">
        <v>0.21722526606013201</v>
      </c>
      <c r="I950" s="17">
        <v>0.23790437339734199</v>
      </c>
      <c r="J950" s="17"/>
      <c r="K950" s="17" t="s">
        <v>172</v>
      </c>
      <c r="L950" s="17">
        <v>0.25908235302514698</v>
      </c>
      <c r="M950" s="17"/>
      <c r="N950" s="17">
        <v>0.33592444913684499</v>
      </c>
      <c r="O950" s="17">
        <v>0.29218331951251703</v>
      </c>
      <c r="P950" s="17">
        <v>0.24331987430817401</v>
      </c>
      <c r="Q950" s="17">
        <v>8.5387749927413006E-2</v>
      </c>
      <c r="R950" s="17">
        <v>0.15052704032659101</v>
      </c>
      <c r="S950" s="17"/>
      <c r="T950" s="17">
        <v>0.29629619357178999</v>
      </c>
      <c r="U950" s="17">
        <v>0.21128474554971199</v>
      </c>
      <c r="V950" s="17">
        <v>0.22022656593808901</v>
      </c>
      <c r="W950" s="17">
        <v>0.38539502285136401</v>
      </c>
      <c r="X950" s="17">
        <v>0.26061003182610998</v>
      </c>
      <c r="Y950" s="17">
        <v>0.26725072931252902</v>
      </c>
      <c r="Z950" s="17">
        <v>0.24662650503667499</v>
      </c>
      <c r="AA950" s="17">
        <v>4.0292135661461698E-2</v>
      </c>
      <c r="AB950" s="17">
        <v>0.298320452039328</v>
      </c>
      <c r="AC950" s="17">
        <v>0.30378521665893499</v>
      </c>
      <c r="AD950" s="17">
        <v>0.237248764338052</v>
      </c>
      <c r="AE950" s="17">
        <v>0.26306709025360803</v>
      </c>
      <c r="AF950" s="17"/>
      <c r="AG950" s="17">
        <v>0.221497083988342</v>
      </c>
      <c r="AH950" s="17">
        <v>0.27974349881677302</v>
      </c>
    </row>
    <row r="951" spans="2:34" x14ac:dyDescent="0.25">
      <c r="B951" t="s">
        <v>381</v>
      </c>
      <c r="C951" s="17">
        <v>0.138531608426995</v>
      </c>
      <c r="D951" s="17">
        <v>9.9983375212886402E-2</v>
      </c>
      <c r="E951" s="17">
        <v>0.17409389264390401</v>
      </c>
      <c r="F951" s="17"/>
      <c r="G951" s="17">
        <v>0.11940829168323</v>
      </c>
      <c r="H951" s="17">
        <v>0.17364500983876399</v>
      </c>
      <c r="I951" s="17">
        <v>9.4253802642531803E-2</v>
      </c>
      <c r="J951" s="17"/>
      <c r="K951" s="17" t="s">
        <v>172</v>
      </c>
      <c r="L951" s="17">
        <v>0.138531608426995</v>
      </c>
      <c r="M951" s="17"/>
      <c r="N951" s="17">
        <v>5.9458117300812699E-2</v>
      </c>
      <c r="O951" s="17">
        <v>0.12935991760583801</v>
      </c>
      <c r="P951" s="17">
        <v>0.176834833622876</v>
      </c>
      <c r="Q951" s="17">
        <v>7.1068505597887799E-2</v>
      </c>
      <c r="R951" s="17">
        <v>0.17925007953740901</v>
      </c>
      <c r="S951" s="17"/>
      <c r="T951" s="17">
        <v>0.170603495714479</v>
      </c>
      <c r="U951" s="17">
        <v>0.110906598000795</v>
      </c>
      <c r="V951" s="17">
        <v>0.205071325814593</v>
      </c>
      <c r="W951" s="17">
        <v>0.134390348360516</v>
      </c>
      <c r="X951" s="17">
        <v>0.126831659330914</v>
      </c>
      <c r="Y951" s="17">
        <v>8.9547152458677406E-2</v>
      </c>
      <c r="Z951" s="17">
        <v>0.14339966527131501</v>
      </c>
      <c r="AA951" s="17">
        <v>0.23168885295146699</v>
      </c>
      <c r="AB951" s="17">
        <v>0.15983225923734701</v>
      </c>
      <c r="AC951" s="17">
        <v>7.2181779299207105E-2</v>
      </c>
      <c r="AD951" s="17">
        <v>0.13047251165854201</v>
      </c>
      <c r="AE951" s="17">
        <v>0.12502390344453501</v>
      </c>
      <c r="AF951" s="17"/>
      <c r="AG951" s="17">
        <v>0.149854158263657</v>
      </c>
      <c r="AH951" s="17">
        <v>0.13580090746506199</v>
      </c>
    </row>
    <row r="952" spans="2:34" x14ac:dyDescent="0.25">
      <c r="B952" t="s">
        <v>382</v>
      </c>
      <c r="C952" s="17">
        <v>7.0692553431290606E-2</v>
      </c>
      <c r="D952" s="17">
        <v>4.7139148807739902E-2</v>
      </c>
      <c r="E952" s="17">
        <v>7.3185137058841998E-2</v>
      </c>
      <c r="F952" s="17"/>
      <c r="G952" s="17">
        <v>5.3004526131927999E-2</v>
      </c>
      <c r="H952" s="17">
        <v>9.2875288694351493E-2</v>
      </c>
      <c r="I952" s="17">
        <v>7.0814993390945796E-2</v>
      </c>
      <c r="J952" s="17"/>
      <c r="K952" s="17" t="s">
        <v>172</v>
      </c>
      <c r="L952" s="17">
        <v>7.0692553431290606E-2</v>
      </c>
      <c r="M952" s="17"/>
      <c r="N952" s="17">
        <v>7.37776196967075E-2</v>
      </c>
      <c r="O952" s="17">
        <v>4.6642468835997403E-2</v>
      </c>
      <c r="P952" s="17">
        <v>8.8206682152894997E-2</v>
      </c>
      <c r="Q952" s="17">
        <v>9.3654054837709097E-2</v>
      </c>
      <c r="R952" s="17">
        <v>3.4702224674758399E-2</v>
      </c>
      <c r="S952" s="17"/>
      <c r="T952" s="17">
        <v>1.78933017526537E-2</v>
      </c>
      <c r="U952" s="17">
        <v>4.1719797863850397E-2</v>
      </c>
      <c r="V952" s="17">
        <v>7.1674272320555996E-2</v>
      </c>
      <c r="W952" s="17">
        <v>3.09890608801093E-2</v>
      </c>
      <c r="X952" s="17">
        <v>0.116002522328349</v>
      </c>
      <c r="Y952" s="17">
        <v>7.4778908414685805E-2</v>
      </c>
      <c r="Z952" s="17">
        <v>7.8053911732093501E-2</v>
      </c>
      <c r="AA952" s="17">
        <v>0.118344250594133</v>
      </c>
      <c r="AB952" s="17">
        <v>7.6508025520302003E-2</v>
      </c>
      <c r="AC952" s="17">
        <v>9.7109094578104904E-2</v>
      </c>
      <c r="AD952" s="17">
        <v>0.130878840302217</v>
      </c>
      <c r="AE952" s="17">
        <v>8.7690008839565306E-2</v>
      </c>
      <c r="AF952" s="17"/>
      <c r="AG952" s="17">
        <v>6.9072610440810298E-2</v>
      </c>
      <c r="AH952" s="17">
        <v>6.43937464648556E-2</v>
      </c>
    </row>
    <row r="953" spans="2:34" x14ac:dyDescent="0.25">
      <c r="B953" t="s">
        <v>80</v>
      </c>
      <c r="C953" s="17">
        <v>5.3274659167309099E-2</v>
      </c>
      <c r="D953" s="17">
        <v>6.3003301311489596E-2</v>
      </c>
      <c r="E953" s="17">
        <v>4.1656545653363797E-2</v>
      </c>
      <c r="F953" s="17"/>
      <c r="G953" s="17">
        <v>7.2709376795033795E-2</v>
      </c>
      <c r="H953" s="17">
        <v>2.3665637990015899E-2</v>
      </c>
      <c r="I953" s="17">
        <v>7.4030213237039094E-2</v>
      </c>
      <c r="J953" s="17"/>
      <c r="K953" s="17" t="s">
        <v>172</v>
      </c>
      <c r="L953" s="17">
        <v>5.3274659167309099E-2</v>
      </c>
      <c r="M953" s="17"/>
      <c r="N953" s="17">
        <v>0.121092513854092</v>
      </c>
      <c r="O953" s="17">
        <v>4.0753026498594601E-2</v>
      </c>
      <c r="P953" s="17">
        <v>4.2310010637213E-2</v>
      </c>
      <c r="Q953" s="17">
        <v>5.0617090764445503E-2</v>
      </c>
      <c r="R953" s="17">
        <v>0</v>
      </c>
      <c r="S953" s="17"/>
      <c r="T953" s="17">
        <v>4.7911015868600498E-2</v>
      </c>
      <c r="U953" s="17">
        <v>4.8172528945841397E-2</v>
      </c>
      <c r="V953" s="17">
        <v>3.8108757405121998E-2</v>
      </c>
      <c r="W953" s="17">
        <v>4.75376135920322E-2</v>
      </c>
      <c r="X953" s="17">
        <v>7.9432209880718002E-2</v>
      </c>
      <c r="Y953" s="17">
        <v>8.9427438679130403E-2</v>
      </c>
      <c r="Z953" s="17">
        <v>4.41954113325621E-2</v>
      </c>
      <c r="AA953" s="17">
        <v>6.6635388088460507E-2</v>
      </c>
      <c r="AB953" s="17">
        <v>4.7854854113654102E-2</v>
      </c>
      <c r="AC953" s="17">
        <v>5.1606314681314998E-2</v>
      </c>
      <c r="AD953" s="17">
        <v>5.8297539872297799E-2</v>
      </c>
      <c r="AE953" s="17">
        <v>0</v>
      </c>
      <c r="AF953" s="17"/>
      <c r="AG953" s="17">
        <v>5.3786778593063897E-2</v>
      </c>
      <c r="AH953" s="17">
        <v>4.9145952333363503E-2</v>
      </c>
    </row>
    <row r="954" spans="2:34" x14ac:dyDescent="0.25">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row>
    <row r="955" spans="2:34" x14ac:dyDescent="0.25">
      <c r="B955" s="6" t="s">
        <v>403</v>
      </c>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row>
    <row r="956" spans="2:34" x14ac:dyDescent="0.25">
      <c r="B956" s="23" t="s">
        <v>62</v>
      </c>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row>
    <row r="957" spans="2:34" x14ac:dyDescent="0.25">
      <c r="B957" t="s">
        <v>102</v>
      </c>
      <c r="C957" s="17">
        <v>0.18786652867981199</v>
      </c>
      <c r="D957" s="17">
        <v>0.204201779171062</v>
      </c>
      <c r="E957" s="17">
        <v>0.17155427795719499</v>
      </c>
      <c r="F957" s="17"/>
      <c r="G957" s="17">
        <v>0.160287662279197</v>
      </c>
      <c r="H957" s="17">
        <v>0.17520880932485</v>
      </c>
      <c r="I957" s="17">
        <v>0.229328599432543</v>
      </c>
      <c r="J957" s="17"/>
      <c r="K957" s="17">
        <v>0.136717449313143</v>
      </c>
      <c r="L957" s="17">
        <v>0.200583208595008</v>
      </c>
      <c r="M957" s="17"/>
      <c r="N957" s="17">
        <v>0.117516852840941</v>
      </c>
      <c r="O957" s="17">
        <v>0.17252816780189101</v>
      </c>
      <c r="P957" s="17">
        <v>0.184784666180422</v>
      </c>
      <c r="Q957" s="17">
        <v>0.151118823455416</v>
      </c>
      <c r="R957" s="17">
        <v>0.28203501433699302</v>
      </c>
      <c r="S957" s="17"/>
      <c r="T957" s="17">
        <v>0.28695382023769</v>
      </c>
      <c r="U957" s="17">
        <v>0.14359521358699301</v>
      </c>
      <c r="V957" s="17">
        <v>0.15624818224630099</v>
      </c>
      <c r="W957" s="17">
        <v>0.14813957249909501</v>
      </c>
      <c r="X957" s="17">
        <v>0.14226421235546899</v>
      </c>
      <c r="Y957" s="17">
        <v>0.175315186174135</v>
      </c>
      <c r="Z957" s="17">
        <v>0.206380856318158</v>
      </c>
      <c r="AA957" s="17">
        <v>0.16389804278772299</v>
      </c>
      <c r="AB957" s="17">
        <v>0.18988400941345401</v>
      </c>
      <c r="AC957" s="17">
        <v>0.230301008867665</v>
      </c>
      <c r="AD957" s="17">
        <v>0.14865273771957199</v>
      </c>
      <c r="AE957" s="17">
        <v>0.20639390810169</v>
      </c>
      <c r="AF957" s="17"/>
      <c r="AG957" s="17">
        <v>0.19976230528919101</v>
      </c>
      <c r="AH957" s="17">
        <v>0.18579145277551001</v>
      </c>
    </row>
    <row r="958" spans="2:34" x14ac:dyDescent="0.25">
      <c r="B958" t="s">
        <v>401</v>
      </c>
      <c r="C958" s="17">
        <v>0.37508274850877799</v>
      </c>
      <c r="D958" s="17">
        <v>0.41145558696724099</v>
      </c>
      <c r="E958" s="17">
        <v>0.34162042193193498</v>
      </c>
      <c r="F958" s="17"/>
      <c r="G958" s="17">
        <v>0.33920163360019701</v>
      </c>
      <c r="H958" s="17">
        <v>0.37946043647299499</v>
      </c>
      <c r="I958" s="17">
        <v>0.40292979570670501</v>
      </c>
      <c r="J958" s="17"/>
      <c r="K958" s="17">
        <v>0.37518187786545998</v>
      </c>
      <c r="L958" s="17">
        <v>0.37781763840856802</v>
      </c>
      <c r="M958" s="17"/>
      <c r="N958" s="17">
        <v>0.33192624970787998</v>
      </c>
      <c r="O958" s="17">
        <v>0.32701007387421299</v>
      </c>
      <c r="P958" s="17">
        <v>0.36532272177413899</v>
      </c>
      <c r="Q958" s="17">
        <v>0.46639013727601802</v>
      </c>
      <c r="R958" s="17">
        <v>0.44760079306002498</v>
      </c>
      <c r="S958" s="17"/>
      <c r="T958" s="17">
        <v>0.39392052344258099</v>
      </c>
      <c r="U958" s="17">
        <v>0.38484753343101402</v>
      </c>
      <c r="V958" s="17">
        <v>0.387451823874082</v>
      </c>
      <c r="W958" s="17">
        <v>0.37138083523065002</v>
      </c>
      <c r="X958" s="17">
        <v>0.43661448599792402</v>
      </c>
      <c r="Y958" s="17">
        <v>0.37348323413503998</v>
      </c>
      <c r="Z958" s="17">
        <v>0.35707709529017001</v>
      </c>
      <c r="AA958" s="17">
        <v>0.38901422061492702</v>
      </c>
      <c r="AB958" s="17">
        <v>0.32207208758019601</v>
      </c>
      <c r="AC958" s="17">
        <v>0.34332295736685903</v>
      </c>
      <c r="AD958" s="17">
        <v>0.40974829288224401</v>
      </c>
      <c r="AE958" s="17">
        <v>0.333142833381537</v>
      </c>
      <c r="AF958" s="17"/>
      <c r="AG958" s="17">
        <v>0.38587093577234299</v>
      </c>
      <c r="AH958" s="17">
        <v>0.37990256887839202</v>
      </c>
    </row>
    <row r="959" spans="2:34" x14ac:dyDescent="0.25">
      <c r="B959" t="s">
        <v>104</v>
      </c>
      <c r="C959" s="17">
        <v>0.25652522503821001</v>
      </c>
      <c r="D959" s="17">
        <v>0.238327723989189</v>
      </c>
      <c r="E959" s="17">
        <v>0.27480251066999001</v>
      </c>
      <c r="F959" s="17"/>
      <c r="G959" s="17">
        <v>0.28429518021948802</v>
      </c>
      <c r="H959" s="17">
        <v>0.26352968519662101</v>
      </c>
      <c r="I959" s="17">
        <v>0.221962902714083</v>
      </c>
      <c r="J959" s="17"/>
      <c r="K959" s="17">
        <v>0.26005973397422899</v>
      </c>
      <c r="L959" s="17">
        <v>0.25558537051257202</v>
      </c>
      <c r="M959" s="17"/>
      <c r="N959" s="17">
        <v>0.27972322167720398</v>
      </c>
      <c r="O959" s="17">
        <v>0.31262001786050903</v>
      </c>
      <c r="P959" s="17">
        <v>0.26501788628675199</v>
      </c>
      <c r="Q959" s="17">
        <v>0.197004613950995</v>
      </c>
      <c r="R959" s="17">
        <v>0.18302608440905899</v>
      </c>
      <c r="S959" s="17"/>
      <c r="T959" s="17">
        <v>0.23402877188200399</v>
      </c>
      <c r="U959" s="17">
        <v>0.268384868314962</v>
      </c>
      <c r="V959" s="17">
        <v>0.21276613622267301</v>
      </c>
      <c r="W959" s="17">
        <v>0.30162334939252</v>
      </c>
      <c r="X959" s="17">
        <v>0.26026855361886397</v>
      </c>
      <c r="Y959" s="17">
        <v>0.24336974875444101</v>
      </c>
      <c r="Z959" s="17">
        <v>0.26798882893493597</v>
      </c>
      <c r="AA959" s="17">
        <v>0.24335916799599799</v>
      </c>
      <c r="AB959" s="17">
        <v>0.30188346794412402</v>
      </c>
      <c r="AC959" s="17">
        <v>0.242969116955491</v>
      </c>
      <c r="AD959" s="17">
        <v>0.22362940996630101</v>
      </c>
      <c r="AE959" s="17">
        <v>0.23349736036629401</v>
      </c>
      <c r="AF959" s="17"/>
      <c r="AG959" s="17">
        <v>0.244670760068842</v>
      </c>
      <c r="AH959" s="17">
        <v>0.26022795600519499</v>
      </c>
    </row>
    <row r="960" spans="2:34" x14ac:dyDescent="0.25">
      <c r="B960" t="s">
        <v>105</v>
      </c>
      <c r="C960" s="17">
        <v>8.63497189467166E-2</v>
      </c>
      <c r="D960" s="17">
        <v>6.6146148342414404E-2</v>
      </c>
      <c r="E960" s="17">
        <v>0.10361399120285</v>
      </c>
      <c r="F960" s="17"/>
      <c r="G960" s="17">
        <v>8.4483057671354597E-2</v>
      </c>
      <c r="H960" s="17">
        <v>0.107242328621238</v>
      </c>
      <c r="I960" s="17">
        <v>6.1928357945517203E-2</v>
      </c>
      <c r="J960" s="17"/>
      <c r="K960" s="17">
        <v>0.11781782833634501</v>
      </c>
      <c r="L960" s="17">
        <v>8.1961074195443503E-2</v>
      </c>
      <c r="M960" s="17"/>
      <c r="N960" s="17">
        <v>0.10095409583989599</v>
      </c>
      <c r="O960" s="17">
        <v>9.2192183605837294E-2</v>
      </c>
      <c r="P960" s="17">
        <v>9.5157215180832602E-2</v>
      </c>
      <c r="Q960" s="17">
        <v>9.5161326179279401E-2</v>
      </c>
      <c r="R960" s="17">
        <v>4.8189146459451201E-2</v>
      </c>
      <c r="S960" s="17"/>
      <c r="T960" s="17">
        <v>3.1958556483732803E-2</v>
      </c>
      <c r="U960" s="17">
        <v>0.104620251217884</v>
      </c>
      <c r="V960" s="17">
        <v>9.6104683520950002E-2</v>
      </c>
      <c r="W960" s="17">
        <v>8.3763325525507207E-2</v>
      </c>
      <c r="X960" s="17">
        <v>8.3135870118680302E-2</v>
      </c>
      <c r="Y960" s="17">
        <v>9.2150772507310505E-2</v>
      </c>
      <c r="Z960" s="17">
        <v>7.28638559870875E-2</v>
      </c>
      <c r="AA960" s="17">
        <v>0.113300679772012</v>
      </c>
      <c r="AB960" s="17">
        <v>9.1877385404494E-2</v>
      </c>
      <c r="AC960" s="17">
        <v>8.7897196626923996E-2</v>
      </c>
      <c r="AD960" s="17">
        <v>0.116565470082981</v>
      </c>
      <c r="AE960" s="17">
        <v>0.15390861461959701</v>
      </c>
      <c r="AF960" s="17"/>
      <c r="AG960" s="17">
        <v>8.4049828391170006E-2</v>
      </c>
      <c r="AH960" s="17">
        <v>8.6216389705686194E-2</v>
      </c>
    </row>
    <row r="961" spans="2:34" x14ac:dyDescent="0.25">
      <c r="B961" t="s">
        <v>80</v>
      </c>
      <c r="C961" s="17">
        <v>9.4175778826482703E-2</v>
      </c>
      <c r="D961" s="17">
        <v>7.9868761530092994E-2</v>
      </c>
      <c r="E961" s="17">
        <v>0.10840879823803</v>
      </c>
      <c r="F961" s="17"/>
      <c r="G961" s="17">
        <v>0.13173246622976201</v>
      </c>
      <c r="H961" s="17">
        <v>7.4558740384295094E-2</v>
      </c>
      <c r="I961" s="17">
        <v>8.3850344201151394E-2</v>
      </c>
      <c r="J961" s="17"/>
      <c r="K961" s="17">
        <v>0.11022311051082299</v>
      </c>
      <c r="L961" s="17">
        <v>8.4052708288409106E-2</v>
      </c>
      <c r="M961" s="17"/>
      <c r="N961" s="17">
        <v>0.16987957993407901</v>
      </c>
      <c r="O961" s="17">
        <v>9.5649556857549098E-2</v>
      </c>
      <c r="P961" s="17">
        <v>8.9717510577854306E-2</v>
      </c>
      <c r="Q961" s="17">
        <v>9.0325099138291995E-2</v>
      </c>
      <c r="R961" s="17">
        <v>3.9148961734471403E-2</v>
      </c>
      <c r="S961" s="17"/>
      <c r="T961" s="17">
        <v>5.3138327953991399E-2</v>
      </c>
      <c r="U961" s="17">
        <v>9.8552133449147095E-2</v>
      </c>
      <c r="V961" s="17">
        <v>0.14742917413599399</v>
      </c>
      <c r="W961" s="17">
        <v>9.5092917352228107E-2</v>
      </c>
      <c r="X961" s="17">
        <v>7.7716877909062801E-2</v>
      </c>
      <c r="Y961" s="17">
        <v>0.115681058429073</v>
      </c>
      <c r="Z961" s="17">
        <v>9.5689363469648805E-2</v>
      </c>
      <c r="AA961" s="17">
        <v>9.04278888293399E-2</v>
      </c>
      <c r="AB961" s="17">
        <v>9.4283049657731793E-2</v>
      </c>
      <c r="AC961" s="17">
        <v>9.55097201830611E-2</v>
      </c>
      <c r="AD961" s="17">
        <v>0.10140408934890199</v>
      </c>
      <c r="AE961" s="17">
        <v>7.3057283530882394E-2</v>
      </c>
      <c r="AF961" s="17"/>
      <c r="AG961" s="17">
        <v>8.5646170478454506E-2</v>
      </c>
      <c r="AH961" s="17">
        <v>8.7861632635216097E-2</v>
      </c>
    </row>
    <row r="962" spans="2:34" x14ac:dyDescent="0.25">
      <c r="B962" t="s">
        <v>106</v>
      </c>
      <c r="C962" s="17">
        <v>0.562949277188591</v>
      </c>
      <c r="D962" s="17">
        <v>0.61565736613830402</v>
      </c>
      <c r="E962" s="17">
        <v>0.513174699889131</v>
      </c>
      <c r="F962" s="17"/>
      <c r="G962" s="17">
        <v>0.499489295879395</v>
      </c>
      <c r="H962" s="17">
        <v>0.55466924579784505</v>
      </c>
      <c r="I962" s="17">
        <v>0.63225839513924897</v>
      </c>
      <c r="J962" s="17"/>
      <c r="K962" s="17">
        <v>0.51189932717860198</v>
      </c>
      <c r="L962" s="17">
        <v>0.57840084700357597</v>
      </c>
      <c r="M962" s="17"/>
      <c r="N962" s="17">
        <v>0.44944310254882103</v>
      </c>
      <c r="O962" s="17">
        <v>0.499538241676104</v>
      </c>
      <c r="P962" s="17">
        <v>0.55010738795456104</v>
      </c>
      <c r="Q962" s="17">
        <v>0.61750896073143402</v>
      </c>
      <c r="R962" s="17">
        <v>0.72963580739701905</v>
      </c>
      <c r="S962" s="17"/>
      <c r="T962" s="17">
        <v>0.680874343680272</v>
      </c>
      <c r="U962" s="17">
        <v>0.52844274701800698</v>
      </c>
      <c r="V962" s="17">
        <v>0.54370000612038205</v>
      </c>
      <c r="W962" s="17">
        <v>0.51952040772974495</v>
      </c>
      <c r="X962" s="17">
        <v>0.57887869835339301</v>
      </c>
      <c r="Y962" s="17">
        <v>0.54879842030917503</v>
      </c>
      <c r="Z962" s="17">
        <v>0.56345795160832801</v>
      </c>
      <c r="AA962" s="17">
        <v>0.55291226340265098</v>
      </c>
      <c r="AB962" s="17">
        <v>0.51195609699365097</v>
      </c>
      <c r="AC962" s="17">
        <v>0.57362396623452405</v>
      </c>
      <c r="AD962" s="17">
        <v>0.55840103060181601</v>
      </c>
      <c r="AE962" s="17">
        <v>0.53953674148322694</v>
      </c>
      <c r="AF962" s="17"/>
      <c r="AG962" s="17">
        <v>0.58563324106153403</v>
      </c>
      <c r="AH962" s="17">
        <v>0.56569402165390203</v>
      </c>
    </row>
    <row r="963" spans="2:34" x14ac:dyDescent="0.25">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row>
    <row r="964" spans="2:34" x14ac:dyDescent="0.25">
      <c r="B964" s="6" t="s">
        <v>404</v>
      </c>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row>
    <row r="965" spans="2:34" x14ac:dyDescent="0.25">
      <c r="B965" s="23" t="s">
        <v>62</v>
      </c>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row>
    <row r="966" spans="2:34" x14ac:dyDescent="0.25">
      <c r="B966" t="s">
        <v>102</v>
      </c>
      <c r="C966" s="17">
        <v>0.161326307295275</v>
      </c>
      <c r="D966" s="17">
        <v>0.18790344125063399</v>
      </c>
      <c r="E966" s="17">
        <v>0.136812020766759</v>
      </c>
      <c r="F966" s="17"/>
      <c r="G966" s="17">
        <v>0.11547062743390001</v>
      </c>
      <c r="H966" s="17">
        <v>0.146161109008246</v>
      </c>
      <c r="I966" s="17">
        <v>0.22290348779232999</v>
      </c>
      <c r="J966" s="17"/>
      <c r="K966" s="17">
        <v>0.13201527082461401</v>
      </c>
      <c r="L966" s="17">
        <v>0.16852542732702799</v>
      </c>
      <c r="M966" s="17"/>
      <c r="N966" s="17">
        <v>0.12492712917330499</v>
      </c>
      <c r="O966" s="17">
        <v>0.13599218521863099</v>
      </c>
      <c r="P966" s="17">
        <v>0.12238495561330399</v>
      </c>
      <c r="Q966" s="17">
        <v>0.17527984031669799</v>
      </c>
      <c r="R966" s="17">
        <v>0.28684719198407199</v>
      </c>
      <c r="S966" s="17"/>
      <c r="T966" s="17">
        <v>0.22278804825041601</v>
      </c>
      <c r="U966" s="17">
        <v>0.123874396231109</v>
      </c>
      <c r="V966" s="17">
        <v>0.150878868781818</v>
      </c>
      <c r="W966" s="17">
        <v>0.13591484489085401</v>
      </c>
      <c r="X966" s="17">
        <v>0.123498271212762</v>
      </c>
      <c r="Y966" s="17">
        <v>0.15798497825405</v>
      </c>
      <c r="Z966" s="17">
        <v>0.17178919533075601</v>
      </c>
      <c r="AA966" s="17">
        <v>0.120151466572606</v>
      </c>
      <c r="AB966" s="17">
        <v>0.179626317674865</v>
      </c>
      <c r="AC966" s="17">
        <v>0.17194570399994399</v>
      </c>
      <c r="AD966" s="17">
        <v>0.18922949510940401</v>
      </c>
      <c r="AE966" s="17">
        <v>0.137424417354928</v>
      </c>
      <c r="AF966" s="17"/>
      <c r="AG966" s="17">
        <v>0.19339915119524001</v>
      </c>
      <c r="AH966" s="17">
        <v>0.14847949582806899</v>
      </c>
    </row>
    <row r="967" spans="2:34" x14ac:dyDescent="0.25">
      <c r="B967" t="s">
        <v>401</v>
      </c>
      <c r="C967" s="17">
        <v>0.34544586281155698</v>
      </c>
      <c r="D967" s="17">
        <v>0.36153094986350298</v>
      </c>
      <c r="E967" s="17">
        <v>0.33596568225456402</v>
      </c>
      <c r="F967" s="17"/>
      <c r="G967" s="17">
        <v>0.30480320869784999</v>
      </c>
      <c r="H967" s="17">
        <v>0.37568694289244697</v>
      </c>
      <c r="I967" s="17">
        <v>0.345337541154701</v>
      </c>
      <c r="J967" s="17"/>
      <c r="K967" s="17">
        <v>0.31729642108783102</v>
      </c>
      <c r="L967" s="17">
        <v>0.35586268845621399</v>
      </c>
      <c r="M967" s="17"/>
      <c r="N967" s="17">
        <v>0.25147746047483199</v>
      </c>
      <c r="O967" s="17">
        <v>0.32580590266846199</v>
      </c>
      <c r="P967" s="17">
        <v>0.362775709979265</v>
      </c>
      <c r="Q967" s="17">
        <v>0.33130990618324502</v>
      </c>
      <c r="R967" s="17">
        <v>0.41736646752095102</v>
      </c>
      <c r="S967" s="17"/>
      <c r="T967" s="17">
        <v>0.404041383698303</v>
      </c>
      <c r="U967" s="17">
        <v>0.34824437929611801</v>
      </c>
      <c r="V967" s="17">
        <v>0.31578195741946402</v>
      </c>
      <c r="W967" s="17">
        <v>0.32480428750335799</v>
      </c>
      <c r="X967" s="17">
        <v>0.29830634832714498</v>
      </c>
      <c r="Y967" s="17">
        <v>0.34433979409052001</v>
      </c>
      <c r="Z967" s="17">
        <v>0.34773787185505001</v>
      </c>
      <c r="AA967" s="17">
        <v>0.39019895788238002</v>
      </c>
      <c r="AB967" s="17">
        <v>0.31960616768958</v>
      </c>
      <c r="AC967" s="17">
        <v>0.34742845217484197</v>
      </c>
      <c r="AD967" s="17">
        <v>0.34715478065821398</v>
      </c>
      <c r="AE967" s="17">
        <v>0.34793627572518299</v>
      </c>
      <c r="AF967" s="17"/>
      <c r="AG967" s="17">
        <v>0.348783510944222</v>
      </c>
      <c r="AH967" s="17">
        <v>0.353939875093713</v>
      </c>
    </row>
    <row r="968" spans="2:34" x14ac:dyDescent="0.25">
      <c r="B968" t="s">
        <v>104</v>
      </c>
      <c r="C968" s="17">
        <v>0.27711195588654502</v>
      </c>
      <c r="D968" s="17">
        <v>0.26089989837829602</v>
      </c>
      <c r="E968" s="17">
        <v>0.29418530701522999</v>
      </c>
      <c r="F968" s="17"/>
      <c r="G968" s="17">
        <v>0.33307076161452698</v>
      </c>
      <c r="H968" s="17">
        <v>0.26686685613492001</v>
      </c>
      <c r="I968" s="17">
        <v>0.23796150227160401</v>
      </c>
      <c r="J968" s="17"/>
      <c r="K968" s="17">
        <v>0.27800685015268101</v>
      </c>
      <c r="L968" s="17">
        <v>0.27670946763484799</v>
      </c>
      <c r="M968" s="17"/>
      <c r="N968" s="17">
        <v>0.3015792897356</v>
      </c>
      <c r="O968" s="17">
        <v>0.33247592907503298</v>
      </c>
      <c r="P968" s="17">
        <v>0.28566121146967099</v>
      </c>
      <c r="Q968" s="17">
        <v>0.288279681912332</v>
      </c>
      <c r="R968" s="17">
        <v>0.177653116844319</v>
      </c>
      <c r="S968" s="17"/>
      <c r="T968" s="17">
        <v>0.23959590572480299</v>
      </c>
      <c r="U968" s="17">
        <v>0.30392591103398098</v>
      </c>
      <c r="V968" s="17">
        <v>0.23431717461745499</v>
      </c>
      <c r="W968" s="17">
        <v>0.352646198464239</v>
      </c>
      <c r="X968" s="17">
        <v>0.31503047440635501</v>
      </c>
      <c r="Y968" s="17">
        <v>0.23452094810167101</v>
      </c>
      <c r="Z968" s="17">
        <v>0.29815321377098702</v>
      </c>
      <c r="AA968" s="17">
        <v>0.26517691383659298</v>
      </c>
      <c r="AB968" s="17">
        <v>0.29888561232691302</v>
      </c>
      <c r="AC968" s="17">
        <v>0.249854053539354</v>
      </c>
      <c r="AD968" s="17">
        <v>0.20501046643519899</v>
      </c>
      <c r="AE968" s="17">
        <v>0.33447463332997701</v>
      </c>
      <c r="AF968" s="17"/>
      <c r="AG968" s="17">
        <v>0.25119082662485798</v>
      </c>
      <c r="AH968" s="17">
        <v>0.28999450940985599</v>
      </c>
    </row>
    <row r="969" spans="2:34" x14ac:dyDescent="0.25">
      <c r="B969" t="s">
        <v>105</v>
      </c>
      <c r="C969" s="17">
        <v>0.13561466544574199</v>
      </c>
      <c r="D969" s="17">
        <v>0.105692279560931</v>
      </c>
      <c r="E969" s="17">
        <v>0.15858134779445901</v>
      </c>
      <c r="F969" s="17"/>
      <c r="G969" s="17">
        <v>0.14226707574086001</v>
      </c>
      <c r="H969" s="17">
        <v>0.14219509072136899</v>
      </c>
      <c r="I969" s="17">
        <v>0.12119777127954499</v>
      </c>
      <c r="J969" s="17"/>
      <c r="K969" s="17">
        <v>0.17508411800343401</v>
      </c>
      <c r="L969" s="17">
        <v>0.12829345655754501</v>
      </c>
      <c r="M969" s="17"/>
      <c r="N969" s="17">
        <v>0.16377115097254299</v>
      </c>
      <c r="O969" s="17">
        <v>0.122079942697169</v>
      </c>
      <c r="P969" s="17">
        <v>0.15388611639466901</v>
      </c>
      <c r="Q969" s="17">
        <v>0.146369277080274</v>
      </c>
      <c r="R969" s="17">
        <v>8.8257868632463099E-2</v>
      </c>
      <c r="S969" s="17"/>
      <c r="T969" s="17">
        <v>8.5531524903300099E-2</v>
      </c>
      <c r="U969" s="17">
        <v>0.15138114714856199</v>
      </c>
      <c r="V969" s="17">
        <v>0.16143528553664999</v>
      </c>
      <c r="W969" s="17">
        <v>0.12461380155654</v>
      </c>
      <c r="X969" s="17">
        <v>0.18745205609804799</v>
      </c>
      <c r="Y969" s="17">
        <v>0.14222012245955501</v>
      </c>
      <c r="Z969" s="17">
        <v>0.118491840024616</v>
      </c>
      <c r="AA969" s="17">
        <v>0.14041811765214299</v>
      </c>
      <c r="AB969" s="17">
        <v>0.137911744978058</v>
      </c>
      <c r="AC969" s="17">
        <v>0.13900980823862</v>
      </c>
      <c r="AD969" s="17">
        <v>0.12591879320893801</v>
      </c>
      <c r="AE969" s="17">
        <v>0.14487916737589801</v>
      </c>
      <c r="AF969" s="17"/>
      <c r="AG969" s="17">
        <v>0.14574765101074</v>
      </c>
      <c r="AH969" s="17">
        <v>0.12987169850718899</v>
      </c>
    </row>
    <row r="970" spans="2:34" x14ac:dyDescent="0.25">
      <c r="B970" t="s">
        <v>80</v>
      </c>
      <c r="C970" s="17">
        <v>8.0501208560881499E-2</v>
      </c>
      <c r="D970" s="17">
        <v>8.3973430946636299E-2</v>
      </c>
      <c r="E970" s="17">
        <v>7.4455642168989297E-2</v>
      </c>
      <c r="F970" s="17"/>
      <c r="G970" s="17">
        <v>0.10438832651286301</v>
      </c>
      <c r="H970" s="17">
        <v>6.9090001243017798E-2</v>
      </c>
      <c r="I970" s="17">
        <v>7.2599697501819493E-2</v>
      </c>
      <c r="J970" s="17"/>
      <c r="K970" s="17">
        <v>9.7597339931439001E-2</v>
      </c>
      <c r="L970" s="17">
        <v>7.0608960024365106E-2</v>
      </c>
      <c r="M970" s="17"/>
      <c r="N970" s="17">
        <v>0.15824496964372001</v>
      </c>
      <c r="O970" s="17">
        <v>8.3646040340706301E-2</v>
      </c>
      <c r="P970" s="17">
        <v>7.5292006543091497E-2</v>
      </c>
      <c r="Q970" s="17">
        <v>5.8761294507450199E-2</v>
      </c>
      <c r="R970" s="17">
        <v>2.9875355018195E-2</v>
      </c>
      <c r="S970" s="17"/>
      <c r="T970" s="17">
        <v>4.8043137423178998E-2</v>
      </c>
      <c r="U970" s="17">
        <v>7.2574166290230793E-2</v>
      </c>
      <c r="V970" s="17">
        <v>0.137586713644613</v>
      </c>
      <c r="W970" s="17">
        <v>6.2020867585009402E-2</v>
      </c>
      <c r="X970" s="17">
        <v>7.5712849955689193E-2</v>
      </c>
      <c r="Y970" s="17">
        <v>0.12093415709420401</v>
      </c>
      <c r="Z970" s="17">
        <v>6.3827879018590994E-2</v>
      </c>
      <c r="AA970" s="17">
        <v>8.4054544056277797E-2</v>
      </c>
      <c r="AB970" s="17">
        <v>6.3970157330584407E-2</v>
      </c>
      <c r="AC970" s="17">
        <v>9.1761982047240204E-2</v>
      </c>
      <c r="AD970" s="17">
        <v>0.13268646458824601</v>
      </c>
      <c r="AE970" s="17">
        <v>3.5285506214014002E-2</v>
      </c>
      <c r="AF970" s="17"/>
      <c r="AG970" s="17">
        <v>6.0878860224939102E-2</v>
      </c>
      <c r="AH970" s="17">
        <v>7.7714421161172303E-2</v>
      </c>
    </row>
    <row r="971" spans="2:34" x14ac:dyDescent="0.25">
      <c r="B971" t="s">
        <v>106</v>
      </c>
      <c r="C971" s="17">
        <v>0.50677217010683095</v>
      </c>
      <c r="D971" s="17">
        <v>0.54943439111413706</v>
      </c>
      <c r="E971" s="17">
        <v>0.47277770302132199</v>
      </c>
      <c r="F971" s="17"/>
      <c r="G971" s="17">
        <v>0.42027383613174901</v>
      </c>
      <c r="H971" s="17">
        <v>0.52184805190069306</v>
      </c>
      <c r="I971" s="17">
        <v>0.56824102894703099</v>
      </c>
      <c r="J971" s="17"/>
      <c r="K971" s="17">
        <v>0.44931169191244602</v>
      </c>
      <c r="L971" s="17">
        <v>0.52438811578324196</v>
      </c>
      <c r="M971" s="17"/>
      <c r="N971" s="17">
        <v>0.376404589648137</v>
      </c>
      <c r="O971" s="17">
        <v>0.46179808788709198</v>
      </c>
      <c r="P971" s="17">
        <v>0.48516066559256898</v>
      </c>
      <c r="Q971" s="17">
        <v>0.50658974649994404</v>
      </c>
      <c r="R971" s="17">
        <v>0.70421365950502302</v>
      </c>
      <c r="S971" s="17"/>
      <c r="T971" s="17">
        <v>0.62682943194871799</v>
      </c>
      <c r="U971" s="17">
        <v>0.47211877552722598</v>
      </c>
      <c r="V971" s="17">
        <v>0.46666082620128202</v>
      </c>
      <c r="W971" s="17">
        <v>0.46071913239421203</v>
      </c>
      <c r="X971" s="17">
        <v>0.421804619539907</v>
      </c>
      <c r="Y971" s="17">
        <v>0.50232477234456996</v>
      </c>
      <c r="Z971" s="17">
        <v>0.51952706718580599</v>
      </c>
      <c r="AA971" s="17">
        <v>0.51035042445498602</v>
      </c>
      <c r="AB971" s="17">
        <v>0.49923248536444498</v>
      </c>
      <c r="AC971" s="17">
        <v>0.51937415617478599</v>
      </c>
      <c r="AD971" s="17">
        <v>0.53638427576761805</v>
      </c>
      <c r="AE971" s="17">
        <v>0.48536069308011098</v>
      </c>
      <c r="AF971" s="17"/>
      <c r="AG971" s="17">
        <v>0.54218266213946198</v>
      </c>
      <c r="AH971" s="17">
        <v>0.50241937092178202</v>
      </c>
    </row>
    <row r="972" spans="2:34" x14ac:dyDescent="0.25">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row>
    <row r="973" spans="2:34" x14ac:dyDescent="0.25">
      <c r="B973" s="6" t="s">
        <v>405</v>
      </c>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row>
    <row r="974" spans="2:34" x14ac:dyDescent="0.25">
      <c r="B974" s="23" t="s">
        <v>62</v>
      </c>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row>
    <row r="975" spans="2:34" x14ac:dyDescent="0.25">
      <c r="B975" t="s">
        <v>102</v>
      </c>
      <c r="C975" s="17">
        <v>0.17606784407814599</v>
      </c>
      <c r="D975" s="17">
        <v>0.20883536704823399</v>
      </c>
      <c r="E975" s="17">
        <v>0.14356128620569</v>
      </c>
      <c r="F975" s="17"/>
      <c r="G975" s="17">
        <v>0.158943815561812</v>
      </c>
      <c r="H975" s="17">
        <v>0.171690920544075</v>
      </c>
      <c r="I975" s="17">
        <v>0.197452545826339</v>
      </c>
      <c r="J975" s="17"/>
      <c r="K975" s="17">
        <v>0.151174285129551</v>
      </c>
      <c r="L975" s="17">
        <v>0.18190098586298101</v>
      </c>
      <c r="M975" s="17"/>
      <c r="N975" s="17">
        <v>0.14457322340390899</v>
      </c>
      <c r="O975" s="17">
        <v>0.15134233785627099</v>
      </c>
      <c r="P975" s="17">
        <v>0.165301026761148</v>
      </c>
      <c r="Q975" s="17">
        <v>0.17680129359262101</v>
      </c>
      <c r="R975" s="17">
        <v>0.24865941067648201</v>
      </c>
      <c r="S975" s="17"/>
      <c r="T975" s="17">
        <v>0.26033947976016197</v>
      </c>
      <c r="U975" s="17">
        <v>0.13257231203904599</v>
      </c>
      <c r="V975" s="17">
        <v>0.12509749127291001</v>
      </c>
      <c r="W975" s="17">
        <v>0.14491324760344201</v>
      </c>
      <c r="X975" s="17">
        <v>0.14978079351253901</v>
      </c>
      <c r="Y975" s="17">
        <v>0.15180271567402301</v>
      </c>
      <c r="Z975" s="17">
        <v>0.17895050461234099</v>
      </c>
      <c r="AA975" s="17">
        <v>0.16670205903801</v>
      </c>
      <c r="AB975" s="17">
        <v>0.18550207828840601</v>
      </c>
      <c r="AC975" s="17">
        <v>0.22056171447067199</v>
      </c>
      <c r="AD975" s="17">
        <v>0.14367017896385501</v>
      </c>
      <c r="AE975" s="17">
        <v>0.25743790376939102</v>
      </c>
      <c r="AF975" s="17"/>
      <c r="AG975" s="17">
        <v>0.19401971562819101</v>
      </c>
      <c r="AH975" s="17">
        <v>0.16701143702610599</v>
      </c>
    </row>
    <row r="976" spans="2:34" x14ac:dyDescent="0.25">
      <c r="B976" t="s">
        <v>401</v>
      </c>
      <c r="C976" s="17">
        <v>0.391480310034381</v>
      </c>
      <c r="D976" s="17">
        <v>0.39176049061687801</v>
      </c>
      <c r="E976" s="17">
        <v>0.39311787376722401</v>
      </c>
      <c r="F976" s="17"/>
      <c r="G976" s="17">
        <v>0.35572267128676199</v>
      </c>
      <c r="H976" s="17">
        <v>0.40197032223349399</v>
      </c>
      <c r="I976" s="17">
        <v>0.41156073462508302</v>
      </c>
      <c r="J976" s="17"/>
      <c r="K976" s="17">
        <v>0.36477535196001398</v>
      </c>
      <c r="L976" s="17">
        <v>0.40167655048117901</v>
      </c>
      <c r="M976" s="17"/>
      <c r="N976" s="17">
        <v>0.26331347889849299</v>
      </c>
      <c r="O976" s="17">
        <v>0.38415783661709801</v>
      </c>
      <c r="P976" s="17">
        <v>0.41845847871840802</v>
      </c>
      <c r="Q976" s="17">
        <v>0.37594607459809898</v>
      </c>
      <c r="R976" s="17">
        <v>0.46122664036792499</v>
      </c>
      <c r="S976" s="17"/>
      <c r="T976" s="17">
        <v>0.39366047779340602</v>
      </c>
      <c r="U976" s="17">
        <v>0.40714352390303199</v>
      </c>
      <c r="V976" s="17">
        <v>0.38613459702173802</v>
      </c>
      <c r="W976" s="17">
        <v>0.37338455534246101</v>
      </c>
      <c r="X976" s="17">
        <v>0.41358824053202298</v>
      </c>
      <c r="Y976" s="17">
        <v>0.40753128741723699</v>
      </c>
      <c r="Z976" s="17">
        <v>0.39388339974764602</v>
      </c>
      <c r="AA976" s="17">
        <v>0.39327438101991202</v>
      </c>
      <c r="AB976" s="17">
        <v>0.38993139362015899</v>
      </c>
      <c r="AC976" s="17">
        <v>0.37560584973342098</v>
      </c>
      <c r="AD976" s="17">
        <v>0.40166520293270103</v>
      </c>
      <c r="AE976" s="17">
        <v>0.29228909775716599</v>
      </c>
      <c r="AF976" s="17"/>
      <c r="AG976" s="17">
        <v>0.40051819945247102</v>
      </c>
      <c r="AH976" s="17">
        <v>0.40660463116918499</v>
      </c>
    </row>
    <row r="977" spans="2:34" x14ac:dyDescent="0.25">
      <c r="B977" t="s">
        <v>104</v>
      </c>
      <c r="C977" s="17">
        <v>0.25620397754132501</v>
      </c>
      <c r="D977" s="17">
        <v>0.241152675217712</v>
      </c>
      <c r="E977" s="17">
        <v>0.26956743721586801</v>
      </c>
      <c r="F977" s="17"/>
      <c r="G977" s="17">
        <v>0.27176273712092902</v>
      </c>
      <c r="H977" s="17">
        <v>0.26088195023115501</v>
      </c>
      <c r="I977" s="17">
        <v>0.23589626344022799</v>
      </c>
      <c r="J977" s="17"/>
      <c r="K977" s="17">
        <v>0.247883574780147</v>
      </c>
      <c r="L977" s="17">
        <v>0.25593162809600201</v>
      </c>
      <c r="M977" s="17"/>
      <c r="N977" s="17">
        <v>0.28325713336411301</v>
      </c>
      <c r="O977" s="17">
        <v>0.27505055590856498</v>
      </c>
      <c r="P977" s="17">
        <v>0.25305922164776201</v>
      </c>
      <c r="Q977" s="17">
        <v>0.30770987066359601</v>
      </c>
      <c r="R977" s="17">
        <v>0.200834060877466</v>
      </c>
      <c r="S977" s="17"/>
      <c r="T977" s="17">
        <v>0.24471222193011899</v>
      </c>
      <c r="U977" s="17">
        <v>0.27098248303630801</v>
      </c>
      <c r="V977" s="17">
        <v>0.23842768631897199</v>
      </c>
      <c r="W977" s="17">
        <v>0.32814400574173103</v>
      </c>
      <c r="X977" s="17">
        <v>0.22976959036622899</v>
      </c>
      <c r="Y977" s="17">
        <v>0.25177794755220601</v>
      </c>
      <c r="Z977" s="17">
        <v>0.221671529387342</v>
      </c>
      <c r="AA977" s="17">
        <v>0.25051362856693699</v>
      </c>
      <c r="AB977" s="17">
        <v>0.247791740592363</v>
      </c>
      <c r="AC977" s="17">
        <v>0.244669619563885</v>
      </c>
      <c r="AD977" s="17">
        <v>0.27670376695068399</v>
      </c>
      <c r="AE977" s="17">
        <v>0.30743792286885901</v>
      </c>
      <c r="AF977" s="17"/>
      <c r="AG977" s="17">
        <v>0.236818391735443</v>
      </c>
      <c r="AH977" s="17">
        <v>0.26945063398772801</v>
      </c>
    </row>
    <row r="978" spans="2:34" x14ac:dyDescent="0.25">
      <c r="B978" t="s">
        <v>105</v>
      </c>
      <c r="C978" s="17">
        <v>8.8729366179883806E-2</v>
      </c>
      <c r="D978" s="17">
        <v>6.9921233276741102E-2</v>
      </c>
      <c r="E978" s="17">
        <v>0.10537301034817501</v>
      </c>
      <c r="F978" s="17"/>
      <c r="G978" s="17">
        <v>9.5378068185264994E-2</v>
      </c>
      <c r="H978" s="17">
        <v>9.5316324497292701E-2</v>
      </c>
      <c r="I978" s="17">
        <v>7.4307737755263698E-2</v>
      </c>
      <c r="J978" s="17"/>
      <c r="K978" s="17">
        <v>0.13117073576965499</v>
      </c>
      <c r="L978" s="17">
        <v>8.12154323872437E-2</v>
      </c>
      <c r="M978" s="17"/>
      <c r="N978" s="17">
        <v>0.12781595215449601</v>
      </c>
      <c r="O978" s="17">
        <v>9.9326395335633894E-2</v>
      </c>
      <c r="P978" s="17">
        <v>8.9010273427769807E-2</v>
      </c>
      <c r="Q978" s="17">
        <v>5.4685599620557301E-2</v>
      </c>
      <c r="R978" s="17">
        <v>5.6592672355332899E-2</v>
      </c>
      <c r="S978" s="17"/>
      <c r="T978" s="17">
        <v>5.3468923886587597E-2</v>
      </c>
      <c r="U978" s="17">
        <v>0.112662863393033</v>
      </c>
      <c r="V978" s="17">
        <v>0.113263091110438</v>
      </c>
      <c r="W978" s="17">
        <v>6.2298432432864599E-2</v>
      </c>
      <c r="X978" s="17">
        <v>0.115621179249271</v>
      </c>
      <c r="Y978" s="17">
        <v>7.0393896544472298E-2</v>
      </c>
      <c r="Z978" s="17">
        <v>0.117586181001385</v>
      </c>
      <c r="AA978" s="17">
        <v>0.10755115502306099</v>
      </c>
      <c r="AB978" s="17">
        <v>8.8152282148044103E-2</v>
      </c>
      <c r="AC978" s="17">
        <v>6.3760839061213603E-2</v>
      </c>
      <c r="AD978" s="17">
        <v>8.0599938674468199E-2</v>
      </c>
      <c r="AE978" s="17">
        <v>0.114929553820009</v>
      </c>
      <c r="AF978" s="17"/>
      <c r="AG978" s="17">
        <v>8.6190023227757706E-2</v>
      </c>
      <c r="AH978" s="17">
        <v>8.4649740471572005E-2</v>
      </c>
    </row>
    <row r="979" spans="2:34" x14ac:dyDescent="0.25">
      <c r="B979" t="s">
        <v>80</v>
      </c>
      <c r="C979" s="17">
        <v>8.7518502166264195E-2</v>
      </c>
      <c r="D979" s="17">
        <v>8.8330233840435202E-2</v>
      </c>
      <c r="E979" s="17">
        <v>8.8380392463042204E-2</v>
      </c>
      <c r="F979" s="17"/>
      <c r="G979" s="17">
        <v>0.118192707845232</v>
      </c>
      <c r="H979" s="17">
        <v>7.0140482493983497E-2</v>
      </c>
      <c r="I979" s="17">
        <v>8.0782718353086896E-2</v>
      </c>
      <c r="J979" s="17"/>
      <c r="K979" s="17">
        <v>0.104996052360634</v>
      </c>
      <c r="L979" s="17">
        <v>7.9275403172594502E-2</v>
      </c>
      <c r="M979" s="17"/>
      <c r="N979" s="17">
        <v>0.18104021217899</v>
      </c>
      <c r="O979" s="17">
        <v>9.0122874282432597E-2</v>
      </c>
      <c r="P979" s="17">
        <v>7.41709994449129E-2</v>
      </c>
      <c r="Q979" s="17">
        <v>8.4857161525126901E-2</v>
      </c>
      <c r="R979" s="17">
        <v>3.2687215722792901E-2</v>
      </c>
      <c r="S979" s="17"/>
      <c r="T979" s="17">
        <v>4.7818896629726299E-2</v>
      </c>
      <c r="U979" s="17">
        <v>7.6638817628582101E-2</v>
      </c>
      <c r="V979" s="17">
        <v>0.13707713427594201</v>
      </c>
      <c r="W979" s="17">
        <v>9.1259758879501496E-2</v>
      </c>
      <c r="X979" s="17">
        <v>9.1240196339938101E-2</v>
      </c>
      <c r="Y979" s="17">
        <v>0.11849415281206099</v>
      </c>
      <c r="Z979" s="17">
        <v>8.7908385251285304E-2</v>
      </c>
      <c r="AA979" s="17">
        <v>8.1958776352080195E-2</v>
      </c>
      <c r="AB979" s="17">
        <v>8.86225053510276E-2</v>
      </c>
      <c r="AC979" s="17">
        <v>9.5401977170808394E-2</v>
      </c>
      <c r="AD979" s="17">
        <v>9.7360912478292205E-2</v>
      </c>
      <c r="AE979" s="17">
        <v>2.79055217845748E-2</v>
      </c>
      <c r="AF979" s="17"/>
      <c r="AG979" s="17">
        <v>8.2453669956137801E-2</v>
      </c>
      <c r="AH979" s="17">
        <v>7.2283557345409102E-2</v>
      </c>
    </row>
    <row r="980" spans="2:34" x14ac:dyDescent="0.25">
      <c r="B980" t="s">
        <v>106</v>
      </c>
      <c r="C980" s="17">
        <v>0.56754815411252701</v>
      </c>
      <c r="D980" s="17">
        <v>0.60059585766511203</v>
      </c>
      <c r="E980" s="17">
        <v>0.53667915997291504</v>
      </c>
      <c r="F980" s="17"/>
      <c r="G980" s="17">
        <v>0.51466648684857397</v>
      </c>
      <c r="H980" s="17">
        <v>0.57366124277756902</v>
      </c>
      <c r="I980" s="17">
        <v>0.609013280451421</v>
      </c>
      <c r="J980" s="17"/>
      <c r="K980" s="17">
        <v>0.51594963708956398</v>
      </c>
      <c r="L980" s="17">
        <v>0.58357753634415999</v>
      </c>
      <c r="M980" s="17"/>
      <c r="N980" s="17">
        <v>0.40788670230240198</v>
      </c>
      <c r="O980" s="17">
        <v>0.53550017447336895</v>
      </c>
      <c r="P980" s="17">
        <v>0.58375950547955502</v>
      </c>
      <c r="Q980" s="17">
        <v>0.55274736819072001</v>
      </c>
      <c r="R980" s="17">
        <v>0.70988605104440805</v>
      </c>
      <c r="S980" s="17"/>
      <c r="T980" s="17">
        <v>0.65399995755356699</v>
      </c>
      <c r="U980" s="17">
        <v>0.53971583594207695</v>
      </c>
      <c r="V980" s="17">
        <v>0.51123208829464795</v>
      </c>
      <c r="W980" s="17">
        <v>0.518297802945903</v>
      </c>
      <c r="X980" s="17">
        <v>0.56336903404456196</v>
      </c>
      <c r="Y980" s="17">
        <v>0.55933400309126002</v>
      </c>
      <c r="Z980" s="17">
        <v>0.57283390435998705</v>
      </c>
      <c r="AA980" s="17">
        <v>0.55997644005792202</v>
      </c>
      <c r="AB980" s="17">
        <v>0.57543347190856498</v>
      </c>
      <c r="AC980" s="17">
        <v>0.596167564204093</v>
      </c>
      <c r="AD980" s="17">
        <v>0.54533538189655595</v>
      </c>
      <c r="AE980" s="17">
        <v>0.54972700152655796</v>
      </c>
      <c r="AF980" s="17"/>
      <c r="AG980" s="17">
        <v>0.59453791508066101</v>
      </c>
      <c r="AH980" s="17">
        <v>0.57361606819529098</v>
      </c>
    </row>
    <row r="981" spans="2:34" x14ac:dyDescent="0.25">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row>
    <row r="982" spans="2:34" x14ac:dyDescent="0.25">
      <c r="B982" s="6" t="s">
        <v>406</v>
      </c>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row>
    <row r="983" spans="2:34" x14ac:dyDescent="0.25">
      <c r="B983" s="23" t="s">
        <v>62</v>
      </c>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row>
    <row r="984" spans="2:34" x14ac:dyDescent="0.25">
      <c r="B984" t="s">
        <v>102</v>
      </c>
      <c r="C984" s="17">
        <v>0.19805619356267501</v>
      </c>
      <c r="D984" s="17">
        <v>0.23326031869830199</v>
      </c>
      <c r="E984" s="17">
        <v>0.16469826312767999</v>
      </c>
      <c r="F984" s="17"/>
      <c r="G984" s="17">
        <v>0.13891043338155001</v>
      </c>
      <c r="H984" s="17">
        <v>0.20053110431031801</v>
      </c>
      <c r="I984" s="17">
        <v>0.249894174809417</v>
      </c>
      <c r="J984" s="17"/>
      <c r="K984" s="17">
        <v>0.139348477632804</v>
      </c>
      <c r="L984" s="17">
        <v>0.21282254900799499</v>
      </c>
      <c r="M984" s="17"/>
      <c r="N984" s="17">
        <v>0.10258636630868399</v>
      </c>
      <c r="O984" s="17">
        <v>0.16662029733447201</v>
      </c>
      <c r="P984" s="17">
        <v>0.181013277469877</v>
      </c>
      <c r="Q984" s="17">
        <v>0.234847832481415</v>
      </c>
      <c r="R984" s="17">
        <v>0.32997965985635103</v>
      </c>
      <c r="S984" s="17"/>
      <c r="T984" s="17">
        <v>0.29865309097778397</v>
      </c>
      <c r="U984" s="17">
        <v>0.146365625459877</v>
      </c>
      <c r="V984" s="17">
        <v>0.159842767626279</v>
      </c>
      <c r="W984" s="17">
        <v>0.133312078386503</v>
      </c>
      <c r="X984" s="17">
        <v>0.18553381016553699</v>
      </c>
      <c r="Y984" s="17">
        <v>0.23616998102820999</v>
      </c>
      <c r="Z984" s="17">
        <v>0.167982337223646</v>
      </c>
      <c r="AA984" s="17">
        <v>0.26873343371184799</v>
      </c>
      <c r="AB984" s="17">
        <v>0.194153998690311</v>
      </c>
      <c r="AC984" s="17">
        <v>0.17258575742836799</v>
      </c>
      <c r="AD984" s="17">
        <v>0.214939331110028</v>
      </c>
      <c r="AE984" s="17">
        <v>0.21648088959063999</v>
      </c>
      <c r="AF984" s="17"/>
      <c r="AG984" s="17">
        <v>0.219140541130521</v>
      </c>
      <c r="AH984" s="17">
        <v>0.192203209896425</v>
      </c>
    </row>
    <row r="985" spans="2:34" x14ac:dyDescent="0.25">
      <c r="B985" t="s">
        <v>401</v>
      </c>
      <c r="C985" s="17">
        <v>0.392494236844044</v>
      </c>
      <c r="D985" s="17">
        <v>0.39754984891503897</v>
      </c>
      <c r="E985" s="17">
        <v>0.38854617700288602</v>
      </c>
      <c r="F985" s="17"/>
      <c r="G985" s="17">
        <v>0.40567115559393802</v>
      </c>
      <c r="H985" s="17">
        <v>0.38825834606579201</v>
      </c>
      <c r="I985" s="17">
        <v>0.38555798790532703</v>
      </c>
      <c r="J985" s="17"/>
      <c r="K985" s="17">
        <v>0.35215670606333299</v>
      </c>
      <c r="L985" s="17">
        <v>0.40194862958362598</v>
      </c>
      <c r="M985" s="17"/>
      <c r="N985" s="17">
        <v>0.37086126911232298</v>
      </c>
      <c r="O985" s="17">
        <v>0.386349433229774</v>
      </c>
      <c r="P985" s="17">
        <v>0.39968895910581498</v>
      </c>
      <c r="Q985" s="17">
        <v>0.40975940918138598</v>
      </c>
      <c r="R985" s="17">
        <v>0.39733058874717703</v>
      </c>
      <c r="S985" s="17"/>
      <c r="T985" s="17">
        <v>0.38307934172084801</v>
      </c>
      <c r="U985" s="17">
        <v>0.41982083913899199</v>
      </c>
      <c r="V985" s="17">
        <v>0.39590246673399598</v>
      </c>
      <c r="W985" s="17">
        <v>0.34908016501167599</v>
      </c>
      <c r="X985" s="17">
        <v>0.38807079575660097</v>
      </c>
      <c r="Y985" s="17">
        <v>0.35380289535590997</v>
      </c>
      <c r="Z985" s="17">
        <v>0.38190502307615298</v>
      </c>
      <c r="AA985" s="17">
        <v>0.42637331998884098</v>
      </c>
      <c r="AB985" s="17">
        <v>0.41218860328145601</v>
      </c>
      <c r="AC985" s="17">
        <v>0.47348174703472101</v>
      </c>
      <c r="AD985" s="17">
        <v>0.32735988272584199</v>
      </c>
      <c r="AE985" s="17">
        <v>0.35526839276392702</v>
      </c>
      <c r="AF985" s="17"/>
      <c r="AG985" s="17">
        <v>0.38993375443419298</v>
      </c>
      <c r="AH985" s="17">
        <v>0.40982818172947399</v>
      </c>
    </row>
    <row r="986" spans="2:34" x14ac:dyDescent="0.25">
      <c r="B986" t="s">
        <v>104</v>
      </c>
      <c r="C986" s="17">
        <v>0.23935847740032101</v>
      </c>
      <c r="D986" s="17">
        <v>0.22177174256167001</v>
      </c>
      <c r="E986" s="17">
        <v>0.25756189220797598</v>
      </c>
      <c r="F986" s="17"/>
      <c r="G986" s="17">
        <v>0.25886019389696202</v>
      </c>
      <c r="H986" s="17">
        <v>0.25247538203292302</v>
      </c>
      <c r="I986" s="17">
        <v>0.20482384871571199</v>
      </c>
      <c r="J986" s="17"/>
      <c r="K986" s="17">
        <v>0.27376556687499898</v>
      </c>
      <c r="L986" s="17">
        <v>0.235400428998744</v>
      </c>
      <c r="M986" s="17"/>
      <c r="N986" s="17">
        <v>0.23165165617175101</v>
      </c>
      <c r="O986" s="17">
        <v>0.285840245944815</v>
      </c>
      <c r="P986" s="17">
        <v>0.26212041741842201</v>
      </c>
      <c r="Q986" s="17">
        <v>0.18695342095572201</v>
      </c>
      <c r="R986" s="17">
        <v>0.17250206965091999</v>
      </c>
      <c r="S986" s="17"/>
      <c r="T986" s="17">
        <v>0.22866867832567001</v>
      </c>
      <c r="U986" s="17">
        <v>0.23174230263961201</v>
      </c>
      <c r="V986" s="17">
        <v>0.24445285030654701</v>
      </c>
      <c r="W986" s="17">
        <v>0.31545106999467698</v>
      </c>
      <c r="X986" s="17">
        <v>0.256851448332309</v>
      </c>
      <c r="Y986" s="17">
        <v>0.221651115483642</v>
      </c>
      <c r="Z986" s="17">
        <v>0.27195261951050298</v>
      </c>
      <c r="AA986" s="17">
        <v>0.15320891531257</v>
      </c>
      <c r="AB986" s="17">
        <v>0.215626802217111</v>
      </c>
      <c r="AC986" s="17">
        <v>0.214905817971281</v>
      </c>
      <c r="AD986" s="17">
        <v>0.22850262769825599</v>
      </c>
      <c r="AE986" s="17">
        <v>0.30143132287423002</v>
      </c>
      <c r="AF986" s="17"/>
      <c r="AG986" s="17">
        <v>0.23955777150541899</v>
      </c>
      <c r="AH986" s="17">
        <v>0.237425169346346</v>
      </c>
    </row>
    <row r="987" spans="2:34" x14ac:dyDescent="0.25">
      <c r="B987" t="s">
        <v>105</v>
      </c>
      <c r="C987" s="17">
        <v>9.0922443197042901E-2</v>
      </c>
      <c r="D987" s="17">
        <v>7.4312489704183096E-2</v>
      </c>
      <c r="E987" s="17">
        <v>0.103002587588459</v>
      </c>
      <c r="F987" s="17"/>
      <c r="G987" s="17">
        <v>9.0144111169656399E-2</v>
      </c>
      <c r="H987" s="17">
        <v>9.3212701071967496E-2</v>
      </c>
      <c r="I987" s="17">
        <v>8.8778238193208694E-2</v>
      </c>
      <c r="J987" s="17"/>
      <c r="K987" s="17">
        <v>0.137457809680718</v>
      </c>
      <c r="L987" s="17">
        <v>8.3276085658210097E-2</v>
      </c>
      <c r="M987" s="17"/>
      <c r="N987" s="17">
        <v>0.126023555112072</v>
      </c>
      <c r="O987" s="17">
        <v>9.9320035076899293E-2</v>
      </c>
      <c r="P987" s="17">
        <v>8.96887263401661E-2</v>
      </c>
      <c r="Q987" s="17">
        <v>7.9386760108909604E-2</v>
      </c>
      <c r="R987" s="17">
        <v>5.9160405662954899E-2</v>
      </c>
      <c r="S987" s="17"/>
      <c r="T987" s="17">
        <v>4.1148118219671598E-2</v>
      </c>
      <c r="U987" s="17">
        <v>0.112621230901237</v>
      </c>
      <c r="V987" s="17">
        <v>9.7906412424190098E-2</v>
      </c>
      <c r="W987" s="17">
        <v>0.121134252212602</v>
      </c>
      <c r="X987" s="17">
        <v>8.4692779837883106E-2</v>
      </c>
      <c r="Y987" s="17">
        <v>8.2697423894674493E-2</v>
      </c>
      <c r="Z987" s="17">
        <v>7.1848060857537296E-2</v>
      </c>
      <c r="AA987" s="17">
        <v>8.6790005482741295E-2</v>
      </c>
      <c r="AB987" s="17">
        <v>0.112045217307564</v>
      </c>
      <c r="AC987" s="17">
        <v>6.9110501760612494E-2</v>
      </c>
      <c r="AD987" s="17">
        <v>0.171148676391461</v>
      </c>
      <c r="AE987" s="17">
        <v>6.9265651664354805E-2</v>
      </c>
      <c r="AF987" s="17"/>
      <c r="AG987" s="17">
        <v>8.6053520530234906E-2</v>
      </c>
      <c r="AH987" s="17">
        <v>9.4888635461258794E-2</v>
      </c>
    </row>
    <row r="988" spans="2:34" x14ac:dyDescent="0.25">
      <c r="B988" t="s">
        <v>80</v>
      </c>
      <c r="C988" s="17">
        <v>7.9168648995917204E-2</v>
      </c>
      <c r="D988" s="17">
        <v>7.3105600120804998E-2</v>
      </c>
      <c r="E988" s="17">
        <v>8.6191080072998499E-2</v>
      </c>
      <c r="F988" s="17"/>
      <c r="G988" s="17">
        <v>0.106414105957894</v>
      </c>
      <c r="H988" s="17">
        <v>6.5522466518999095E-2</v>
      </c>
      <c r="I988" s="17">
        <v>7.0945750376335506E-2</v>
      </c>
      <c r="J988" s="17"/>
      <c r="K988" s="17">
        <v>9.7271439748145005E-2</v>
      </c>
      <c r="L988" s="17">
        <v>6.6552306751425497E-2</v>
      </c>
      <c r="M988" s="17"/>
      <c r="N988" s="17">
        <v>0.16887715329517</v>
      </c>
      <c r="O988" s="17">
        <v>6.1869988414039602E-2</v>
      </c>
      <c r="P988" s="17">
        <v>6.7488619665719299E-2</v>
      </c>
      <c r="Q988" s="17">
        <v>8.9052577272567393E-2</v>
      </c>
      <c r="R988" s="17">
        <v>4.1027276082597701E-2</v>
      </c>
      <c r="S988" s="17"/>
      <c r="T988" s="17">
        <v>4.8450770756026801E-2</v>
      </c>
      <c r="U988" s="17">
        <v>8.9450001860281902E-2</v>
      </c>
      <c r="V988" s="17">
        <v>0.10189550290898799</v>
      </c>
      <c r="W988" s="17">
        <v>8.1022434394541903E-2</v>
      </c>
      <c r="X988" s="17">
        <v>8.4851165907670098E-2</v>
      </c>
      <c r="Y988" s="17">
        <v>0.105678584237562</v>
      </c>
      <c r="Z988" s="17">
        <v>0.106311959332161</v>
      </c>
      <c r="AA988" s="17">
        <v>6.4894325503999997E-2</v>
      </c>
      <c r="AB988" s="17">
        <v>6.5985378503557901E-2</v>
      </c>
      <c r="AC988" s="17">
        <v>6.9916175805017494E-2</v>
      </c>
      <c r="AD988" s="17">
        <v>5.8049482074414301E-2</v>
      </c>
      <c r="AE988" s="17">
        <v>5.7553743106848201E-2</v>
      </c>
      <c r="AF988" s="17"/>
      <c r="AG988" s="17">
        <v>6.5314412399631303E-2</v>
      </c>
      <c r="AH988" s="17">
        <v>6.5654803566494793E-2</v>
      </c>
    </row>
    <row r="989" spans="2:34" x14ac:dyDescent="0.25">
      <c r="B989" t="s">
        <v>106</v>
      </c>
      <c r="C989" s="17">
        <v>0.59055043040671895</v>
      </c>
      <c r="D989" s="17">
        <v>0.63081016761334197</v>
      </c>
      <c r="E989" s="17">
        <v>0.55324444013056595</v>
      </c>
      <c r="F989" s="17"/>
      <c r="G989" s="17">
        <v>0.54458158897548803</v>
      </c>
      <c r="H989" s="17">
        <v>0.58878945037610997</v>
      </c>
      <c r="I989" s="17">
        <v>0.63545216271474303</v>
      </c>
      <c r="J989" s="17"/>
      <c r="K989" s="17">
        <v>0.49150518369613699</v>
      </c>
      <c r="L989" s="17">
        <v>0.61477117859162</v>
      </c>
      <c r="M989" s="17"/>
      <c r="N989" s="17">
        <v>0.47344763542100698</v>
      </c>
      <c r="O989" s="17">
        <v>0.55296973056424603</v>
      </c>
      <c r="P989" s="17">
        <v>0.58070223657569198</v>
      </c>
      <c r="Q989" s="17">
        <v>0.64460724166280103</v>
      </c>
      <c r="R989" s="17">
        <v>0.727310248603527</v>
      </c>
      <c r="S989" s="17"/>
      <c r="T989" s="17">
        <v>0.68173243269863204</v>
      </c>
      <c r="U989" s="17">
        <v>0.56618646459886901</v>
      </c>
      <c r="V989" s="17">
        <v>0.55574523436027501</v>
      </c>
      <c r="W989" s="17">
        <v>0.48239224339817899</v>
      </c>
      <c r="X989" s="17">
        <v>0.57360460592213802</v>
      </c>
      <c r="Y989" s="17">
        <v>0.58997287638412099</v>
      </c>
      <c r="Z989" s="17">
        <v>0.54988736029979901</v>
      </c>
      <c r="AA989" s="17">
        <v>0.69510675370068897</v>
      </c>
      <c r="AB989" s="17">
        <v>0.60634260197176704</v>
      </c>
      <c r="AC989" s="17">
        <v>0.64606750446308903</v>
      </c>
      <c r="AD989" s="17">
        <v>0.54229921383586899</v>
      </c>
      <c r="AE989" s="17">
        <v>0.57174928235456701</v>
      </c>
      <c r="AF989" s="17"/>
      <c r="AG989" s="17">
        <v>0.60907429556471504</v>
      </c>
      <c r="AH989" s="17">
        <v>0.60203139162590003</v>
      </c>
    </row>
    <row r="990" spans="2:34" x14ac:dyDescent="0.25">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row>
    <row r="991" spans="2:34" x14ac:dyDescent="0.25">
      <c r="B991" s="6" t="s">
        <v>407</v>
      </c>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row>
    <row r="992" spans="2:34" x14ac:dyDescent="0.25">
      <c r="B992" s="23" t="s">
        <v>62</v>
      </c>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row>
    <row r="993" spans="2:34" x14ac:dyDescent="0.25">
      <c r="B993" t="s">
        <v>102</v>
      </c>
      <c r="C993" s="17">
        <v>0.18578086618019299</v>
      </c>
      <c r="D993" s="17">
        <v>0.226674224828191</v>
      </c>
      <c r="E993" s="17">
        <v>0.14533354346703201</v>
      </c>
      <c r="F993" s="17"/>
      <c r="G993" s="17">
        <v>0.128793169169512</v>
      </c>
      <c r="H993" s="17">
        <v>0.18270907922035701</v>
      </c>
      <c r="I993" s="17">
        <v>0.242558210455013</v>
      </c>
      <c r="J993" s="17"/>
      <c r="K993" s="17">
        <v>0.112195023562648</v>
      </c>
      <c r="L993" s="17">
        <v>0.201278579448224</v>
      </c>
      <c r="M993" s="17"/>
      <c r="N993" s="17">
        <v>0.10632679575307501</v>
      </c>
      <c r="O993" s="17">
        <v>0.154989466696384</v>
      </c>
      <c r="P993" s="17">
        <v>0.17370951984043601</v>
      </c>
      <c r="Q993" s="17">
        <v>0.20232754848821799</v>
      </c>
      <c r="R993" s="17">
        <v>0.30161807192171602</v>
      </c>
      <c r="S993" s="17"/>
      <c r="T993" s="17">
        <v>0.302873462690605</v>
      </c>
      <c r="U993" s="17">
        <v>0.127287225404876</v>
      </c>
      <c r="V993" s="17">
        <v>0.135078138565181</v>
      </c>
      <c r="W993" s="17">
        <v>0.17373734450002701</v>
      </c>
      <c r="X993" s="17">
        <v>0.16100228659174501</v>
      </c>
      <c r="Y993" s="17">
        <v>0.15249421083714801</v>
      </c>
      <c r="Z993" s="17">
        <v>0.206896031627678</v>
      </c>
      <c r="AA993" s="17">
        <v>0.20803941211096899</v>
      </c>
      <c r="AB993" s="17">
        <v>0.17749373481548</v>
      </c>
      <c r="AC993" s="17">
        <v>0.208169170824862</v>
      </c>
      <c r="AD993" s="17">
        <v>0.15807681652494701</v>
      </c>
      <c r="AE993" s="17">
        <v>0.17219942799028501</v>
      </c>
      <c r="AF993" s="17"/>
      <c r="AG993" s="17">
        <v>0.21594063935172</v>
      </c>
      <c r="AH993" s="17">
        <v>0.172798602444412</v>
      </c>
    </row>
    <row r="994" spans="2:34" x14ac:dyDescent="0.25">
      <c r="B994" t="s">
        <v>401</v>
      </c>
      <c r="C994" s="17">
        <v>0.349373923728868</v>
      </c>
      <c r="D994" s="17">
        <v>0.37153791057805602</v>
      </c>
      <c r="E994" s="17">
        <v>0.32944483140911501</v>
      </c>
      <c r="F994" s="17"/>
      <c r="G994" s="17">
        <v>0.32631020550179601</v>
      </c>
      <c r="H994" s="17">
        <v>0.35992135232825201</v>
      </c>
      <c r="I994" s="17">
        <v>0.357591990037398</v>
      </c>
      <c r="J994" s="17"/>
      <c r="K994" s="17">
        <v>0.31557804524279698</v>
      </c>
      <c r="L994" s="17">
        <v>0.35813369116584598</v>
      </c>
      <c r="M994" s="17"/>
      <c r="N994" s="17">
        <v>0.31239961352071699</v>
      </c>
      <c r="O994" s="17">
        <v>0.31937426024766002</v>
      </c>
      <c r="P994" s="17">
        <v>0.34982495972274003</v>
      </c>
      <c r="Q994" s="17">
        <v>0.37591363599891903</v>
      </c>
      <c r="R994" s="17">
        <v>0.40173009683997202</v>
      </c>
      <c r="S994" s="17"/>
      <c r="T994" s="17">
        <v>0.37714700669944501</v>
      </c>
      <c r="U994" s="17">
        <v>0.36329336716211602</v>
      </c>
      <c r="V994" s="17">
        <v>0.342155774544872</v>
      </c>
      <c r="W994" s="17">
        <v>0.36069479807090699</v>
      </c>
      <c r="X994" s="17">
        <v>0.31748651302187803</v>
      </c>
      <c r="Y994" s="17">
        <v>0.35794319078883902</v>
      </c>
      <c r="Z994" s="17">
        <v>0.31845415463851001</v>
      </c>
      <c r="AA994" s="17">
        <v>0.331259296961953</v>
      </c>
      <c r="AB994" s="17">
        <v>0.35805618724594401</v>
      </c>
      <c r="AC994" s="17">
        <v>0.33030793724370899</v>
      </c>
      <c r="AD994" s="17">
        <v>0.38278082729610402</v>
      </c>
      <c r="AE994" s="17">
        <v>0.28183044012712</v>
      </c>
      <c r="AF994" s="17"/>
      <c r="AG994" s="17">
        <v>0.35879056379671498</v>
      </c>
      <c r="AH994" s="17">
        <v>0.352735246549227</v>
      </c>
    </row>
    <row r="995" spans="2:34" x14ac:dyDescent="0.25">
      <c r="B995" t="s">
        <v>104</v>
      </c>
      <c r="C995" s="17">
        <v>0.27222265039971699</v>
      </c>
      <c r="D995" s="17">
        <v>0.23194764108770199</v>
      </c>
      <c r="E995" s="17">
        <v>0.31240696488101299</v>
      </c>
      <c r="F995" s="17"/>
      <c r="G995" s="17">
        <v>0.30477981025287099</v>
      </c>
      <c r="H995" s="17">
        <v>0.28138410597525398</v>
      </c>
      <c r="I995" s="17">
        <v>0.23051352150326501</v>
      </c>
      <c r="J995" s="17"/>
      <c r="K995" s="17">
        <v>0.31499399047500398</v>
      </c>
      <c r="L995" s="17">
        <v>0.26747775604468998</v>
      </c>
      <c r="M995" s="17"/>
      <c r="N995" s="17">
        <v>0.270381036105943</v>
      </c>
      <c r="O995" s="17">
        <v>0.32413763314843203</v>
      </c>
      <c r="P995" s="17">
        <v>0.28948881520783498</v>
      </c>
      <c r="Q995" s="17">
        <v>0.22295146651175199</v>
      </c>
      <c r="R995" s="17">
        <v>0.20388427882423801</v>
      </c>
      <c r="S995" s="17"/>
      <c r="T995" s="17">
        <v>0.208918713179466</v>
      </c>
      <c r="U995" s="17">
        <v>0.31965995466477898</v>
      </c>
      <c r="V995" s="17">
        <v>0.22975709404581601</v>
      </c>
      <c r="W995" s="17">
        <v>0.26823664850292001</v>
      </c>
      <c r="X995" s="17">
        <v>0.286766780205712</v>
      </c>
      <c r="Y995" s="17">
        <v>0.29069312437615402</v>
      </c>
      <c r="Z995" s="17">
        <v>0.322173561118829</v>
      </c>
      <c r="AA995" s="17">
        <v>0.30654570782810597</v>
      </c>
      <c r="AB995" s="17">
        <v>0.26021381258713899</v>
      </c>
      <c r="AC995" s="17">
        <v>0.24062242149681301</v>
      </c>
      <c r="AD995" s="17">
        <v>0.26990173738107498</v>
      </c>
      <c r="AE995" s="17">
        <v>0.32461153464360398</v>
      </c>
      <c r="AF995" s="17"/>
      <c r="AG995" s="17">
        <v>0.24397513986428199</v>
      </c>
      <c r="AH995" s="17">
        <v>0.28937659617528699</v>
      </c>
    </row>
    <row r="996" spans="2:34" x14ac:dyDescent="0.25">
      <c r="B996" t="s">
        <v>105</v>
      </c>
      <c r="C996" s="17">
        <v>9.5236793682859394E-2</v>
      </c>
      <c r="D996" s="17">
        <v>8.3397016884806802E-2</v>
      </c>
      <c r="E996" s="17">
        <v>0.103499105877433</v>
      </c>
      <c r="F996" s="17"/>
      <c r="G996" s="17">
        <v>0.102891141463112</v>
      </c>
      <c r="H996" s="17">
        <v>0.109096749380922</v>
      </c>
      <c r="I996" s="17">
        <v>7.0776127371872305E-2</v>
      </c>
      <c r="J996" s="17"/>
      <c r="K996" s="17">
        <v>0.120123055500246</v>
      </c>
      <c r="L996" s="17">
        <v>8.7683876205230896E-2</v>
      </c>
      <c r="M996" s="17"/>
      <c r="N996" s="17">
        <v>0.132326352437177</v>
      </c>
      <c r="O996" s="17">
        <v>8.8116388312834804E-2</v>
      </c>
      <c r="P996" s="17">
        <v>9.7751369958061995E-2</v>
      </c>
      <c r="Q996" s="17">
        <v>0.131907973201628</v>
      </c>
      <c r="R996" s="17">
        <v>5.3840794056754598E-2</v>
      </c>
      <c r="S996" s="17"/>
      <c r="T996" s="17">
        <v>5.8441895458028699E-2</v>
      </c>
      <c r="U996" s="17">
        <v>0.10327085346760601</v>
      </c>
      <c r="V996" s="17">
        <v>0.14478980454162799</v>
      </c>
      <c r="W996" s="17">
        <v>0.106149116737538</v>
      </c>
      <c r="X996" s="17">
        <v>0.133037625452264</v>
      </c>
      <c r="Y996" s="17">
        <v>6.2804918937079596E-2</v>
      </c>
      <c r="Z996" s="17">
        <v>7.0642716559938395E-2</v>
      </c>
      <c r="AA996" s="17">
        <v>7.9269609416481507E-2</v>
      </c>
      <c r="AB996" s="17">
        <v>0.10510553857008199</v>
      </c>
      <c r="AC996" s="17">
        <v>0.11214314357695999</v>
      </c>
      <c r="AD996" s="17">
        <v>6.2431306037460298E-2</v>
      </c>
      <c r="AE996" s="17">
        <v>0.133214865563554</v>
      </c>
      <c r="AF996" s="17"/>
      <c r="AG996" s="17">
        <v>8.8936135922548204E-2</v>
      </c>
      <c r="AH996" s="17">
        <v>9.9403410777131093E-2</v>
      </c>
    </row>
    <row r="997" spans="2:34" x14ac:dyDescent="0.25">
      <c r="B997" t="s">
        <v>80</v>
      </c>
      <c r="C997" s="17">
        <v>9.7385766008362906E-2</v>
      </c>
      <c r="D997" s="17">
        <v>8.6443206621243995E-2</v>
      </c>
      <c r="E997" s="17">
        <v>0.10931555436540701</v>
      </c>
      <c r="F997" s="17"/>
      <c r="G997" s="17">
        <v>0.13722567361270899</v>
      </c>
      <c r="H997" s="17">
        <v>6.6888713095214894E-2</v>
      </c>
      <c r="I997" s="17">
        <v>9.8560150632451105E-2</v>
      </c>
      <c r="J997" s="17"/>
      <c r="K997" s="17">
        <v>0.13710988521930501</v>
      </c>
      <c r="L997" s="17">
        <v>8.5426097136008905E-2</v>
      </c>
      <c r="M997" s="17"/>
      <c r="N997" s="17">
        <v>0.178566202183088</v>
      </c>
      <c r="O997" s="17">
        <v>0.113382251594689</v>
      </c>
      <c r="P997" s="17">
        <v>8.9225335270927894E-2</v>
      </c>
      <c r="Q997" s="17">
        <v>6.6899375799483504E-2</v>
      </c>
      <c r="R997" s="17">
        <v>3.8926758357318902E-2</v>
      </c>
      <c r="S997" s="17"/>
      <c r="T997" s="17">
        <v>5.2618921972456198E-2</v>
      </c>
      <c r="U997" s="17">
        <v>8.6488599300623206E-2</v>
      </c>
      <c r="V997" s="17">
        <v>0.148219188302504</v>
      </c>
      <c r="W997" s="17">
        <v>9.1182092188607802E-2</v>
      </c>
      <c r="X997" s="17">
        <v>0.101706794728401</v>
      </c>
      <c r="Y997" s="17">
        <v>0.136064555060779</v>
      </c>
      <c r="Z997" s="17">
        <v>8.1833536055044495E-2</v>
      </c>
      <c r="AA997" s="17">
        <v>7.4885973682491294E-2</v>
      </c>
      <c r="AB997" s="17">
        <v>9.9130726781354803E-2</v>
      </c>
      <c r="AC997" s="17">
        <v>0.108757326857657</v>
      </c>
      <c r="AD997" s="17">
        <v>0.12680931276041299</v>
      </c>
      <c r="AE997" s="17">
        <v>8.8143731675436807E-2</v>
      </c>
      <c r="AF997" s="17"/>
      <c r="AG997" s="17">
        <v>9.2357521064734896E-2</v>
      </c>
      <c r="AH997" s="17">
        <v>8.5686144053942204E-2</v>
      </c>
    </row>
    <row r="998" spans="2:34" x14ac:dyDescent="0.25">
      <c r="B998" t="s">
        <v>106</v>
      </c>
      <c r="C998" s="17">
        <v>0.53515478990905996</v>
      </c>
      <c r="D998" s="17">
        <v>0.59821213540624796</v>
      </c>
      <c r="E998" s="17">
        <v>0.47477837487614599</v>
      </c>
      <c r="F998" s="17"/>
      <c r="G998" s="17">
        <v>0.45510337467130801</v>
      </c>
      <c r="H998" s="17">
        <v>0.54263043154860902</v>
      </c>
      <c r="I998" s="17">
        <v>0.60015020049241097</v>
      </c>
      <c r="J998" s="17"/>
      <c r="K998" s="17">
        <v>0.42777306880544502</v>
      </c>
      <c r="L998" s="17">
        <v>0.55941227061406995</v>
      </c>
      <c r="M998" s="17"/>
      <c r="N998" s="17">
        <v>0.41872640927379301</v>
      </c>
      <c r="O998" s="17">
        <v>0.474363726944044</v>
      </c>
      <c r="P998" s="17">
        <v>0.523534479563175</v>
      </c>
      <c r="Q998" s="17">
        <v>0.57824118448713702</v>
      </c>
      <c r="R998" s="17">
        <v>0.70334816876168904</v>
      </c>
      <c r="S998" s="17"/>
      <c r="T998" s="17">
        <v>0.68002046939004901</v>
      </c>
      <c r="U998" s="17">
        <v>0.49058059256699199</v>
      </c>
      <c r="V998" s="17">
        <v>0.47723391311005198</v>
      </c>
      <c r="W998" s="17">
        <v>0.53443214257093397</v>
      </c>
      <c r="X998" s="17">
        <v>0.47848879961362301</v>
      </c>
      <c r="Y998" s="17">
        <v>0.51043740162598705</v>
      </c>
      <c r="Z998" s="17">
        <v>0.52535018626618801</v>
      </c>
      <c r="AA998" s="17">
        <v>0.53929870907292199</v>
      </c>
      <c r="AB998" s="17">
        <v>0.53554992206142404</v>
      </c>
      <c r="AC998" s="17">
        <v>0.53847710806857096</v>
      </c>
      <c r="AD998" s="17">
        <v>0.54085764382105095</v>
      </c>
      <c r="AE998" s="17">
        <v>0.45402986811740498</v>
      </c>
      <c r="AF998" s="17"/>
      <c r="AG998" s="17">
        <v>0.57473120314843495</v>
      </c>
      <c r="AH998" s="17">
        <v>0.52553384899363897</v>
      </c>
    </row>
    <row r="999" spans="2:34" x14ac:dyDescent="0.25">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row>
    <row r="1000" spans="2:34" x14ac:dyDescent="0.25">
      <c r="B1000" s="6" t="s">
        <v>408</v>
      </c>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row>
    <row r="1001" spans="2:34" x14ac:dyDescent="0.25">
      <c r="B1001" s="23" t="s">
        <v>62</v>
      </c>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row>
    <row r="1002" spans="2:34" x14ac:dyDescent="0.25">
      <c r="B1002" t="s">
        <v>102</v>
      </c>
      <c r="C1002" s="17">
        <v>0.229950685574528</v>
      </c>
      <c r="D1002" s="17">
        <v>0.259839816213223</v>
      </c>
      <c r="E1002" s="17">
        <v>0.2029382457144</v>
      </c>
      <c r="F1002" s="17"/>
      <c r="G1002" s="17">
        <v>0.18025380439634001</v>
      </c>
      <c r="H1002" s="17">
        <v>0.215183734992623</v>
      </c>
      <c r="I1002" s="17">
        <v>0.294597123830031</v>
      </c>
      <c r="J1002" s="17"/>
      <c r="K1002" s="17">
        <v>0.15568708177947399</v>
      </c>
      <c r="L1002" s="17">
        <v>0.24560761248766699</v>
      </c>
      <c r="M1002" s="17"/>
      <c r="N1002" s="17">
        <v>0.16676168679148601</v>
      </c>
      <c r="O1002" s="17">
        <v>0.18031346091453501</v>
      </c>
      <c r="P1002" s="17">
        <v>0.206906240367105</v>
      </c>
      <c r="Q1002" s="17">
        <v>0.19483093489824199</v>
      </c>
      <c r="R1002" s="17">
        <v>0.39157388810773502</v>
      </c>
      <c r="S1002" s="17"/>
      <c r="T1002" s="17">
        <v>0.37694178618118501</v>
      </c>
      <c r="U1002" s="17">
        <v>0.18669822915833301</v>
      </c>
      <c r="V1002" s="17">
        <v>0.20722416813077199</v>
      </c>
      <c r="W1002" s="17">
        <v>0.184048947119446</v>
      </c>
      <c r="X1002" s="17">
        <v>0.20025643009593</v>
      </c>
      <c r="Y1002" s="17">
        <v>0.18509803497732399</v>
      </c>
      <c r="Z1002" s="17">
        <v>0.17405766385190999</v>
      </c>
      <c r="AA1002" s="17">
        <v>0.226994080508989</v>
      </c>
      <c r="AB1002" s="17">
        <v>0.26937165241232103</v>
      </c>
      <c r="AC1002" s="17">
        <v>0.21409229007401101</v>
      </c>
      <c r="AD1002" s="17">
        <v>0.211073413140796</v>
      </c>
      <c r="AE1002" s="17">
        <v>0.25592634196712999</v>
      </c>
      <c r="AF1002" s="17"/>
      <c r="AG1002" s="17">
        <v>0.25352483661221797</v>
      </c>
      <c r="AH1002" s="17">
        <v>0.22147743827212599</v>
      </c>
    </row>
    <row r="1003" spans="2:34" x14ac:dyDescent="0.25">
      <c r="B1003" t="s">
        <v>401</v>
      </c>
      <c r="C1003" s="17">
        <v>0.41149029913711299</v>
      </c>
      <c r="D1003" s="17">
        <v>0.41265739634367499</v>
      </c>
      <c r="E1003" s="17">
        <v>0.41169017755397802</v>
      </c>
      <c r="F1003" s="17"/>
      <c r="G1003" s="17">
        <v>0.42343181795685603</v>
      </c>
      <c r="H1003" s="17">
        <v>0.42270348984025402</v>
      </c>
      <c r="I1003" s="17">
        <v>0.386361033303041</v>
      </c>
      <c r="J1003" s="17"/>
      <c r="K1003" s="17">
        <v>0.40297465342878902</v>
      </c>
      <c r="L1003" s="17">
        <v>0.41545768163571001</v>
      </c>
      <c r="M1003" s="17"/>
      <c r="N1003" s="17">
        <v>0.30307457562036599</v>
      </c>
      <c r="O1003" s="17">
        <v>0.456846711079061</v>
      </c>
      <c r="P1003" s="17">
        <v>0.44016238900382199</v>
      </c>
      <c r="Q1003" s="17">
        <v>0.43985698634778903</v>
      </c>
      <c r="R1003" s="17">
        <v>0.389621140700177</v>
      </c>
      <c r="S1003" s="17"/>
      <c r="T1003" s="17">
        <v>0.36859227839862702</v>
      </c>
      <c r="U1003" s="17">
        <v>0.42826425341097502</v>
      </c>
      <c r="V1003" s="17">
        <v>0.397048384374035</v>
      </c>
      <c r="W1003" s="17">
        <v>0.34516690249826598</v>
      </c>
      <c r="X1003" s="17">
        <v>0.43541945452394099</v>
      </c>
      <c r="Y1003" s="17">
        <v>0.42970104076105697</v>
      </c>
      <c r="Z1003" s="17">
        <v>0.48438851694947599</v>
      </c>
      <c r="AA1003" s="17">
        <v>0.43067929900045399</v>
      </c>
      <c r="AB1003" s="17">
        <v>0.45388910890005102</v>
      </c>
      <c r="AC1003" s="17">
        <v>0.37003488092460401</v>
      </c>
      <c r="AD1003" s="17">
        <v>0.39022463071392399</v>
      </c>
      <c r="AE1003" s="17">
        <v>0.39133915580981898</v>
      </c>
      <c r="AF1003" s="17"/>
      <c r="AG1003" s="17">
        <v>0.40504751087624902</v>
      </c>
      <c r="AH1003" s="17">
        <v>0.423513889832075</v>
      </c>
    </row>
    <row r="1004" spans="2:34" x14ac:dyDescent="0.25">
      <c r="B1004" t="s">
        <v>104</v>
      </c>
      <c r="C1004" s="17">
        <v>0.21266078163666799</v>
      </c>
      <c r="D1004" s="17">
        <v>0.200942251666165</v>
      </c>
      <c r="E1004" s="17">
        <v>0.222940768458708</v>
      </c>
      <c r="F1004" s="17"/>
      <c r="G1004" s="17">
        <v>0.236595397484959</v>
      </c>
      <c r="H1004" s="17">
        <v>0.22106744632585101</v>
      </c>
      <c r="I1004" s="17">
        <v>0.17990543259129399</v>
      </c>
      <c r="J1004" s="17"/>
      <c r="K1004" s="17">
        <v>0.24482287754610599</v>
      </c>
      <c r="L1004" s="17">
        <v>0.207914607417965</v>
      </c>
      <c r="M1004" s="17"/>
      <c r="N1004" s="17">
        <v>0.26064893789270899</v>
      </c>
      <c r="O1004" s="17">
        <v>0.24036194420072299</v>
      </c>
      <c r="P1004" s="17">
        <v>0.22057138169033899</v>
      </c>
      <c r="Q1004" s="17">
        <v>0.17970224905144899</v>
      </c>
      <c r="R1004" s="17">
        <v>0.140153103253499</v>
      </c>
      <c r="S1004" s="17"/>
      <c r="T1004" s="17">
        <v>0.16562833204414301</v>
      </c>
      <c r="U1004" s="17">
        <v>0.23859520376660301</v>
      </c>
      <c r="V1004" s="17">
        <v>0.22147083215993599</v>
      </c>
      <c r="W1004" s="17">
        <v>0.309898905529781</v>
      </c>
      <c r="X1004" s="17">
        <v>0.18137083353535899</v>
      </c>
      <c r="Y1004" s="17">
        <v>0.18692130972433599</v>
      </c>
      <c r="Z1004" s="17">
        <v>0.20998511448753801</v>
      </c>
      <c r="AA1004" s="17">
        <v>0.202800506786037</v>
      </c>
      <c r="AB1004" s="17">
        <v>0.17529982452419099</v>
      </c>
      <c r="AC1004" s="17">
        <v>0.262710878211801</v>
      </c>
      <c r="AD1004" s="17">
        <v>0.23746893834708099</v>
      </c>
      <c r="AE1004" s="17">
        <v>0.153329163261016</v>
      </c>
      <c r="AF1004" s="17"/>
      <c r="AG1004" s="17">
        <v>0.20561280760724199</v>
      </c>
      <c r="AH1004" s="17">
        <v>0.22126388062900501</v>
      </c>
    </row>
    <row r="1005" spans="2:34" x14ac:dyDescent="0.25">
      <c r="B1005" t="s">
        <v>105</v>
      </c>
      <c r="C1005" s="17">
        <v>8.0936027246028497E-2</v>
      </c>
      <c r="D1005" s="17">
        <v>6.6283139077436201E-2</v>
      </c>
      <c r="E1005" s="17">
        <v>9.2924396916838806E-2</v>
      </c>
      <c r="F1005" s="17"/>
      <c r="G1005" s="17">
        <v>8.3004116471176198E-2</v>
      </c>
      <c r="H1005" s="17">
        <v>8.4838422832656593E-2</v>
      </c>
      <c r="I1005" s="17">
        <v>7.4129771128461794E-2</v>
      </c>
      <c r="J1005" s="17"/>
      <c r="K1005" s="17">
        <v>0.106890867657482</v>
      </c>
      <c r="L1005" s="17">
        <v>7.6189053112607805E-2</v>
      </c>
      <c r="M1005" s="17"/>
      <c r="N1005" s="17">
        <v>0.14199169713495799</v>
      </c>
      <c r="O1005" s="17">
        <v>7.7652759519056702E-2</v>
      </c>
      <c r="P1005" s="17">
        <v>6.8159157970013207E-2</v>
      </c>
      <c r="Q1005" s="17">
        <v>0.118686984307365</v>
      </c>
      <c r="R1005" s="17">
        <v>4.3795872578328301E-2</v>
      </c>
      <c r="S1005" s="17"/>
      <c r="T1005" s="17">
        <v>4.0856871413162001E-2</v>
      </c>
      <c r="U1005" s="17">
        <v>9.3880840795017503E-2</v>
      </c>
      <c r="V1005" s="17">
        <v>7.2338423606989499E-2</v>
      </c>
      <c r="W1005" s="17">
        <v>6.8626393263316501E-2</v>
      </c>
      <c r="X1005" s="17">
        <v>0.100806099691964</v>
      </c>
      <c r="Y1005" s="17">
        <v>9.8258139546136797E-2</v>
      </c>
      <c r="Z1005" s="17">
        <v>7.7465940174475098E-2</v>
      </c>
      <c r="AA1005" s="17">
        <v>0.110525040500373</v>
      </c>
      <c r="AB1005" s="17">
        <v>7.7433033524495806E-2</v>
      </c>
      <c r="AC1005" s="17">
        <v>8.7480632595594604E-2</v>
      </c>
      <c r="AD1005" s="17">
        <v>8.9464794807752698E-2</v>
      </c>
      <c r="AE1005" s="17">
        <v>0.11116201908983001</v>
      </c>
      <c r="AF1005" s="17"/>
      <c r="AG1005" s="17">
        <v>7.3101439163386905E-2</v>
      </c>
      <c r="AH1005" s="17">
        <v>8.0157839462725297E-2</v>
      </c>
    </row>
    <row r="1006" spans="2:34" x14ac:dyDescent="0.25">
      <c r="B1006" t="s">
        <v>80</v>
      </c>
      <c r="C1006" s="17">
        <v>6.4962206405662803E-2</v>
      </c>
      <c r="D1006" s="17">
        <v>6.0277396699500399E-2</v>
      </c>
      <c r="E1006" s="17">
        <v>6.9506411356075395E-2</v>
      </c>
      <c r="F1006" s="17"/>
      <c r="G1006" s="17">
        <v>7.6714863690668905E-2</v>
      </c>
      <c r="H1006" s="17">
        <v>5.6206906008615401E-2</v>
      </c>
      <c r="I1006" s="17">
        <v>6.5006639147172404E-2</v>
      </c>
      <c r="J1006" s="17"/>
      <c r="K1006" s="17">
        <v>8.9624519588148696E-2</v>
      </c>
      <c r="L1006" s="17">
        <v>5.4831045346049802E-2</v>
      </c>
      <c r="M1006" s="17"/>
      <c r="N1006" s="17">
        <v>0.12752310256048199</v>
      </c>
      <c r="O1006" s="17">
        <v>4.4825124286624003E-2</v>
      </c>
      <c r="P1006" s="17">
        <v>6.4200830968720701E-2</v>
      </c>
      <c r="Q1006" s="17">
        <v>6.6922845395156097E-2</v>
      </c>
      <c r="R1006" s="17">
        <v>3.48559953602601E-2</v>
      </c>
      <c r="S1006" s="17"/>
      <c r="T1006" s="17">
        <v>4.7980731962882502E-2</v>
      </c>
      <c r="U1006" s="17">
        <v>5.2561472869071701E-2</v>
      </c>
      <c r="V1006" s="17">
        <v>0.10191819172826699</v>
      </c>
      <c r="W1006" s="17">
        <v>9.2258851589191004E-2</v>
      </c>
      <c r="X1006" s="17">
        <v>8.2147182152806905E-2</v>
      </c>
      <c r="Y1006" s="17">
        <v>0.100021474991146</v>
      </c>
      <c r="Z1006" s="17">
        <v>5.41027645366009E-2</v>
      </c>
      <c r="AA1006" s="17">
        <v>2.9001073204147201E-2</v>
      </c>
      <c r="AB1006" s="17">
        <v>2.40063806389402E-2</v>
      </c>
      <c r="AC1006" s="17">
        <v>6.56813181939888E-2</v>
      </c>
      <c r="AD1006" s="17">
        <v>7.1768222990446398E-2</v>
      </c>
      <c r="AE1006" s="17">
        <v>8.8243319872204601E-2</v>
      </c>
      <c r="AF1006" s="17"/>
      <c r="AG1006" s="17">
        <v>6.2713405740903505E-2</v>
      </c>
      <c r="AH1006" s="17">
        <v>5.3586951804067903E-2</v>
      </c>
    </row>
    <row r="1007" spans="2:34" x14ac:dyDescent="0.25">
      <c r="B1007" t="s">
        <v>106</v>
      </c>
      <c r="C1007" s="17">
        <v>0.64144098471164102</v>
      </c>
      <c r="D1007" s="17">
        <v>0.67249721255689798</v>
      </c>
      <c r="E1007" s="17">
        <v>0.61462842326837697</v>
      </c>
      <c r="F1007" s="17"/>
      <c r="G1007" s="17">
        <v>0.60368562235319501</v>
      </c>
      <c r="H1007" s="17">
        <v>0.63788722483287696</v>
      </c>
      <c r="I1007" s="17">
        <v>0.68095815713307195</v>
      </c>
      <c r="J1007" s="17"/>
      <c r="K1007" s="17">
        <v>0.55866173520826301</v>
      </c>
      <c r="L1007" s="17">
        <v>0.661065294123377</v>
      </c>
      <c r="M1007" s="17"/>
      <c r="N1007" s="17">
        <v>0.469836262411852</v>
      </c>
      <c r="O1007" s="17">
        <v>0.63716017199359598</v>
      </c>
      <c r="P1007" s="17">
        <v>0.64706862937092702</v>
      </c>
      <c r="Q1007" s="17">
        <v>0.63468792124603002</v>
      </c>
      <c r="R1007" s="17">
        <v>0.78119502880791203</v>
      </c>
      <c r="S1007" s="17"/>
      <c r="T1007" s="17">
        <v>0.74553406457981197</v>
      </c>
      <c r="U1007" s="17">
        <v>0.61496248256930797</v>
      </c>
      <c r="V1007" s="17">
        <v>0.60427255250480705</v>
      </c>
      <c r="W1007" s="17">
        <v>0.52921584961771195</v>
      </c>
      <c r="X1007" s="17">
        <v>0.63567588461987001</v>
      </c>
      <c r="Y1007" s="17">
        <v>0.614799075738381</v>
      </c>
      <c r="Z1007" s="17">
        <v>0.65844618080138595</v>
      </c>
      <c r="AA1007" s="17">
        <v>0.65767337950944205</v>
      </c>
      <c r="AB1007" s="17">
        <v>0.72326076131237305</v>
      </c>
      <c r="AC1007" s="17">
        <v>0.584127170998615</v>
      </c>
      <c r="AD1007" s="17">
        <v>0.60129804385471997</v>
      </c>
      <c r="AE1007" s="17">
        <v>0.64726549777694897</v>
      </c>
      <c r="AF1007" s="17"/>
      <c r="AG1007" s="17">
        <v>0.65857234748846705</v>
      </c>
      <c r="AH1007" s="17">
        <v>0.64499132810420101</v>
      </c>
    </row>
    <row r="1008" spans="2:34" x14ac:dyDescent="0.25">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row>
    <row r="1009" spans="2:34" x14ac:dyDescent="0.25">
      <c r="B1009" s="6" t="s">
        <v>409</v>
      </c>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row>
    <row r="1010" spans="2:34" x14ac:dyDescent="0.25">
      <c r="B1010" s="23" t="s">
        <v>62</v>
      </c>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row>
    <row r="1011" spans="2:34" x14ac:dyDescent="0.25">
      <c r="B1011" t="s">
        <v>102</v>
      </c>
      <c r="C1011" s="17">
        <v>0.19086297854072601</v>
      </c>
      <c r="D1011" s="17">
        <v>0.22197944189789501</v>
      </c>
      <c r="E1011" s="17">
        <v>0.162010623130451</v>
      </c>
      <c r="F1011" s="17"/>
      <c r="G1011" s="17">
        <v>0.14987446244194799</v>
      </c>
      <c r="H1011" s="17">
        <v>0.17375724897043801</v>
      </c>
      <c r="I1011" s="17">
        <v>0.25034872130513702</v>
      </c>
      <c r="J1011" s="17"/>
      <c r="K1011" s="17">
        <v>0.120709394903842</v>
      </c>
      <c r="L1011" s="17">
        <v>0.207639515662358</v>
      </c>
      <c r="M1011" s="17"/>
      <c r="N1011" s="17">
        <v>0.129073697999076</v>
      </c>
      <c r="O1011" s="17">
        <v>0.16292234083541601</v>
      </c>
      <c r="P1011" s="17">
        <v>0.14354805688404801</v>
      </c>
      <c r="Q1011" s="17">
        <v>0.20834417413765399</v>
      </c>
      <c r="R1011" s="17">
        <v>0.35483085177585599</v>
      </c>
      <c r="S1011" s="17"/>
      <c r="T1011" s="17">
        <v>0.31439912698030897</v>
      </c>
      <c r="U1011" s="17">
        <v>0.154553963042732</v>
      </c>
      <c r="V1011" s="17">
        <v>0.1954137220462</v>
      </c>
      <c r="W1011" s="17">
        <v>0.129470619111898</v>
      </c>
      <c r="X1011" s="17">
        <v>0.18552367735292499</v>
      </c>
      <c r="Y1011" s="17">
        <v>0.19341180360013799</v>
      </c>
      <c r="Z1011" s="17">
        <v>0.14542889770883399</v>
      </c>
      <c r="AA1011" s="17">
        <v>0.18139342149361401</v>
      </c>
      <c r="AB1011" s="17">
        <v>0.169905618467455</v>
      </c>
      <c r="AC1011" s="17">
        <v>0.162619278679421</v>
      </c>
      <c r="AD1011" s="17">
        <v>0.22004758108361699</v>
      </c>
      <c r="AE1011" s="17">
        <v>0.21240009753907599</v>
      </c>
      <c r="AF1011" s="17"/>
      <c r="AG1011" s="17">
        <v>0.21428257913002599</v>
      </c>
      <c r="AH1011" s="17">
        <v>0.18260550293424499</v>
      </c>
    </row>
    <row r="1012" spans="2:34" x14ac:dyDescent="0.25">
      <c r="B1012" t="s">
        <v>401</v>
      </c>
      <c r="C1012" s="17">
        <v>0.360161969739063</v>
      </c>
      <c r="D1012" s="17">
        <v>0.36575908871762902</v>
      </c>
      <c r="E1012" s="17">
        <v>0.35627874091987199</v>
      </c>
      <c r="F1012" s="17"/>
      <c r="G1012" s="17">
        <v>0.31885858769348002</v>
      </c>
      <c r="H1012" s="17">
        <v>0.39023175838912699</v>
      </c>
      <c r="I1012" s="17">
        <v>0.36088178862049902</v>
      </c>
      <c r="J1012" s="17"/>
      <c r="K1012" s="17">
        <v>0.33954754075743399</v>
      </c>
      <c r="L1012" s="17">
        <v>0.36478538591091397</v>
      </c>
      <c r="M1012" s="17"/>
      <c r="N1012" s="17">
        <v>0.27985143909578802</v>
      </c>
      <c r="O1012" s="17">
        <v>0.31894477361666301</v>
      </c>
      <c r="P1012" s="17">
        <v>0.41487352416131201</v>
      </c>
      <c r="Q1012" s="17">
        <v>0.35404460186534398</v>
      </c>
      <c r="R1012" s="17">
        <v>0.37045662292391002</v>
      </c>
      <c r="S1012" s="17"/>
      <c r="T1012" s="17">
        <v>0.37108810249378499</v>
      </c>
      <c r="U1012" s="17">
        <v>0.39712941404240898</v>
      </c>
      <c r="V1012" s="17">
        <v>0.328954321184874</v>
      </c>
      <c r="W1012" s="17">
        <v>0.38923013257995898</v>
      </c>
      <c r="X1012" s="17">
        <v>0.28418896805544502</v>
      </c>
      <c r="Y1012" s="17">
        <v>0.35293124459777198</v>
      </c>
      <c r="Z1012" s="17">
        <v>0.32961498849649401</v>
      </c>
      <c r="AA1012" s="17">
        <v>0.42334248621423198</v>
      </c>
      <c r="AB1012" s="17">
        <v>0.39246437995379202</v>
      </c>
      <c r="AC1012" s="17">
        <v>0.35912443470699401</v>
      </c>
      <c r="AD1012" s="17">
        <v>0.330356019367885</v>
      </c>
      <c r="AE1012" s="17">
        <v>0.29404170444341399</v>
      </c>
      <c r="AF1012" s="17"/>
      <c r="AG1012" s="17">
        <v>0.36030919762614999</v>
      </c>
      <c r="AH1012" s="17">
        <v>0.36658547723607299</v>
      </c>
    </row>
    <row r="1013" spans="2:34" x14ac:dyDescent="0.25">
      <c r="B1013" t="s">
        <v>104</v>
      </c>
      <c r="C1013" s="17">
        <v>0.264457882182009</v>
      </c>
      <c r="D1013" s="17">
        <v>0.25462492533464098</v>
      </c>
      <c r="E1013" s="17">
        <v>0.27459058417226101</v>
      </c>
      <c r="F1013" s="17"/>
      <c r="G1013" s="17">
        <v>0.31068700976821301</v>
      </c>
      <c r="H1013" s="17">
        <v>0.26002467132970902</v>
      </c>
      <c r="I1013" s="17">
        <v>0.227068810701408</v>
      </c>
      <c r="J1013" s="17"/>
      <c r="K1013" s="17">
        <v>0.30667417749814901</v>
      </c>
      <c r="L1013" s="17">
        <v>0.25778654949045698</v>
      </c>
      <c r="M1013" s="17"/>
      <c r="N1013" s="17">
        <v>0.304580247117402</v>
      </c>
      <c r="O1013" s="17">
        <v>0.33041960030789402</v>
      </c>
      <c r="P1013" s="17">
        <v>0.26056582432609499</v>
      </c>
      <c r="Q1013" s="17">
        <v>0.26049424568545498</v>
      </c>
      <c r="R1013" s="17">
        <v>0.16950929171017001</v>
      </c>
      <c r="S1013" s="17"/>
      <c r="T1013" s="17">
        <v>0.21293610124868401</v>
      </c>
      <c r="U1013" s="17">
        <v>0.25377121006512698</v>
      </c>
      <c r="V1013" s="17">
        <v>0.25267472096010701</v>
      </c>
      <c r="W1013" s="17">
        <v>0.28346578992647298</v>
      </c>
      <c r="X1013" s="17">
        <v>0.32432796170381401</v>
      </c>
      <c r="Y1013" s="17">
        <v>0.231285431654002</v>
      </c>
      <c r="Z1013" s="17">
        <v>0.34639646930914297</v>
      </c>
      <c r="AA1013" s="17">
        <v>0.25459452927698401</v>
      </c>
      <c r="AB1013" s="17">
        <v>0.245503641753851</v>
      </c>
      <c r="AC1013" s="17">
        <v>0.28714274122671002</v>
      </c>
      <c r="AD1013" s="17">
        <v>0.25420159982254498</v>
      </c>
      <c r="AE1013" s="17">
        <v>0.27580504082719198</v>
      </c>
      <c r="AF1013" s="17"/>
      <c r="AG1013" s="17">
        <v>0.25059978506881803</v>
      </c>
      <c r="AH1013" s="17">
        <v>0.27154274176369197</v>
      </c>
    </row>
    <row r="1014" spans="2:34" x14ac:dyDescent="0.25">
      <c r="B1014" t="s">
        <v>105</v>
      </c>
      <c r="C1014" s="17">
        <v>0.105932047305349</v>
      </c>
      <c r="D1014" s="17">
        <v>8.7842813836729594E-2</v>
      </c>
      <c r="E1014" s="17">
        <v>0.119240074008341</v>
      </c>
      <c r="F1014" s="17"/>
      <c r="G1014" s="17">
        <v>0.101354485704254</v>
      </c>
      <c r="H1014" s="17">
        <v>0.114962717674644</v>
      </c>
      <c r="I1014" s="17">
        <v>9.8878446887449303E-2</v>
      </c>
      <c r="J1014" s="17"/>
      <c r="K1014" s="17">
        <v>0.15459758272770799</v>
      </c>
      <c r="L1014" s="17">
        <v>9.6943742847273306E-2</v>
      </c>
      <c r="M1014" s="17"/>
      <c r="N1014" s="17">
        <v>0.1585490357206</v>
      </c>
      <c r="O1014" s="17">
        <v>0.100938076144131</v>
      </c>
      <c r="P1014" s="17">
        <v>0.10479573034662799</v>
      </c>
      <c r="Q1014" s="17">
        <v>0.118018464353603</v>
      </c>
      <c r="R1014" s="17">
        <v>6.5060676322522701E-2</v>
      </c>
      <c r="S1014" s="17"/>
      <c r="T1014" s="17">
        <v>5.3169499047741202E-2</v>
      </c>
      <c r="U1014" s="17">
        <v>0.13160471762657999</v>
      </c>
      <c r="V1014" s="17">
        <v>0.12727634308323699</v>
      </c>
      <c r="W1014" s="17">
        <v>7.7079345437934599E-2</v>
      </c>
      <c r="X1014" s="17">
        <v>0.10510851593091999</v>
      </c>
      <c r="Y1014" s="17">
        <v>0.13075393150648501</v>
      </c>
      <c r="Z1014" s="17">
        <v>9.1042890568957299E-2</v>
      </c>
      <c r="AA1014" s="17">
        <v>0.11166848981102299</v>
      </c>
      <c r="AB1014" s="17">
        <v>0.104829454477297</v>
      </c>
      <c r="AC1014" s="17">
        <v>0.111770330748395</v>
      </c>
      <c r="AD1014" s="17">
        <v>0.14463031728393599</v>
      </c>
      <c r="AE1014" s="17">
        <v>0.143081121095848</v>
      </c>
      <c r="AF1014" s="17"/>
      <c r="AG1014" s="17">
        <v>0.112951666855738</v>
      </c>
      <c r="AH1014" s="17">
        <v>0.10107043080068399</v>
      </c>
    </row>
    <row r="1015" spans="2:34" x14ac:dyDescent="0.25">
      <c r="B1015" t="s">
        <v>80</v>
      </c>
      <c r="C1015" s="17">
        <v>7.8585122232853202E-2</v>
      </c>
      <c r="D1015" s="17">
        <v>6.9793730213105198E-2</v>
      </c>
      <c r="E1015" s="17">
        <v>8.7879977769075301E-2</v>
      </c>
      <c r="F1015" s="17"/>
      <c r="G1015" s="17">
        <v>0.119225454392105</v>
      </c>
      <c r="H1015" s="17">
        <v>6.1023603636082203E-2</v>
      </c>
      <c r="I1015" s="17">
        <v>6.2822232485506099E-2</v>
      </c>
      <c r="J1015" s="17"/>
      <c r="K1015" s="17">
        <v>7.8471304112867096E-2</v>
      </c>
      <c r="L1015" s="17">
        <v>7.2844806088997099E-2</v>
      </c>
      <c r="M1015" s="17"/>
      <c r="N1015" s="17">
        <v>0.127945580067134</v>
      </c>
      <c r="O1015" s="17">
        <v>8.6775209095895006E-2</v>
      </c>
      <c r="P1015" s="17">
        <v>7.6216864281916305E-2</v>
      </c>
      <c r="Q1015" s="17">
        <v>5.9098513957944597E-2</v>
      </c>
      <c r="R1015" s="17">
        <v>4.0142557267542602E-2</v>
      </c>
      <c r="S1015" s="17"/>
      <c r="T1015" s="17">
        <v>4.8407170229480698E-2</v>
      </c>
      <c r="U1015" s="17">
        <v>6.2940695223152404E-2</v>
      </c>
      <c r="V1015" s="17">
        <v>9.5680892725582598E-2</v>
      </c>
      <c r="W1015" s="17">
        <v>0.120754112943735</v>
      </c>
      <c r="X1015" s="17">
        <v>0.100850876956896</v>
      </c>
      <c r="Y1015" s="17">
        <v>9.1617588641602798E-2</v>
      </c>
      <c r="Z1015" s="17">
        <v>8.7516753916571793E-2</v>
      </c>
      <c r="AA1015" s="17">
        <v>2.9001073204147201E-2</v>
      </c>
      <c r="AB1015" s="17">
        <v>8.7296905347605799E-2</v>
      </c>
      <c r="AC1015" s="17">
        <v>7.9343214638479806E-2</v>
      </c>
      <c r="AD1015" s="17">
        <v>5.0764482442016798E-2</v>
      </c>
      <c r="AE1015" s="17">
        <v>7.4672036094470304E-2</v>
      </c>
      <c r="AF1015" s="17"/>
      <c r="AG1015" s="17">
        <v>6.1856771319267999E-2</v>
      </c>
      <c r="AH1015" s="17">
        <v>7.8195847265305402E-2</v>
      </c>
    </row>
    <row r="1016" spans="2:34" x14ac:dyDescent="0.25">
      <c r="B1016" t="s">
        <v>106</v>
      </c>
      <c r="C1016" s="17">
        <v>0.55102494827978898</v>
      </c>
      <c r="D1016" s="17">
        <v>0.58773853061552395</v>
      </c>
      <c r="E1016" s="17">
        <v>0.518289364050323</v>
      </c>
      <c r="F1016" s="17"/>
      <c r="G1016" s="17">
        <v>0.46873305013542799</v>
      </c>
      <c r="H1016" s="17">
        <v>0.56398900735956503</v>
      </c>
      <c r="I1016" s="17">
        <v>0.61123050992563599</v>
      </c>
      <c r="J1016" s="17"/>
      <c r="K1016" s="17">
        <v>0.46025693566127601</v>
      </c>
      <c r="L1016" s="17">
        <v>0.57242490157327297</v>
      </c>
      <c r="M1016" s="17"/>
      <c r="N1016" s="17">
        <v>0.408925137094864</v>
      </c>
      <c r="O1016" s="17">
        <v>0.48186711445208003</v>
      </c>
      <c r="P1016" s="17">
        <v>0.55842158104536099</v>
      </c>
      <c r="Q1016" s="17">
        <v>0.56238877600299797</v>
      </c>
      <c r="R1016" s="17">
        <v>0.72528747469976496</v>
      </c>
      <c r="S1016" s="17"/>
      <c r="T1016" s="17">
        <v>0.68548722947409402</v>
      </c>
      <c r="U1016" s="17">
        <v>0.55168337708514104</v>
      </c>
      <c r="V1016" s="17">
        <v>0.524368043231074</v>
      </c>
      <c r="W1016" s="17">
        <v>0.51870075169185703</v>
      </c>
      <c r="X1016" s="17">
        <v>0.46971264540836999</v>
      </c>
      <c r="Y1016" s="17">
        <v>0.54634304819791002</v>
      </c>
      <c r="Z1016" s="17">
        <v>0.475043886205328</v>
      </c>
      <c r="AA1016" s="17">
        <v>0.60473590770784602</v>
      </c>
      <c r="AB1016" s="17">
        <v>0.56236999842124702</v>
      </c>
      <c r="AC1016" s="17">
        <v>0.52174371338641501</v>
      </c>
      <c r="AD1016" s="17">
        <v>0.55040360045150205</v>
      </c>
      <c r="AE1016" s="17">
        <v>0.50644180198249</v>
      </c>
      <c r="AF1016" s="17"/>
      <c r="AG1016" s="17">
        <v>0.57459177675617601</v>
      </c>
      <c r="AH1016" s="17">
        <v>0.54919098017031898</v>
      </c>
    </row>
    <row r="1017" spans="2:34" x14ac:dyDescent="0.25">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row>
    <row r="1018" spans="2:34" x14ac:dyDescent="0.25">
      <c r="B1018" s="6" t="s">
        <v>410</v>
      </c>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row>
    <row r="1019" spans="2:34" x14ac:dyDescent="0.25">
      <c r="B1019" s="23" t="s">
        <v>62</v>
      </c>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row>
    <row r="1020" spans="2:34" x14ac:dyDescent="0.25">
      <c r="B1020" t="s">
        <v>102</v>
      </c>
      <c r="C1020" s="17">
        <v>0.24312634476275199</v>
      </c>
      <c r="D1020" s="17">
        <v>0.28155373055190203</v>
      </c>
      <c r="E1020" s="17">
        <v>0.20934525520341801</v>
      </c>
      <c r="F1020" s="17"/>
      <c r="G1020" s="17">
        <v>0.214661861681685</v>
      </c>
      <c r="H1020" s="17">
        <v>0.23559701920352699</v>
      </c>
      <c r="I1020" s="17">
        <v>0.27899083638552102</v>
      </c>
      <c r="J1020" s="17"/>
      <c r="K1020" s="17">
        <v>0.214077157326553</v>
      </c>
      <c r="L1020" s="17">
        <v>0.24877267220049601</v>
      </c>
      <c r="M1020" s="17"/>
      <c r="N1020" s="17">
        <v>0.16872593938344199</v>
      </c>
      <c r="O1020" s="17">
        <v>0.205977748133886</v>
      </c>
      <c r="P1020" s="17">
        <v>0.23040642441457701</v>
      </c>
      <c r="Q1020" s="17">
        <v>0.210311205872039</v>
      </c>
      <c r="R1020" s="17">
        <v>0.38058211352670501</v>
      </c>
      <c r="S1020" s="17"/>
      <c r="T1020" s="17">
        <v>0.39251228047394598</v>
      </c>
      <c r="U1020" s="17">
        <v>0.18031383668767301</v>
      </c>
      <c r="V1020" s="17">
        <v>0.22917535619711699</v>
      </c>
      <c r="W1020" s="17">
        <v>0.19855742884070901</v>
      </c>
      <c r="X1020" s="17">
        <v>0.195072991674103</v>
      </c>
      <c r="Y1020" s="17">
        <v>0.21500275199206301</v>
      </c>
      <c r="Z1020" s="17">
        <v>0.244054949391556</v>
      </c>
      <c r="AA1020" s="17">
        <v>0.265059868280282</v>
      </c>
      <c r="AB1020" s="17">
        <v>0.26422657838555702</v>
      </c>
      <c r="AC1020" s="17">
        <v>0.220636175282453</v>
      </c>
      <c r="AD1020" s="17">
        <v>0.19102501867713101</v>
      </c>
      <c r="AE1020" s="17">
        <v>0.24992902282899601</v>
      </c>
      <c r="AF1020" s="17"/>
      <c r="AG1020" s="17">
        <v>0.26649346085847397</v>
      </c>
      <c r="AH1020" s="17">
        <v>0.22699647347265001</v>
      </c>
    </row>
    <row r="1021" spans="2:34" x14ac:dyDescent="0.25">
      <c r="B1021" t="s">
        <v>401</v>
      </c>
      <c r="C1021" s="17">
        <v>0.38540281635742002</v>
      </c>
      <c r="D1021" s="17">
        <v>0.36843091178681298</v>
      </c>
      <c r="E1021" s="17">
        <v>0.40345966862515098</v>
      </c>
      <c r="F1021" s="17"/>
      <c r="G1021" s="17">
        <v>0.37909775663394302</v>
      </c>
      <c r="H1021" s="17">
        <v>0.42519908147664498</v>
      </c>
      <c r="I1021" s="17">
        <v>0.34143874237403199</v>
      </c>
      <c r="J1021" s="17"/>
      <c r="K1021" s="17">
        <v>0.314030870826075</v>
      </c>
      <c r="L1021" s="17">
        <v>0.40332732090513801</v>
      </c>
      <c r="M1021" s="17"/>
      <c r="N1021" s="17">
        <v>0.31770943815380698</v>
      </c>
      <c r="O1021" s="17">
        <v>0.38352252092273398</v>
      </c>
      <c r="P1021" s="17">
        <v>0.41369995585224201</v>
      </c>
      <c r="Q1021" s="17">
        <v>0.43883514489332998</v>
      </c>
      <c r="R1021" s="17">
        <v>0.37141935176968199</v>
      </c>
      <c r="S1021" s="17"/>
      <c r="T1021" s="17">
        <v>0.369683327907326</v>
      </c>
      <c r="U1021" s="17">
        <v>0.40151699573520699</v>
      </c>
      <c r="V1021" s="17">
        <v>0.36875931708527598</v>
      </c>
      <c r="W1021" s="17">
        <v>0.3544973997891</v>
      </c>
      <c r="X1021" s="17">
        <v>0.33517650168186403</v>
      </c>
      <c r="Y1021" s="17">
        <v>0.39014498475111198</v>
      </c>
      <c r="Z1021" s="17">
        <v>0.420952469419478</v>
      </c>
      <c r="AA1021" s="17">
        <v>0.35605537210424598</v>
      </c>
      <c r="AB1021" s="17">
        <v>0.39894349621082098</v>
      </c>
      <c r="AC1021" s="17">
        <v>0.42061900906712801</v>
      </c>
      <c r="AD1021" s="17">
        <v>0.41556411140456301</v>
      </c>
      <c r="AE1021" s="17">
        <v>0.37149444402059201</v>
      </c>
      <c r="AF1021" s="17"/>
      <c r="AG1021" s="17">
        <v>0.36943607276220097</v>
      </c>
      <c r="AH1021" s="17">
        <v>0.40958233415934397</v>
      </c>
    </row>
    <row r="1022" spans="2:34" x14ac:dyDescent="0.25">
      <c r="B1022" t="s">
        <v>104</v>
      </c>
      <c r="C1022" s="17">
        <v>0.20937415268203899</v>
      </c>
      <c r="D1022" s="17">
        <v>0.203771322251947</v>
      </c>
      <c r="E1022" s="17">
        <v>0.216256189331992</v>
      </c>
      <c r="F1022" s="17"/>
      <c r="G1022" s="17">
        <v>0.24130146260218899</v>
      </c>
      <c r="H1022" s="17">
        <v>0.18323921545744701</v>
      </c>
      <c r="I1022" s="17">
        <v>0.21243711378772001</v>
      </c>
      <c r="J1022" s="17"/>
      <c r="K1022" s="17">
        <v>0.24752890903962399</v>
      </c>
      <c r="L1022" s="17">
        <v>0.20415186903447799</v>
      </c>
      <c r="M1022" s="17"/>
      <c r="N1022" s="17">
        <v>0.25134101971504302</v>
      </c>
      <c r="O1022" s="17">
        <v>0.25322002826066398</v>
      </c>
      <c r="P1022" s="17">
        <v>0.191085637754251</v>
      </c>
      <c r="Q1022" s="17">
        <v>0.20286784963226201</v>
      </c>
      <c r="R1022" s="17">
        <v>0.16440191834603099</v>
      </c>
      <c r="S1022" s="17"/>
      <c r="T1022" s="17">
        <v>0.15162005591370101</v>
      </c>
      <c r="U1022" s="17">
        <v>0.23437812734315799</v>
      </c>
      <c r="V1022" s="17">
        <v>0.21856830144327699</v>
      </c>
      <c r="W1022" s="17">
        <v>0.29032456509342203</v>
      </c>
      <c r="X1022" s="17">
        <v>0.249798280960774</v>
      </c>
      <c r="Y1022" s="17">
        <v>0.21166779980637401</v>
      </c>
      <c r="Z1022" s="17">
        <v>0.201247820643942</v>
      </c>
      <c r="AA1022" s="17">
        <v>0.20699863339240401</v>
      </c>
      <c r="AB1022" s="17">
        <v>0.189281266941624</v>
      </c>
      <c r="AC1022" s="17">
        <v>0.181339533121357</v>
      </c>
      <c r="AD1022" s="17">
        <v>0.18970760027238201</v>
      </c>
      <c r="AE1022" s="17">
        <v>0.20720681612828901</v>
      </c>
      <c r="AF1022" s="17"/>
      <c r="AG1022" s="17">
        <v>0.21112770230406</v>
      </c>
      <c r="AH1022" s="17">
        <v>0.21201868606186799</v>
      </c>
    </row>
    <row r="1023" spans="2:34" x14ac:dyDescent="0.25">
      <c r="B1023" t="s">
        <v>105</v>
      </c>
      <c r="C1023" s="17">
        <v>9.8446259505082401E-2</v>
      </c>
      <c r="D1023" s="17">
        <v>8.8368414031574999E-2</v>
      </c>
      <c r="E1023" s="17">
        <v>0.10267937560611801</v>
      </c>
      <c r="F1023" s="17"/>
      <c r="G1023" s="17">
        <v>8.9713296330723002E-2</v>
      </c>
      <c r="H1023" s="17">
        <v>0.10534610934423901</v>
      </c>
      <c r="I1023" s="17">
        <v>9.7919860739862696E-2</v>
      </c>
      <c r="J1023" s="17"/>
      <c r="K1023" s="17">
        <v>0.13688578662959799</v>
      </c>
      <c r="L1023" s="17">
        <v>9.0511654981586004E-2</v>
      </c>
      <c r="M1023" s="17"/>
      <c r="N1023" s="17">
        <v>0.144741185646871</v>
      </c>
      <c r="O1023" s="17">
        <v>0.10796600049823001</v>
      </c>
      <c r="P1023" s="17">
        <v>9.6645783075135105E-2</v>
      </c>
      <c r="Q1023" s="17">
        <v>9.9812311561712899E-2</v>
      </c>
      <c r="R1023" s="17">
        <v>5.2538798902391097E-2</v>
      </c>
      <c r="S1023" s="17"/>
      <c r="T1023" s="17">
        <v>5.6469967740173203E-2</v>
      </c>
      <c r="U1023" s="17">
        <v>0.11725194651123701</v>
      </c>
      <c r="V1023" s="17">
        <v>9.9156195003451603E-2</v>
      </c>
      <c r="W1023" s="17">
        <v>7.2120959360352593E-2</v>
      </c>
      <c r="X1023" s="17">
        <v>0.14734729207995001</v>
      </c>
      <c r="Y1023" s="17">
        <v>9.1155959690319893E-2</v>
      </c>
      <c r="Z1023" s="17">
        <v>7.9694083367874397E-2</v>
      </c>
      <c r="AA1023" s="17">
        <v>0.13147252223147801</v>
      </c>
      <c r="AB1023" s="17">
        <v>9.3438475857004905E-2</v>
      </c>
      <c r="AC1023" s="17">
        <v>0.128328539733993</v>
      </c>
      <c r="AD1023" s="17">
        <v>0.110347142319958</v>
      </c>
      <c r="AE1023" s="17">
        <v>0.10548659128611</v>
      </c>
      <c r="AF1023" s="17"/>
      <c r="AG1023" s="17">
        <v>8.6427470388578606E-2</v>
      </c>
      <c r="AH1023" s="17">
        <v>9.7828363947010499E-2</v>
      </c>
    </row>
    <row r="1024" spans="2:34" x14ac:dyDescent="0.25">
      <c r="B1024" t="s">
        <v>80</v>
      </c>
      <c r="C1024" s="17">
        <v>6.3650426692707304E-2</v>
      </c>
      <c r="D1024" s="17">
        <v>5.78756213777641E-2</v>
      </c>
      <c r="E1024" s="17">
        <v>6.8259511233320996E-2</v>
      </c>
      <c r="F1024" s="17"/>
      <c r="G1024" s="17">
        <v>7.52256227514599E-2</v>
      </c>
      <c r="H1024" s="17">
        <v>5.0618574518141599E-2</v>
      </c>
      <c r="I1024" s="17">
        <v>6.9213446712864696E-2</v>
      </c>
      <c r="J1024" s="17"/>
      <c r="K1024" s="17">
        <v>8.7477276178149793E-2</v>
      </c>
      <c r="L1024" s="17">
        <v>5.3236482878301898E-2</v>
      </c>
      <c r="M1024" s="17"/>
      <c r="N1024" s="17">
        <v>0.117482417100837</v>
      </c>
      <c r="O1024" s="17">
        <v>4.93137021844859E-2</v>
      </c>
      <c r="P1024" s="17">
        <v>6.8162198903795199E-2</v>
      </c>
      <c r="Q1024" s="17">
        <v>4.8173488040656097E-2</v>
      </c>
      <c r="R1024" s="17">
        <v>3.1057817455191299E-2</v>
      </c>
      <c r="S1024" s="17"/>
      <c r="T1024" s="17">
        <v>2.97143679648527E-2</v>
      </c>
      <c r="U1024" s="17">
        <v>6.6539093722724998E-2</v>
      </c>
      <c r="V1024" s="17">
        <v>8.43408302708782E-2</v>
      </c>
      <c r="W1024" s="17">
        <v>8.4499646916415802E-2</v>
      </c>
      <c r="X1024" s="17">
        <v>7.2604933603309094E-2</v>
      </c>
      <c r="Y1024" s="17">
        <v>9.2028503760131206E-2</v>
      </c>
      <c r="Z1024" s="17">
        <v>5.4050677177149398E-2</v>
      </c>
      <c r="AA1024" s="17">
        <v>4.0413603991591197E-2</v>
      </c>
      <c r="AB1024" s="17">
        <v>5.4110182604993201E-2</v>
      </c>
      <c r="AC1024" s="17">
        <v>4.9076742795068497E-2</v>
      </c>
      <c r="AD1024" s="17">
        <v>9.3356127325965502E-2</v>
      </c>
      <c r="AE1024" s="17">
        <v>6.5883125736013806E-2</v>
      </c>
      <c r="AF1024" s="17"/>
      <c r="AG1024" s="17">
        <v>6.6515293686687293E-2</v>
      </c>
      <c r="AH1024" s="17">
        <v>5.3574142359128399E-2</v>
      </c>
    </row>
    <row r="1025" spans="2:34" x14ac:dyDescent="0.25">
      <c r="B1025" t="s">
        <v>106</v>
      </c>
      <c r="C1025" s="17">
        <v>0.62852916112017199</v>
      </c>
      <c r="D1025" s="17">
        <v>0.649984642338714</v>
      </c>
      <c r="E1025" s="17">
        <v>0.61280492382856899</v>
      </c>
      <c r="F1025" s="17"/>
      <c r="G1025" s="17">
        <v>0.59375961831562796</v>
      </c>
      <c r="H1025" s="17">
        <v>0.66079610068017203</v>
      </c>
      <c r="I1025" s="17">
        <v>0.62042957875955296</v>
      </c>
      <c r="J1025" s="17"/>
      <c r="K1025" s="17">
        <v>0.52810802815262803</v>
      </c>
      <c r="L1025" s="17">
        <v>0.65209999310563405</v>
      </c>
      <c r="M1025" s="17"/>
      <c r="N1025" s="17">
        <v>0.48643537753724903</v>
      </c>
      <c r="O1025" s="17">
        <v>0.58950026905662001</v>
      </c>
      <c r="P1025" s="17">
        <v>0.64410638026681899</v>
      </c>
      <c r="Q1025" s="17">
        <v>0.64914635076536897</v>
      </c>
      <c r="R1025" s="17">
        <v>0.75200146529638601</v>
      </c>
      <c r="S1025" s="17"/>
      <c r="T1025" s="17">
        <v>0.76219560838127298</v>
      </c>
      <c r="U1025" s="17">
        <v>0.58183083242288003</v>
      </c>
      <c r="V1025" s="17">
        <v>0.59793467328239303</v>
      </c>
      <c r="W1025" s="17">
        <v>0.55305482862980904</v>
      </c>
      <c r="X1025" s="17">
        <v>0.53024949335596705</v>
      </c>
      <c r="Y1025" s="17">
        <v>0.60514773674317501</v>
      </c>
      <c r="Z1025" s="17">
        <v>0.66500741881103398</v>
      </c>
      <c r="AA1025" s="17">
        <v>0.62111524038452703</v>
      </c>
      <c r="AB1025" s="17">
        <v>0.663170074596378</v>
      </c>
      <c r="AC1025" s="17">
        <v>0.64125518434958195</v>
      </c>
      <c r="AD1025" s="17">
        <v>0.60658913008169402</v>
      </c>
      <c r="AE1025" s="17">
        <v>0.62142346684958705</v>
      </c>
      <c r="AF1025" s="17"/>
      <c r="AG1025" s="17">
        <v>0.63592953362067495</v>
      </c>
      <c r="AH1025" s="17">
        <v>0.63657880763199404</v>
      </c>
    </row>
    <row r="1026" spans="2:34" x14ac:dyDescent="0.25">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row>
    <row r="1027" spans="2:34" x14ac:dyDescent="0.25">
      <c r="B1027" s="6" t="s">
        <v>416</v>
      </c>
      <c r="C1027" s="17"/>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row>
    <row r="1028" spans="2:34" x14ac:dyDescent="0.25">
      <c r="B1028" s="23" t="s">
        <v>62</v>
      </c>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row>
    <row r="1029" spans="2:34" x14ac:dyDescent="0.25">
      <c r="B1029" t="s">
        <v>411</v>
      </c>
      <c r="C1029" s="17">
        <v>0.36007920393012899</v>
      </c>
      <c r="D1029" s="17">
        <v>0.35696365773050198</v>
      </c>
      <c r="E1029" s="17">
        <v>0.35750206651698602</v>
      </c>
      <c r="F1029" s="17"/>
      <c r="G1029" s="17">
        <v>0.28533097195474599</v>
      </c>
      <c r="H1029" s="17">
        <v>0.375209349627249</v>
      </c>
      <c r="I1029" s="17">
        <v>0.410566296918353</v>
      </c>
      <c r="J1029" s="17"/>
      <c r="K1029" s="17">
        <v>0.38418560721804901</v>
      </c>
      <c r="L1029" s="17">
        <v>0.35999449179347698</v>
      </c>
      <c r="M1029" s="17"/>
      <c r="N1029" s="17">
        <v>0.306083493977508</v>
      </c>
      <c r="O1029" s="17">
        <v>0.32249090209909298</v>
      </c>
      <c r="P1029" s="17">
        <v>0.37645223683161899</v>
      </c>
      <c r="Q1029" s="17">
        <v>0.297218345229529</v>
      </c>
      <c r="R1029" s="17">
        <v>0.43713421976994798</v>
      </c>
      <c r="S1029" s="17"/>
      <c r="T1029" s="17">
        <v>0.40389044658937201</v>
      </c>
      <c r="U1029" s="17">
        <v>0.364619479145948</v>
      </c>
      <c r="V1029" s="17">
        <v>0.43542654143432902</v>
      </c>
      <c r="W1029" s="17">
        <v>0.36647753324043902</v>
      </c>
      <c r="X1029" s="17">
        <v>0.34429823060669001</v>
      </c>
      <c r="Y1029" s="17">
        <v>0.28886277251631198</v>
      </c>
      <c r="Z1029" s="17">
        <v>0.37331201645725598</v>
      </c>
      <c r="AA1029" s="17">
        <v>0.32795336941405701</v>
      </c>
      <c r="AB1029" s="17">
        <v>0.38906677174226101</v>
      </c>
      <c r="AC1029" s="17">
        <v>0.31293071008668499</v>
      </c>
      <c r="AD1029" s="17">
        <v>0.29999858131673701</v>
      </c>
      <c r="AE1029" s="17">
        <v>0.30326232808453801</v>
      </c>
      <c r="AF1029" s="17"/>
      <c r="AG1029" s="17">
        <v>0.373482189131978</v>
      </c>
      <c r="AH1029" s="17">
        <v>0.36045339610296101</v>
      </c>
    </row>
    <row r="1030" spans="2:34" x14ac:dyDescent="0.25">
      <c r="B1030" t="s">
        <v>412</v>
      </c>
      <c r="C1030" s="17">
        <v>0.45328717630818</v>
      </c>
      <c r="D1030" s="17">
        <v>0.45296623146856102</v>
      </c>
      <c r="E1030" s="17">
        <v>0.45910252934356699</v>
      </c>
      <c r="F1030" s="17"/>
      <c r="G1030" s="17">
        <v>0.499261356813957</v>
      </c>
      <c r="H1030" s="17">
        <v>0.46099303286561899</v>
      </c>
      <c r="I1030" s="17">
        <v>0.40093817600168902</v>
      </c>
      <c r="J1030" s="17"/>
      <c r="K1030" s="17">
        <v>0.41237678932816302</v>
      </c>
      <c r="L1030" s="17">
        <v>0.46602582703406797</v>
      </c>
      <c r="M1030" s="17"/>
      <c r="N1030" s="17">
        <v>0.407484188226866</v>
      </c>
      <c r="O1030" s="17">
        <v>0.47961532580875099</v>
      </c>
      <c r="P1030" s="17">
        <v>0.45526309241114898</v>
      </c>
      <c r="Q1030" s="17">
        <v>0.46425167608756401</v>
      </c>
      <c r="R1030" s="17">
        <v>0.45584962314766703</v>
      </c>
      <c r="S1030" s="17"/>
      <c r="T1030" s="17">
        <v>0.438846497561027</v>
      </c>
      <c r="U1030" s="17">
        <v>0.488081924776258</v>
      </c>
      <c r="V1030" s="17">
        <v>0.41314979188947198</v>
      </c>
      <c r="W1030" s="17">
        <v>0.47164443523317501</v>
      </c>
      <c r="X1030" s="17">
        <v>0.43292312907283098</v>
      </c>
      <c r="Y1030" s="17">
        <v>0.47181102612867298</v>
      </c>
      <c r="Z1030" s="17">
        <v>0.44164582351312798</v>
      </c>
      <c r="AA1030" s="17">
        <v>0.459256807676233</v>
      </c>
      <c r="AB1030" s="17">
        <v>0.381488334677483</v>
      </c>
      <c r="AC1030" s="17">
        <v>0.47777283430595102</v>
      </c>
      <c r="AD1030" s="17">
        <v>0.48613284995085698</v>
      </c>
      <c r="AE1030" s="17">
        <v>0.59309746560237697</v>
      </c>
      <c r="AF1030" s="17"/>
      <c r="AG1030" s="17">
        <v>0.43546766884323002</v>
      </c>
      <c r="AH1030" s="17">
        <v>0.47269022085391299</v>
      </c>
    </row>
    <row r="1031" spans="2:34" x14ac:dyDescent="0.25">
      <c r="B1031" t="s">
        <v>413</v>
      </c>
      <c r="C1031" s="17">
        <v>0.11480298357714699</v>
      </c>
      <c r="D1031" s="17">
        <v>0.118372209481806</v>
      </c>
      <c r="E1031" s="17">
        <v>0.113428933135198</v>
      </c>
      <c r="F1031" s="17"/>
      <c r="G1031" s="17">
        <v>0.115162548059094</v>
      </c>
      <c r="H1031" s="17">
        <v>0.10354238990602101</v>
      </c>
      <c r="I1031" s="17">
        <v>0.12856599158877299</v>
      </c>
      <c r="J1031" s="17"/>
      <c r="K1031" s="17">
        <v>0.123655079160294</v>
      </c>
      <c r="L1031" s="17">
        <v>0.111602773603402</v>
      </c>
      <c r="M1031" s="17"/>
      <c r="N1031" s="17">
        <v>0.123986280571338</v>
      </c>
      <c r="O1031" s="17">
        <v>0.136133236826327</v>
      </c>
      <c r="P1031" s="17">
        <v>0.112496427233306</v>
      </c>
      <c r="Q1031" s="17">
        <v>0.150063649611341</v>
      </c>
      <c r="R1031" s="17">
        <v>7.6017182429379701E-2</v>
      </c>
      <c r="S1031" s="17"/>
      <c r="T1031" s="17">
        <v>0.101317043971142</v>
      </c>
      <c r="U1031" s="17">
        <v>0.105912296432171</v>
      </c>
      <c r="V1031" s="17">
        <v>7.4502066849320106E-2</v>
      </c>
      <c r="W1031" s="17">
        <v>0.10101107787488001</v>
      </c>
      <c r="X1031" s="17">
        <v>0.117335980837618</v>
      </c>
      <c r="Y1031" s="17">
        <v>0.14433553847080799</v>
      </c>
      <c r="Z1031" s="17">
        <v>0.13125571951565099</v>
      </c>
      <c r="AA1031" s="17">
        <v>0.122728321406731</v>
      </c>
      <c r="AB1031" s="17">
        <v>0.13941578415136199</v>
      </c>
      <c r="AC1031" s="17">
        <v>0.14127099527680601</v>
      </c>
      <c r="AD1031" s="17">
        <v>8.6511370916121696E-2</v>
      </c>
      <c r="AE1031" s="17">
        <v>8.69033322766498E-2</v>
      </c>
      <c r="AF1031" s="17"/>
      <c r="AG1031" s="17">
        <v>0.11805401932161599</v>
      </c>
      <c r="AH1031" s="17">
        <v>0.110833401011333</v>
      </c>
    </row>
    <row r="1032" spans="2:34" x14ac:dyDescent="0.25">
      <c r="B1032" t="s">
        <v>414</v>
      </c>
      <c r="C1032" s="17">
        <v>2.71511376329325E-2</v>
      </c>
      <c r="D1032" s="17">
        <v>2.2519350873764499E-2</v>
      </c>
      <c r="E1032" s="17">
        <v>3.0479109570881201E-2</v>
      </c>
      <c r="F1032" s="17"/>
      <c r="G1032" s="17">
        <v>3.2173024975648203E-2</v>
      </c>
      <c r="H1032" s="17">
        <v>2.9387229877036E-2</v>
      </c>
      <c r="I1032" s="17">
        <v>1.9687330800964901E-2</v>
      </c>
      <c r="J1032" s="17"/>
      <c r="K1032" s="17">
        <v>3.6698533082940098E-2</v>
      </c>
      <c r="L1032" s="17">
        <v>2.4226676130782599E-2</v>
      </c>
      <c r="M1032" s="17"/>
      <c r="N1032" s="17">
        <v>5.3095708061912203E-2</v>
      </c>
      <c r="O1032" s="17">
        <v>1.0957189532133199E-2</v>
      </c>
      <c r="P1032" s="17">
        <v>2.7000375239696402E-2</v>
      </c>
      <c r="Q1032" s="17">
        <v>4.2044981478610598E-2</v>
      </c>
      <c r="R1032" s="17">
        <v>1.76073363187873E-2</v>
      </c>
      <c r="S1032" s="17"/>
      <c r="T1032" s="17">
        <v>1.6223036163729401E-2</v>
      </c>
      <c r="U1032" s="17">
        <v>5.7692891556658703E-3</v>
      </c>
      <c r="V1032" s="17">
        <v>8.5525399655707393E-3</v>
      </c>
      <c r="W1032" s="17">
        <v>2.9822161462461399E-2</v>
      </c>
      <c r="X1032" s="17">
        <v>3.6255997626346501E-2</v>
      </c>
      <c r="Y1032" s="17">
        <v>3.2859630021974499E-2</v>
      </c>
      <c r="Z1032" s="17">
        <v>1.4367681378001099E-2</v>
      </c>
      <c r="AA1032" s="17">
        <v>5.7400010259898201E-2</v>
      </c>
      <c r="AB1032" s="17">
        <v>6.2997708166182498E-2</v>
      </c>
      <c r="AC1032" s="17">
        <v>2.6907528670967799E-2</v>
      </c>
      <c r="AD1032" s="17">
        <v>4.8551917351523401E-2</v>
      </c>
      <c r="AE1032" s="17">
        <v>0</v>
      </c>
      <c r="AF1032" s="17"/>
      <c r="AG1032" s="17">
        <v>2.88732833140516E-2</v>
      </c>
      <c r="AH1032" s="17">
        <v>2.3457599490045999E-2</v>
      </c>
    </row>
    <row r="1033" spans="2:34" x14ac:dyDescent="0.25">
      <c r="B1033" t="s">
        <v>80</v>
      </c>
      <c r="C1033" s="17">
        <v>4.46794985516114E-2</v>
      </c>
      <c r="D1033" s="17">
        <v>4.9178550445365399E-2</v>
      </c>
      <c r="E1033" s="17">
        <v>3.9487361433368402E-2</v>
      </c>
      <c r="F1033" s="17"/>
      <c r="G1033" s="17">
        <v>6.8072098196554506E-2</v>
      </c>
      <c r="H1033" s="17">
        <v>3.0867997724075499E-2</v>
      </c>
      <c r="I1033" s="17">
        <v>4.02422046902206E-2</v>
      </c>
      <c r="J1033" s="17"/>
      <c r="K1033" s="17">
        <v>4.3083991210554701E-2</v>
      </c>
      <c r="L1033" s="17">
        <v>3.81502314382706E-2</v>
      </c>
      <c r="M1033" s="17"/>
      <c r="N1033" s="17">
        <v>0.109350329162376</v>
      </c>
      <c r="O1033" s="17">
        <v>5.0803345733696E-2</v>
      </c>
      <c r="P1033" s="17">
        <v>2.8787868284228399E-2</v>
      </c>
      <c r="Q1033" s="17">
        <v>4.6421347592955103E-2</v>
      </c>
      <c r="R1033" s="17">
        <v>1.33916383342187E-2</v>
      </c>
      <c r="S1033" s="17"/>
      <c r="T1033" s="17">
        <v>3.9722975714730498E-2</v>
      </c>
      <c r="U1033" s="17">
        <v>3.56170104899576E-2</v>
      </c>
      <c r="V1033" s="17">
        <v>6.8369059861307896E-2</v>
      </c>
      <c r="W1033" s="17">
        <v>3.1044792189044601E-2</v>
      </c>
      <c r="X1033" s="17">
        <v>6.9186661856513995E-2</v>
      </c>
      <c r="Y1033" s="17">
        <v>6.21310328622319E-2</v>
      </c>
      <c r="Z1033" s="17">
        <v>3.9418759135963599E-2</v>
      </c>
      <c r="AA1033" s="17">
        <v>3.2661491243080799E-2</v>
      </c>
      <c r="AB1033" s="17">
        <v>2.70314012627117E-2</v>
      </c>
      <c r="AC1033" s="17">
        <v>4.11179316595899E-2</v>
      </c>
      <c r="AD1033" s="17">
        <v>7.8805280464761096E-2</v>
      </c>
      <c r="AE1033" s="17">
        <v>1.6736874036435399E-2</v>
      </c>
      <c r="AF1033" s="17"/>
      <c r="AG1033" s="17">
        <v>4.4122839389124403E-2</v>
      </c>
      <c r="AH1033" s="17">
        <v>3.2565382541746998E-2</v>
      </c>
    </row>
    <row r="1034" spans="2:34" x14ac:dyDescent="0.25">
      <c r="B1034" t="s">
        <v>415</v>
      </c>
      <c r="C1034" s="17">
        <v>0.81336638023830898</v>
      </c>
      <c r="D1034" s="17">
        <v>0.80992988919906395</v>
      </c>
      <c r="E1034" s="17">
        <v>0.81660459586055301</v>
      </c>
      <c r="F1034" s="17"/>
      <c r="G1034" s="17">
        <v>0.784592328768703</v>
      </c>
      <c r="H1034" s="17">
        <v>0.83620238249286805</v>
      </c>
      <c r="I1034" s="17">
        <v>0.81150447292004202</v>
      </c>
      <c r="J1034" s="17"/>
      <c r="K1034" s="17">
        <v>0.79656239654621097</v>
      </c>
      <c r="L1034" s="17">
        <v>0.82602031882754501</v>
      </c>
      <c r="M1034" s="17"/>
      <c r="N1034" s="17">
        <v>0.71356768220437405</v>
      </c>
      <c r="O1034" s="17">
        <v>0.80210622790784403</v>
      </c>
      <c r="P1034" s="17">
        <v>0.83171532924276903</v>
      </c>
      <c r="Q1034" s="17">
        <v>0.76147002131709296</v>
      </c>
      <c r="R1034" s="17">
        <v>0.89298384291761401</v>
      </c>
      <c r="S1034" s="17"/>
      <c r="T1034" s="17">
        <v>0.84273694415039802</v>
      </c>
      <c r="U1034" s="17">
        <v>0.85270140392220595</v>
      </c>
      <c r="V1034" s="17">
        <v>0.848576333323801</v>
      </c>
      <c r="W1034" s="17">
        <v>0.83812196847361398</v>
      </c>
      <c r="X1034" s="17">
        <v>0.777221359679521</v>
      </c>
      <c r="Y1034" s="17">
        <v>0.76067379864498497</v>
      </c>
      <c r="Z1034" s="17">
        <v>0.81495783997038396</v>
      </c>
      <c r="AA1034" s="17">
        <v>0.78721017709028995</v>
      </c>
      <c r="AB1034" s="17">
        <v>0.77055510641974401</v>
      </c>
      <c r="AC1034" s="17">
        <v>0.79070354439263602</v>
      </c>
      <c r="AD1034" s="17">
        <v>0.78613143126759399</v>
      </c>
      <c r="AE1034" s="17">
        <v>0.89635979368691499</v>
      </c>
      <c r="AF1034" s="17"/>
      <c r="AG1034" s="17">
        <v>0.80894985797520802</v>
      </c>
      <c r="AH1034" s="17">
        <v>0.833143616956874</v>
      </c>
    </row>
    <row r="1035" spans="2:34" x14ac:dyDescent="0.25">
      <c r="C1035" s="17"/>
      <c r="D1035" s="17"/>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row>
    <row r="1036" spans="2:34" x14ac:dyDescent="0.25">
      <c r="B1036" s="6" t="s">
        <v>421</v>
      </c>
      <c r="C1036" s="17"/>
      <c r="D1036" s="17"/>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row>
    <row r="1037" spans="2:34" x14ac:dyDescent="0.25">
      <c r="B1037" s="23" t="s">
        <v>62</v>
      </c>
      <c r="C1037" s="17"/>
      <c r="D1037" s="17"/>
      <c r="E1037" s="17"/>
      <c r="F1037" s="17"/>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row>
    <row r="1038" spans="2:34" x14ac:dyDescent="0.25">
      <c r="B1038" t="s">
        <v>417</v>
      </c>
      <c r="C1038" s="17">
        <v>0.404113833510165</v>
      </c>
      <c r="D1038" s="17">
        <v>0.39435414103574301</v>
      </c>
      <c r="E1038" s="17">
        <v>0.40958438399093999</v>
      </c>
      <c r="F1038" s="17"/>
      <c r="G1038" s="17">
        <v>0.36628949831159902</v>
      </c>
      <c r="H1038" s="17">
        <v>0.43240999087026999</v>
      </c>
      <c r="I1038" s="17">
        <v>0.40382259788543901</v>
      </c>
      <c r="J1038" s="17"/>
      <c r="K1038" s="17">
        <v>0.39637440940280599</v>
      </c>
      <c r="L1038" s="17">
        <v>0.41051308889992399</v>
      </c>
      <c r="M1038" s="17"/>
      <c r="N1038" s="17">
        <v>0.35498216410460598</v>
      </c>
      <c r="O1038" s="17">
        <v>0.36652214258174398</v>
      </c>
      <c r="P1038" s="17">
        <v>0.42325737925975399</v>
      </c>
      <c r="Q1038" s="17">
        <v>0.43536084826269</v>
      </c>
      <c r="R1038" s="17">
        <v>0.43785875157945597</v>
      </c>
      <c r="S1038" s="17"/>
      <c r="T1038" s="17">
        <v>0.40649060962292</v>
      </c>
      <c r="U1038" s="17">
        <v>0.35316610336857801</v>
      </c>
      <c r="V1038" s="17">
        <v>0.44254549983858599</v>
      </c>
      <c r="W1038" s="17">
        <v>0.38353374056303102</v>
      </c>
      <c r="X1038" s="17">
        <v>0.368626123624538</v>
      </c>
      <c r="Y1038" s="17">
        <v>0.36606664343381701</v>
      </c>
      <c r="Z1038" s="17">
        <v>0.47130203640095802</v>
      </c>
      <c r="AA1038" s="17">
        <v>0.47436570125559202</v>
      </c>
      <c r="AB1038" s="17">
        <v>0.35922855325812397</v>
      </c>
      <c r="AC1038" s="17">
        <v>0.43273035538853899</v>
      </c>
      <c r="AD1038" s="17">
        <v>0.38271070377904698</v>
      </c>
      <c r="AE1038" s="17">
        <v>0.61778471326478901</v>
      </c>
      <c r="AF1038" s="17"/>
      <c r="AG1038" s="17">
        <v>0.40073195194408601</v>
      </c>
      <c r="AH1038" s="17">
        <v>0.41197936279865699</v>
      </c>
    </row>
    <row r="1039" spans="2:34" x14ac:dyDescent="0.25">
      <c r="B1039" t="s">
        <v>418</v>
      </c>
      <c r="C1039" s="17">
        <v>0.382297666381268</v>
      </c>
      <c r="D1039" s="17">
        <v>0.36720832409716803</v>
      </c>
      <c r="E1039" s="17">
        <v>0.40001098512077599</v>
      </c>
      <c r="F1039" s="17"/>
      <c r="G1039" s="17">
        <v>0.39329692145687201</v>
      </c>
      <c r="H1039" s="17">
        <v>0.39405540462709499</v>
      </c>
      <c r="I1039" s="17">
        <v>0.35736189073198199</v>
      </c>
      <c r="J1039" s="17"/>
      <c r="K1039" s="17">
        <v>0.39476423904330898</v>
      </c>
      <c r="L1039" s="17">
        <v>0.38335081720078101</v>
      </c>
      <c r="M1039" s="17"/>
      <c r="N1039" s="17">
        <v>0.37891462411278298</v>
      </c>
      <c r="O1039" s="17">
        <v>0.42426972879554897</v>
      </c>
      <c r="P1039" s="17">
        <v>0.39233882593553698</v>
      </c>
      <c r="Q1039" s="17">
        <v>0.35820731965890101</v>
      </c>
      <c r="R1039" s="17">
        <v>0.33030046386880602</v>
      </c>
      <c r="S1039" s="17"/>
      <c r="T1039" s="17">
        <v>0.380465848343988</v>
      </c>
      <c r="U1039" s="17">
        <v>0.40727103558883399</v>
      </c>
      <c r="V1039" s="17">
        <v>0.36973358243892301</v>
      </c>
      <c r="W1039" s="17">
        <v>0.41456338314827401</v>
      </c>
      <c r="X1039" s="17">
        <v>0.388781629018631</v>
      </c>
      <c r="Y1039" s="17">
        <v>0.39693180018374202</v>
      </c>
      <c r="Z1039" s="17">
        <v>0.35396353331260799</v>
      </c>
      <c r="AA1039" s="17">
        <v>0.33989031174602102</v>
      </c>
      <c r="AB1039" s="17">
        <v>0.43220778277628402</v>
      </c>
      <c r="AC1039" s="17">
        <v>0.35540961646173702</v>
      </c>
      <c r="AD1039" s="17">
        <v>0.394030040685307</v>
      </c>
      <c r="AE1039" s="17">
        <v>0.163722635119634</v>
      </c>
      <c r="AF1039" s="17"/>
      <c r="AG1039" s="17">
        <v>0.34950478145332797</v>
      </c>
      <c r="AH1039" s="17">
        <v>0.40494905606425302</v>
      </c>
    </row>
    <row r="1040" spans="2:34" x14ac:dyDescent="0.25">
      <c r="B1040" t="s">
        <v>419</v>
      </c>
      <c r="C1040" s="17">
        <v>0.139354305358386</v>
      </c>
      <c r="D1040" s="17">
        <v>0.15297587415658201</v>
      </c>
      <c r="E1040" s="17">
        <v>0.12752635063638801</v>
      </c>
      <c r="F1040" s="17"/>
      <c r="G1040" s="17">
        <v>0.15032977644875001</v>
      </c>
      <c r="H1040" s="17">
        <v>0.122807496033615</v>
      </c>
      <c r="I1040" s="17">
        <v>0.14987469359188799</v>
      </c>
      <c r="J1040" s="17"/>
      <c r="K1040" s="17">
        <v>0.15697944123275501</v>
      </c>
      <c r="L1040" s="17">
        <v>0.133960408256069</v>
      </c>
      <c r="M1040" s="17"/>
      <c r="N1040" s="17">
        <v>0.11990794892633801</v>
      </c>
      <c r="O1040" s="17">
        <v>0.16116634578681899</v>
      </c>
      <c r="P1040" s="17">
        <v>0.134086102349739</v>
      </c>
      <c r="Q1040" s="17">
        <v>0.107684795776052</v>
      </c>
      <c r="R1040" s="17">
        <v>0.15374833889098299</v>
      </c>
      <c r="S1040" s="17"/>
      <c r="T1040" s="17">
        <v>0.13692535648878901</v>
      </c>
      <c r="U1040" s="17">
        <v>0.17718202398961899</v>
      </c>
      <c r="V1040" s="17">
        <v>0.10056950285437501</v>
      </c>
      <c r="W1040" s="17">
        <v>0.14484818391575499</v>
      </c>
      <c r="X1040" s="17">
        <v>0.16169328334420999</v>
      </c>
      <c r="Y1040" s="17">
        <v>0.112223531027674</v>
      </c>
      <c r="Z1040" s="17">
        <v>0.13085370358654599</v>
      </c>
      <c r="AA1040" s="17">
        <v>0.14154029776621699</v>
      </c>
      <c r="AB1040" s="17">
        <v>0.151659189284956</v>
      </c>
      <c r="AC1040" s="17">
        <v>0.134569065247022</v>
      </c>
      <c r="AD1040" s="17">
        <v>9.0975597721729307E-2</v>
      </c>
      <c r="AE1040" s="17">
        <v>0.16962114446848001</v>
      </c>
      <c r="AF1040" s="17"/>
      <c r="AG1040" s="17">
        <v>0.16444069434019301</v>
      </c>
      <c r="AH1040" s="17">
        <v>0.12239224656277101</v>
      </c>
    </row>
    <row r="1041" spans="2:34" x14ac:dyDescent="0.25">
      <c r="B1041" t="s">
        <v>420</v>
      </c>
      <c r="C1041" s="17">
        <v>3.6792240539773799E-2</v>
      </c>
      <c r="D1041" s="17">
        <v>4.5942215259459102E-2</v>
      </c>
      <c r="E1041" s="17">
        <v>2.8345109667892401E-2</v>
      </c>
      <c r="F1041" s="17"/>
      <c r="G1041" s="17">
        <v>3.4550212537811001E-2</v>
      </c>
      <c r="H1041" s="17">
        <v>2.2444263292161499E-2</v>
      </c>
      <c r="I1041" s="17">
        <v>5.6836735590295097E-2</v>
      </c>
      <c r="J1041" s="17"/>
      <c r="K1041" s="17">
        <v>1.6570496489351699E-2</v>
      </c>
      <c r="L1041" s="17">
        <v>4.0630004949264602E-2</v>
      </c>
      <c r="M1041" s="17"/>
      <c r="N1041" s="17">
        <v>4.35142465261594E-2</v>
      </c>
      <c r="O1041" s="17">
        <v>2.7566192209615401E-2</v>
      </c>
      <c r="P1041" s="17">
        <v>2.3850409895443899E-2</v>
      </c>
      <c r="Q1041" s="17">
        <v>5.59390654926143E-2</v>
      </c>
      <c r="R1041" s="17">
        <v>5.83986388765938E-2</v>
      </c>
      <c r="S1041" s="17"/>
      <c r="T1041" s="17">
        <v>5.3646423744630502E-2</v>
      </c>
      <c r="U1041" s="17">
        <v>2.07210620074933E-2</v>
      </c>
      <c r="V1041" s="17">
        <v>3.7821159350352303E-2</v>
      </c>
      <c r="W1041" s="17">
        <v>3.2247691572353701E-2</v>
      </c>
      <c r="X1041" s="17">
        <v>3.7424697643095799E-2</v>
      </c>
      <c r="Y1041" s="17">
        <v>5.7933303258597198E-2</v>
      </c>
      <c r="Z1041" s="17">
        <v>1.9807223592903399E-2</v>
      </c>
      <c r="AA1041" s="17">
        <v>2.1882409400169899E-2</v>
      </c>
      <c r="AB1041" s="17">
        <v>2.62682634802144E-2</v>
      </c>
      <c r="AC1041" s="17">
        <v>3.6409974630999001E-2</v>
      </c>
      <c r="AD1041" s="17">
        <v>6.4789386918881003E-2</v>
      </c>
      <c r="AE1041" s="17">
        <v>3.8981755619074798E-2</v>
      </c>
      <c r="AF1041" s="17"/>
      <c r="AG1041" s="17">
        <v>4.9089076373476599E-2</v>
      </c>
      <c r="AH1041" s="17">
        <v>3.06985936874863E-2</v>
      </c>
    </row>
    <row r="1042" spans="2:34" x14ac:dyDescent="0.25">
      <c r="B1042" t="s">
        <v>80</v>
      </c>
      <c r="C1042" s="17">
        <v>3.7441954210406803E-2</v>
      </c>
      <c r="D1042" s="17">
        <v>3.95194454510484E-2</v>
      </c>
      <c r="E1042" s="17">
        <v>3.4533170584003202E-2</v>
      </c>
      <c r="F1042" s="17"/>
      <c r="G1042" s="17">
        <v>5.5533591244968199E-2</v>
      </c>
      <c r="H1042" s="17">
        <v>2.8282845176858199E-2</v>
      </c>
      <c r="I1042" s="17">
        <v>3.2104082200396497E-2</v>
      </c>
      <c r="J1042" s="17"/>
      <c r="K1042" s="17">
        <v>3.5311413831777903E-2</v>
      </c>
      <c r="L1042" s="17">
        <v>3.1545680693961103E-2</v>
      </c>
      <c r="M1042" s="17"/>
      <c r="N1042" s="17">
        <v>0.10268101633011301</v>
      </c>
      <c r="O1042" s="17">
        <v>2.0475590626272501E-2</v>
      </c>
      <c r="P1042" s="17">
        <v>2.6467282559526E-2</v>
      </c>
      <c r="Q1042" s="17">
        <v>4.2807970809742898E-2</v>
      </c>
      <c r="R1042" s="17">
        <v>1.9693806784161799E-2</v>
      </c>
      <c r="S1042" s="17"/>
      <c r="T1042" s="17">
        <v>2.2471761799672699E-2</v>
      </c>
      <c r="U1042" s="17">
        <v>4.1659775045475397E-2</v>
      </c>
      <c r="V1042" s="17">
        <v>4.9330255517764203E-2</v>
      </c>
      <c r="W1042" s="17">
        <v>2.4807000800585701E-2</v>
      </c>
      <c r="X1042" s="17">
        <v>4.3474266369525699E-2</v>
      </c>
      <c r="Y1042" s="17">
        <v>6.6844722096170497E-2</v>
      </c>
      <c r="Z1042" s="17">
        <v>2.4073503106984799E-2</v>
      </c>
      <c r="AA1042" s="17">
        <v>2.2321279831999299E-2</v>
      </c>
      <c r="AB1042" s="17">
        <v>3.06362112004217E-2</v>
      </c>
      <c r="AC1042" s="17">
        <v>4.0880988271703202E-2</v>
      </c>
      <c r="AD1042" s="17">
        <v>6.7494270895035804E-2</v>
      </c>
      <c r="AE1042" s="17">
        <v>9.8897515280232193E-3</v>
      </c>
      <c r="AF1042" s="17"/>
      <c r="AG1042" s="17">
        <v>3.6233495888917701E-2</v>
      </c>
      <c r="AH1042" s="17">
        <v>2.99807408868333E-2</v>
      </c>
    </row>
    <row r="1043" spans="2:34" x14ac:dyDescent="0.25">
      <c r="C1043" s="17"/>
      <c r="D1043" s="17"/>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row>
    <row r="1044" spans="2:34" x14ac:dyDescent="0.25">
      <c r="B1044" s="6" t="s">
        <v>434</v>
      </c>
      <c r="C1044" s="17"/>
      <c r="D1044" s="17"/>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row>
    <row r="1045" spans="2:34" x14ac:dyDescent="0.25">
      <c r="B1045" s="23" t="s">
        <v>62</v>
      </c>
      <c r="C1045" s="17"/>
      <c r="D1045" s="17"/>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row>
    <row r="1046" spans="2:34" x14ac:dyDescent="0.25">
      <c r="B1046" t="s">
        <v>422</v>
      </c>
      <c r="C1046" s="17">
        <v>0.39467689517937699</v>
      </c>
      <c r="D1046" s="17">
        <v>0.40196634715321999</v>
      </c>
      <c r="E1046" s="17">
        <v>0.39086022443255503</v>
      </c>
      <c r="F1046" s="17"/>
      <c r="G1046" s="17">
        <v>0.416984816462871</v>
      </c>
      <c r="H1046" s="17">
        <v>0.38383446945982602</v>
      </c>
      <c r="I1046" s="17">
        <v>0.387530137694994</v>
      </c>
      <c r="J1046" s="17"/>
      <c r="K1046" s="17">
        <v>0.34577979555279598</v>
      </c>
      <c r="L1046" s="17">
        <v>0.406288221555687</v>
      </c>
      <c r="M1046" s="17"/>
      <c r="N1046" s="17">
        <v>0.36772400123953403</v>
      </c>
      <c r="O1046" s="17">
        <v>0.44991146125480402</v>
      </c>
      <c r="P1046" s="17">
        <v>0.37641382332518702</v>
      </c>
      <c r="Q1046" s="17">
        <v>0.36782650135074002</v>
      </c>
      <c r="R1046" s="17">
        <v>0.40246446901960797</v>
      </c>
      <c r="S1046" s="17"/>
      <c r="T1046" s="17">
        <v>0.42450651785983201</v>
      </c>
      <c r="U1046" s="17">
        <v>0.40825926935529799</v>
      </c>
      <c r="V1046" s="17">
        <v>0.40969509689864197</v>
      </c>
      <c r="W1046" s="17">
        <v>0.46603670820804799</v>
      </c>
      <c r="X1046" s="17">
        <v>0.34890468391130502</v>
      </c>
      <c r="Y1046" s="17">
        <v>0.330251570531442</v>
      </c>
      <c r="Z1046" s="17">
        <v>0.37359694398395099</v>
      </c>
      <c r="AA1046" s="17">
        <v>0.41452595446691198</v>
      </c>
      <c r="AB1046" s="17">
        <v>0.46853272902260201</v>
      </c>
      <c r="AC1046" s="17">
        <v>0.28876861584285801</v>
      </c>
      <c r="AD1046" s="17">
        <v>0.37515583738494801</v>
      </c>
      <c r="AE1046" s="17">
        <v>0.35034085888978</v>
      </c>
      <c r="AF1046" s="17"/>
      <c r="AG1046" s="17">
        <v>0.38177087282108901</v>
      </c>
      <c r="AH1046" s="17">
        <v>0.408155395333202</v>
      </c>
    </row>
    <row r="1047" spans="2:34" x14ac:dyDescent="0.25">
      <c r="B1047" t="s">
        <v>423</v>
      </c>
      <c r="C1047" s="17">
        <v>0.376979620076486</v>
      </c>
      <c r="D1047" s="17">
        <v>0.38539528715714999</v>
      </c>
      <c r="E1047" s="17">
        <v>0.374896471488258</v>
      </c>
      <c r="F1047" s="17"/>
      <c r="G1047" s="17">
        <v>0.35881235962164398</v>
      </c>
      <c r="H1047" s="17">
        <v>0.36754104947113603</v>
      </c>
      <c r="I1047" s="17">
        <v>0.40566991187798102</v>
      </c>
      <c r="J1047" s="17"/>
      <c r="K1047" s="17">
        <v>0.367621841474851</v>
      </c>
      <c r="L1047" s="17">
        <v>0.37660654643304597</v>
      </c>
      <c r="M1047" s="17"/>
      <c r="N1047" s="17">
        <v>0.343323819015388</v>
      </c>
      <c r="O1047" s="17">
        <v>0.32923328362889298</v>
      </c>
      <c r="P1047" s="17">
        <v>0.37775164873697897</v>
      </c>
      <c r="Q1047" s="17">
        <v>0.39973596627254399</v>
      </c>
      <c r="R1047" s="17">
        <v>0.446212381340586</v>
      </c>
      <c r="S1047" s="17"/>
      <c r="T1047" s="17">
        <v>0.40993591233800297</v>
      </c>
      <c r="U1047" s="17">
        <v>0.39628190534445101</v>
      </c>
      <c r="V1047" s="17">
        <v>0.29492139502697701</v>
      </c>
      <c r="W1047" s="17">
        <v>0.38234358610893299</v>
      </c>
      <c r="X1047" s="17">
        <v>0.36519627931624199</v>
      </c>
      <c r="Y1047" s="17">
        <v>0.337460509932556</v>
      </c>
      <c r="Z1047" s="17">
        <v>0.43731688582381101</v>
      </c>
      <c r="AA1047" s="17">
        <v>0.30914028872434202</v>
      </c>
      <c r="AB1047" s="17">
        <v>0.39341305246325797</v>
      </c>
      <c r="AC1047" s="17">
        <v>0.40248496222783497</v>
      </c>
      <c r="AD1047" s="17">
        <v>0.32219446143726899</v>
      </c>
      <c r="AE1047" s="17">
        <v>0.37811994444321601</v>
      </c>
      <c r="AF1047" s="17"/>
      <c r="AG1047" s="17">
        <v>0.37221094830512902</v>
      </c>
      <c r="AH1047" s="17">
        <v>0.382286302497718</v>
      </c>
    </row>
    <row r="1048" spans="2:34" x14ac:dyDescent="0.25">
      <c r="B1048" t="s">
        <v>424</v>
      </c>
      <c r="C1048" s="17">
        <v>0.35284534454300198</v>
      </c>
      <c r="D1048" s="17">
        <v>0.34553441853204098</v>
      </c>
      <c r="E1048" s="17">
        <v>0.36116712465510498</v>
      </c>
      <c r="F1048" s="17"/>
      <c r="G1048" s="17">
        <v>0.36724341866267501</v>
      </c>
      <c r="H1048" s="17">
        <v>0.35191986438784001</v>
      </c>
      <c r="I1048" s="17">
        <v>0.34063059388705302</v>
      </c>
      <c r="J1048" s="17"/>
      <c r="K1048" s="17">
        <v>0.329248159169308</v>
      </c>
      <c r="L1048" s="17">
        <v>0.36232464878843301</v>
      </c>
      <c r="M1048" s="17"/>
      <c r="N1048" s="17">
        <v>0.29507224432991802</v>
      </c>
      <c r="O1048" s="17">
        <v>0.37754029611910001</v>
      </c>
      <c r="P1048" s="17">
        <v>0.33475115145414103</v>
      </c>
      <c r="Q1048" s="17">
        <v>0.33512306788504098</v>
      </c>
      <c r="R1048" s="17">
        <v>0.415252187203422</v>
      </c>
      <c r="S1048" s="17"/>
      <c r="T1048" s="17">
        <v>0.35375952864011301</v>
      </c>
      <c r="U1048" s="17">
        <v>0.34350602147597997</v>
      </c>
      <c r="V1048" s="17">
        <v>0.34807458749388198</v>
      </c>
      <c r="W1048" s="17">
        <v>0.33910638632247297</v>
      </c>
      <c r="X1048" s="17">
        <v>0.37706004545639399</v>
      </c>
      <c r="Y1048" s="17">
        <v>0.34525390607252698</v>
      </c>
      <c r="Z1048" s="17">
        <v>0.37408577564817003</v>
      </c>
      <c r="AA1048" s="17">
        <v>0.35559330820644203</v>
      </c>
      <c r="AB1048" s="17">
        <v>0.36562658073292398</v>
      </c>
      <c r="AC1048" s="17">
        <v>0.37115576665686201</v>
      </c>
      <c r="AD1048" s="17">
        <v>0.37534784116143199</v>
      </c>
      <c r="AE1048" s="17">
        <v>0.19978042302068999</v>
      </c>
      <c r="AF1048" s="17"/>
      <c r="AG1048" s="17">
        <v>0.324106084218866</v>
      </c>
      <c r="AH1048" s="17">
        <v>0.37675955389959498</v>
      </c>
    </row>
    <row r="1049" spans="2:34" x14ac:dyDescent="0.25">
      <c r="B1049" t="s">
        <v>425</v>
      </c>
      <c r="C1049" s="17">
        <v>0.31494608406347901</v>
      </c>
      <c r="D1049" s="17">
        <v>0.33818315707221103</v>
      </c>
      <c r="E1049" s="17">
        <v>0.29450969020790602</v>
      </c>
      <c r="F1049" s="17"/>
      <c r="G1049" s="17">
        <v>0.30485407231692802</v>
      </c>
      <c r="H1049" s="17">
        <v>0.32875677359305999</v>
      </c>
      <c r="I1049" s="17">
        <v>0.30703042393749702</v>
      </c>
      <c r="J1049" s="17"/>
      <c r="K1049" s="17">
        <v>0.27207547265533599</v>
      </c>
      <c r="L1049" s="17">
        <v>0.32469956654592003</v>
      </c>
      <c r="M1049" s="17"/>
      <c r="N1049" s="17">
        <v>0.19377304371443599</v>
      </c>
      <c r="O1049" s="17">
        <v>0.31196077122006199</v>
      </c>
      <c r="P1049" s="17">
        <v>0.34566594614101098</v>
      </c>
      <c r="Q1049" s="17">
        <v>0.27067844712557798</v>
      </c>
      <c r="R1049" s="17">
        <v>0.37759547785002001</v>
      </c>
      <c r="S1049" s="17"/>
      <c r="T1049" s="17">
        <v>0.34545871325521199</v>
      </c>
      <c r="U1049" s="17">
        <v>0.30411905108631199</v>
      </c>
      <c r="V1049" s="17">
        <v>0.30424371297272801</v>
      </c>
      <c r="W1049" s="17">
        <v>0.30685300099240898</v>
      </c>
      <c r="X1049" s="17">
        <v>0.244560860558099</v>
      </c>
      <c r="Y1049" s="17">
        <v>0.29575113969413303</v>
      </c>
      <c r="Z1049" s="17">
        <v>0.336701673169088</v>
      </c>
      <c r="AA1049" s="17">
        <v>0.27255050174594397</v>
      </c>
      <c r="AB1049" s="17">
        <v>0.35033240041535502</v>
      </c>
      <c r="AC1049" s="17">
        <v>0.357384865477688</v>
      </c>
      <c r="AD1049" s="17">
        <v>0.30194476091616501</v>
      </c>
      <c r="AE1049" s="17">
        <v>0.28155460929562498</v>
      </c>
      <c r="AF1049" s="17"/>
      <c r="AG1049" s="17">
        <v>0.28710262577895701</v>
      </c>
      <c r="AH1049" s="17">
        <v>0.33239999916143098</v>
      </c>
    </row>
    <row r="1050" spans="2:34" x14ac:dyDescent="0.25">
      <c r="B1050" t="s">
        <v>426</v>
      </c>
      <c r="C1050" s="17">
        <v>0.27877498737749801</v>
      </c>
      <c r="D1050" s="17">
        <v>0.29443825769040899</v>
      </c>
      <c r="E1050" s="17">
        <v>0.263724249327489</v>
      </c>
      <c r="F1050" s="17"/>
      <c r="G1050" s="17">
        <v>0.26471100437778</v>
      </c>
      <c r="H1050" s="17">
        <v>0.27287051237426602</v>
      </c>
      <c r="I1050" s="17">
        <v>0.29922975120666301</v>
      </c>
      <c r="J1050" s="17"/>
      <c r="K1050" s="17">
        <v>0.25093620240722397</v>
      </c>
      <c r="L1050" s="17">
        <v>0.28652572010793498</v>
      </c>
      <c r="M1050" s="17"/>
      <c r="N1050" s="17">
        <v>0.252063884422286</v>
      </c>
      <c r="O1050" s="17">
        <v>0.30944496580445202</v>
      </c>
      <c r="P1050" s="17">
        <v>0.25961703511231599</v>
      </c>
      <c r="Q1050" s="17">
        <v>0.24901604694385199</v>
      </c>
      <c r="R1050" s="17">
        <v>0.31523297045184601</v>
      </c>
      <c r="S1050" s="17"/>
      <c r="T1050" s="17">
        <v>0.34027352434462599</v>
      </c>
      <c r="U1050" s="17">
        <v>0.248878040303809</v>
      </c>
      <c r="V1050" s="17">
        <v>0.291833754668121</v>
      </c>
      <c r="W1050" s="17">
        <v>0.339479882854341</v>
      </c>
      <c r="X1050" s="17">
        <v>0.25357048390804199</v>
      </c>
      <c r="Y1050" s="17">
        <v>0.252041361967349</v>
      </c>
      <c r="Z1050" s="17">
        <v>0.272456402220909</v>
      </c>
      <c r="AA1050" s="17">
        <v>0.233590185036157</v>
      </c>
      <c r="AB1050" s="17">
        <v>0.23850336795855101</v>
      </c>
      <c r="AC1050" s="17">
        <v>0.29342931059021399</v>
      </c>
      <c r="AD1050" s="17">
        <v>0.31385939112419298</v>
      </c>
      <c r="AE1050" s="17">
        <v>0.20297260451463001</v>
      </c>
      <c r="AF1050" s="17"/>
      <c r="AG1050" s="17">
        <v>0.26427668564623702</v>
      </c>
      <c r="AH1050" s="17">
        <v>0.29037216690232698</v>
      </c>
    </row>
    <row r="1051" spans="2:34" x14ac:dyDescent="0.25">
      <c r="B1051" t="s">
        <v>427</v>
      </c>
      <c r="C1051" s="17">
        <v>0.27117179848786899</v>
      </c>
      <c r="D1051" s="17">
        <v>0.27308930381261498</v>
      </c>
      <c r="E1051" s="17">
        <v>0.26736266869269698</v>
      </c>
      <c r="F1051" s="17"/>
      <c r="G1051" s="17">
        <v>0.261533347126439</v>
      </c>
      <c r="H1051" s="17">
        <v>0.29494746620036</v>
      </c>
      <c r="I1051" s="17">
        <v>0.25035983967870401</v>
      </c>
      <c r="J1051" s="17"/>
      <c r="K1051" s="17">
        <v>0.304285489677458</v>
      </c>
      <c r="L1051" s="17">
        <v>0.26935245801780899</v>
      </c>
      <c r="M1051" s="17"/>
      <c r="N1051" s="17">
        <v>0.22375848967565601</v>
      </c>
      <c r="O1051" s="17">
        <v>0.28246386339724799</v>
      </c>
      <c r="P1051" s="17">
        <v>0.28129972781529999</v>
      </c>
      <c r="Q1051" s="17">
        <v>0.27751423364306199</v>
      </c>
      <c r="R1051" s="17">
        <v>0.27742483189239397</v>
      </c>
      <c r="S1051" s="17"/>
      <c r="T1051" s="17">
        <v>0.294166772642598</v>
      </c>
      <c r="U1051" s="17">
        <v>0.31166349503130097</v>
      </c>
      <c r="V1051" s="17">
        <v>0.29838951169879802</v>
      </c>
      <c r="W1051" s="17">
        <v>0.35330151966500201</v>
      </c>
      <c r="X1051" s="17">
        <v>0.25458789475761101</v>
      </c>
      <c r="Y1051" s="17">
        <v>0.25580401081578003</v>
      </c>
      <c r="Z1051" s="17">
        <v>0.21995254987162399</v>
      </c>
      <c r="AA1051" s="17">
        <v>0.22937221526809501</v>
      </c>
      <c r="AB1051" s="17">
        <v>0.28143247836871799</v>
      </c>
      <c r="AC1051" s="17">
        <v>0.22625663583178901</v>
      </c>
      <c r="AD1051" s="17">
        <v>0.17362424903280599</v>
      </c>
      <c r="AE1051" s="17">
        <v>0.219320566054065</v>
      </c>
      <c r="AF1051" s="17"/>
      <c r="AG1051" s="17">
        <v>0.27857272038372499</v>
      </c>
      <c r="AH1051" s="17">
        <v>0.27286268019795501</v>
      </c>
    </row>
    <row r="1052" spans="2:34" x14ac:dyDescent="0.25">
      <c r="B1052" t="s">
        <v>428</v>
      </c>
      <c r="C1052" s="17">
        <v>0.23749824795052599</v>
      </c>
      <c r="D1052" s="17">
        <v>0.23989161401885201</v>
      </c>
      <c r="E1052" s="17">
        <v>0.23802021991071301</v>
      </c>
      <c r="F1052" s="17"/>
      <c r="G1052" s="17">
        <v>0.23137713920796499</v>
      </c>
      <c r="H1052" s="17">
        <v>0.24375685211043499</v>
      </c>
      <c r="I1052" s="17">
        <v>0.23534865008060199</v>
      </c>
      <c r="J1052" s="17"/>
      <c r="K1052" s="17">
        <v>0.224318940845259</v>
      </c>
      <c r="L1052" s="17">
        <v>0.243016665907476</v>
      </c>
      <c r="M1052" s="17"/>
      <c r="N1052" s="17">
        <v>0.19922440861514501</v>
      </c>
      <c r="O1052" s="17">
        <v>0.25331621903889201</v>
      </c>
      <c r="P1052" s="17">
        <v>0.24297847318847399</v>
      </c>
      <c r="Q1052" s="17">
        <v>0.193443299130585</v>
      </c>
      <c r="R1052" s="17">
        <v>0.258269814321887</v>
      </c>
      <c r="S1052" s="17"/>
      <c r="T1052" s="17">
        <v>0.27592581486463802</v>
      </c>
      <c r="U1052" s="17">
        <v>0.23587302247161099</v>
      </c>
      <c r="V1052" s="17">
        <v>0.23949327643064799</v>
      </c>
      <c r="W1052" s="17">
        <v>0.240693766289438</v>
      </c>
      <c r="X1052" s="17">
        <v>0.237482274047942</v>
      </c>
      <c r="Y1052" s="17">
        <v>0.27071399728983703</v>
      </c>
      <c r="Z1052" s="17">
        <v>0.23110089814642201</v>
      </c>
      <c r="AA1052" s="17">
        <v>0.20920173447972501</v>
      </c>
      <c r="AB1052" s="17">
        <v>0.221316422064084</v>
      </c>
      <c r="AC1052" s="17">
        <v>0.17918761562694499</v>
      </c>
      <c r="AD1052" s="17">
        <v>0.22601534912896701</v>
      </c>
      <c r="AE1052" s="17">
        <v>0.248029771506658</v>
      </c>
      <c r="AF1052" s="17"/>
      <c r="AG1052" s="17">
        <v>0.23626567858477199</v>
      </c>
      <c r="AH1052" s="17">
        <v>0.245191015207643</v>
      </c>
    </row>
    <row r="1053" spans="2:34" x14ac:dyDescent="0.25">
      <c r="B1053" t="s">
        <v>429</v>
      </c>
      <c r="C1053" s="17">
        <v>0.22125439541113501</v>
      </c>
      <c r="D1053" s="17">
        <v>0.24264816845557599</v>
      </c>
      <c r="E1053" s="17">
        <v>0.202518699520502</v>
      </c>
      <c r="F1053" s="17"/>
      <c r="G1053" s="17">
        <v>0.23471333259876301</v>
      </c>
      <c r="H1053" s="17">
        <v>0.20267642261631599</v>
      </c>
      <c r="I1053" s="17">
        <v>0.23201085423572201</v>
      </c>
      <c r="J1053" s="17"/>
      <c r="K1053" s="17">
        <v>0.23131029550821899</v>
      </c>
      <c r="L1053" s="17">
        <v>0.22339099416413899</v>
      </c>
      <c r="M1053" s="17"/>
      <c r="N1053" s="17">
        <v>0.231265244047972</v>
      </c>
      <c r="O1053" s="17">
        <v>0.24256999046760699</v>
      </c>
      <c r="P1053" s="17">
        <v>0.194486592709223</v>
      </c>
      <c r="Q1053" s="17">
        <v>0.24804162273584299</v>
      </c>
      <c r="R1053" s="17">
        <v>0.230844570385416</v>
      </c>
      <c r="S1053" s="17"/>
      <c r="T1053" s="17">
        <v>0.227935972470309</v>
      </c>
      <c r="U1053" s="17">
        <v>0.23853883922944499</v>
      </c>
      <c r="V1053" s="17">
        <v>0.20655561133332501</v>
      </c>
      <c r="W1053" s="17">
        <v>0.25295827014565803</v>
      </c>
      <c r="X1053" s="17">
        <v>0.197831555490389</v>
      </c>
      <c r="Y1053" s="17">
        <v>0.199772019309711</v>
      </c>
      <c r="Z1053" s="17">
        <v>0.18264943260116301</v>
      </c>
      <c r="AA1053" s="17">
        <v>0.19351184584845299</v>
      </c>
      <c r="AB1053" s="17">
        <v>0.21019911899679999</v>
      </c>
      <c r="AC1053" s="17">
        <v>0.25000825545191602</v>
      </c>
      <c r="AD1053" s="17">
        <v>0.26268379351403998</v>
      </c>
      <c r="AE1053" s="17">
        <v>0.238275964354347</v>
      </c>
      <c r="AF1053" s="17"/>
      <c r="AG1053" s="17">
        <v>0.22877683341555899</v>
      </c>
      <c r="AH1053" s="17">
        <v>0.21413290082445999</v>
      </c>
    </row>
    <row r="1054" spans="2:34" x14ac:dyDescent="0.25">
      <c r="B1054" t="s">
        <v>430</v>
      </c>
      <c r="C1054" s="17">
        <v>0.205444843595359</v>
      </c>
      <c r="D1054" s="17">
        <v>0.214157318721268</v>
      </c>
      <c r="E1054" s="17">
        <v>0.199825579466682</v>
      </c>
      <c r="F1054" s="17"/>
      <c r="G1054" s="17">
        <v>0.19062023582099</v>
      </c>
      <c r="H1054" s="17">
        <v>0.214448877127381</v>
      </c>
      <c r="I1054" s="17">
        <v>0.207942341485683</v>
      </c>
      <c r="J1054" s="17"/>
      <c r="K1054" s="17">
        <v>0.19836244070708001</v>
      </c>
      <c r="L1054" s="17">
        <v>0.209072874424446</v>
      </c>
      <c r="M1054" s="17"/>
      <c r="N1054" s="17">
        <v>0.13156545997501101</v>
      </c>
      <c r="O1054" s="17">
        <v>0.188759688608968</v>
      </c>
      <c r="P1054" s="17">
        <v>0.22478339163078701</v>
      </c>
      <c r="Q1054" s="17">
        <v>0.15947137602792599</v>
      </c>
      <c r="R1054" s="17">
        <v>0.26518222367100502</v>
      </c>
      <c r="S1054" s="17"/>
      <c r="T1054" s="17">
        <v>0.22369929951387299</v>
      </c>
      <c r="U1054" s="17">
        <v>0.18637718593161701</v>
      </c>
      <c r="V1054" s="17">
        <v>0.19981409620357199</v>
      </c>
      <c r="W1054" s="17">
        <v>0.200083236706912</v>
      </c>
      <c r="X1054" s="17">
        <v>0.20732707291879801</v>
      </c>
      <c r="Y1054" s="17">
        <v>0.22245184589657099</v>
      </c>
      <c r="Z1054" s="17">
        <v>0.238563693072323</v>
      </c>
      <c r="AA1054" s="17">
        <v>0.16244826273365101</v>
      </c>
      <c r="AB1054" s="17">
        <v>0.20438563073157001</v>
      </c>
      <c r="AC1054" s="17">
        <v>0.214342687534676</v>
      </c>
      <c r="AD1054" s="17">
        <v>0.15439976305123199</v>
      </c>
      <c r="AE1054" s="17">
        <v>0.204506950125704</v>
      </c>
      <c r="AF1054" s="17"/>
      <c r="AG1054" s="17">
        <v>0.188997031235553</v>
      </c>
      <c r="AH1054" s="17">
        <v>0.222339362489273</v>
      </c>
    </row>
    <row r="1055" spans="2:34" x14ac:dyDescent="0.25">
      <c r="B1055" t="s">
        <v>431</v>
      </c>
      <c r="C1055" s="17">
        <v>0.20482957164101701</v>
      </c>
      <c r="D1055" s="17">
        <v>0.22804770551629899</v>
      </c>
      <c r="E1055" s="17">
        <v>0.183361571802371</v>
      </c>
      <c r="F1055" s="17"/>
      <c r="G1055" s="17">
        <v>0.18105102078420601</v>
      </c>
      <c r="H1055" s="17">
        <v>0.220775737305339</v>
      </c>
      <c r="I1055" s="17">
        <v>0.206952990658508</v>
      </c>
      <c r="J1055" s="17"/>
      <c r="K1055" s="17">
        <v>0.17198734012216399</v>
      </c>
      <c r="L1055" s="17">
        <v>0.209421904343186</v>
      </c>
      <c r="M1055" s="17"/>
      <c r="N1055" s="17">
        <v>0.20079790172579001</v>
      </c>
      <c r="O1055" s="17">
        <v>0.22067529666419999</v>
      </c>
      <c r="P1055" s="17">
        <v>0.20401772736510501</v>
      </c>
      <c r="Q1055" s="17">
        <v>0.20241917287771199</v>
      </c>
      <c r="R1055" s="17">
        <v>0.193734673045903</v>
      </c>
      <c r="S1055" s="17"/>
      <c r="T1055" s="17">
        <v>0.236079636537493</v>
      </c>
      <c r="U1055" s="17">
        <v>0.18212057617128699</v>
      </c>
      <c r="V1055" s="17">
        <v>0.200381278992148</v>
      </c>
      <c r="W1055" s="17">
        <v>0.20749276975841999</v>
      </c>
      <c r="X1055" s="17">
        <v>0.180535862957209</v>
      </c>
      <c r="Y1055" s="17">
        <v>0.20119012642649101</v>
      </c>
      <c r="Z1055" s="17">
        <v>0.26678488408136197</v>
      </c>
      <c r="AA1055" s="17">
        <v>0.26984528536889901</v>
      </c>
      <c r="AB1055" s="17">
        <v>0.23222415097868901</v>
      </c>
      <c r="AC1055" s="17">
        <v>0.126707399256315</v>
      </c>
      <c r="AD1055" s="17">
        <v>0.185068319998938</v>
      </c>
      <c r="AE1055" s="17">
        <v>0.108652748106901</v>
      </c>
      <c r="AF1055" s="17"/>
      <c r="AG1055" s="17">
        <v>0.21819494564293501</v>
      </c>
      <c r="AH1055" s="17">
        <v>0.193783635338104</v>
      </c>
    </row>
    <row r="1056" spans="2:34" x14ac:dyDescent="0.25">
      <c r="B1056" t="s">
        <v>432</v>
      </c>
      <c r="C1056" s="17">
        <v>0.17710520548528499</v>
      </c>
      <c r="D1056" s="17">
        <v>0.15377404629734001</v>
      </c>
      <c r="E1056" s="17">
        <v>0.197850537813688</v>
      </c>
      <c r="F1056" s="17"/>
      <c r="G1056" s="17">
        <v>0.14599439841906001</v>
      </c>
      <c r="H1056" s="17">
        <v>0.19808155647283199</v>
      </c>
      <c r="I1056" s="17">
        <v>0.17974181592569999</v>
      </c>
      <c r="J1056" s="17"/>
      <c r="K1056" s="17">
        <v>0.14183011357077499</v>
      </c>
      <c r="L1056" s="17">
        <v>0.18523814968371999</v>
      </c>
      <c r="M1056" s="17"/>
      <c r="N1056" s="17">
        <v>0.136358872342069</v>
      </c>
      <c r="O1056" s="17">
        <v>0.15245466011268999</v>
      </c>
      <c r="P1056" s="17">
        <v>0.199831814176333</v>
      </c>
      <c r="Q1056" s="17">
        <v>0.13689252752094</v>
      </c>
      <c r="R1056" s="17">
        <v>0.20918978911385699</v>
      </c>
      <c r="S1056" s="17"/>
      <c r="T1056" s="17">
        <v>0.22531732048588099</v>
      </c>
      <c r="U1056" s="17">
        <v>0.14937978612386199</v>
      </c>
      <c r="V1056" s="17">
        <v>0.167563437662716</v>
      </c>
      <c r="W1056" s="17">
        <v>0.19654538739139499</v>
      </c>
      <c r="X1056" s="17">
        <v>0.17594143371520299</v>
      </c>
      <c r="Y1056" s="17">
        <v>0.122255779150186</v>
      </c>
      <c r="Z1056" s="17">
        <v>0.187683064628903</v>
      </c>
      <c r="AA1056" s="17">
        <v>0.180801450014662</v>
      </c>
      <c r="AB1056" s="17">
        <v>0.16248161937410399</v>
      </c>
      <c r="AC1056" s="17">
        <v>0.21896998301464399</v>
      </c>
      <c r="AD1056" s="17">
        <v>0.19384638672306101</v>
      </c>
      <c r="AE1056" s="17">
        <v>0.100436854062147</v>
      </c>
      <c r="AF1056" s="17"/>
      <c r="AG1056" s="17">
        <v>0.19228110965692599</v>
      </c>
      <c r="AH1056" s="17">
        <v>0.17172729847328699</v>
      </c>
    </row>
    <row r="1057" spans="2:34" x14ac:dyDescent="0.25">
      <c r="B1057" t="s">
        <v>433</v>
      </c>
      <c r="C1057" s="17">
        <v>0.11845617855546101</v>
      </c>
      <c r="D1057" s="17">
        <v>0.14337692765052401</v>
      </c>
      <c r="E1057" s="17">
        <v>9.5798682724511905E-2</v>
      </c>
      <c r="F1057" s="17"/>
      <c r="G1057" s="17">
        <v>0.106498098391048</v>
      </c>
      <c r="H1057" s="17">
        <v>0.116098945224389</v>
      </c>
      <c r="I1057" s="17">
        <v>0.13251417618140299</v>
      </c>
      <c r="J1057" s="17"/>
      <c r="K1057" s="17">
        <v>0.101575266579813</v>
      </c>
      <c r="L1057" s="17">
        <v>0.124854983590172</v>
      </c>
      <c r="M1057" s="17"/>
      <c r="N1057" s="17">
        <v>0.11940954020266401</v>
      </c>
      <c r="O1057" s="17">
        <v>0.117824400872026</v>
      </c>
      <c r="P1057" s="17">
        <v>0.110855832342522</v>
      </c>
      <c r="Q1057" s="17">
        <v>0.14852239894785499</v>
      </c>
      <c r="R1057" s="17">
        <v>0.121744429770614</v>
      </c>
      <c r="S1057" s="17"/>
      <c r="T1057" s="17">
        <v>0.14058854852575201</v>
      </c>
      <c r="U1057" s="17">
        <v>0.13032186244188701</v>
      </c>
      <c r="V1057" s="17">
        <v>4.7050182928924003E-2</v>
      </c>
      <c r="W1057" s="17">
        <v>0.13530162602295101</v>
      </c>
      <c r="X1057" s="17">
        <v>0.1116685740753</v>
      </c>
      <c r="Y1057" s="17">
        <v>0.12734833289558101</v>
      </c>
      <c r="Z1057" s="17">
        <v>0.10370863605988601</v>
      </c>
      <c r="AA1057" s="17">
        <v>0.122741406975932</v>
      </c>
      <c r="AB1057" s="17">
        <v>9.3464229372521399E-2</v>
      </c>
      <c r="AC1057" s="17">
        <v>0.130299735754664</v>
      </c>
      <c r="AD1057" s="17">
        <v>0.14236494063470301</v>
      </c>
      <c r="AE1057" s="17">
        <v>0.161074556544203</v>
      </c>
      <c r="AF1057" s="17"/>
      <c r="AG1057" s="17">
        <v>0.12681727292220499</v>
      </c>
      <c r="AH1057" s="17">
        <v>0.112348345482983</v>
      </c>
    </row>
    <row r="1058" spans="2:34" x14ac:dyDescent="0.25">
      <c r="B1058" t="s">
        <v>59</v>
      </c>
      <c r="C1058" s="17">
        <v>4.3975858726889E-2</v>
      </c>
      <c r="D1058" s="17">
        <v>4.12490140278906E-2</v>
      </c>
      <c r="E1058" s="17">
        <v>4.39113940194737E-2</v>
      </c>
      <c r="F1058" s="17"/>
      <c r="G1058" s="17">
        <v>5.4792161814532198E-2</v>
      </c>
      <c r="H1058" s="17">
        <v>3.9020499536384298E-2</v>
      </c>
      <c r="I1058" s="17">
        <v>4.0132910277348201E-2</v>
      </c>
      <c r="J1058" s="17"/>
      <c r="K1058" s="17">
        <v>5.1326678012480802E-2</v>
      </c>
      <c r="L1058" s="17">
        <v>4.3040595366913903E-2</v>
      </c>
      <c r="M1058" s="17"/>
      <c r="N1058" s="17">
        <v>5.7783431621159398E-2</v>
      </c>
      <c r="O1058" s="17">
        <v>2.84995439954716E-2</v>
      </c>
      <c r="P1058" s="17">
        <v>4.7267552508513298E-2</v>
      </c>
      <c r="Q1058" s="17">
        <v>6.3656471703247799E-2</v>
      </c>
      <c r="R1058" s="17">
        <v>3.5602836461888401E-2</v>
      </c>
      <c r="S1058" s="17"/>
      <c r="T1058" s="17">
        <v>1.6338591617173201E-2</v>
      </c>
      <c r="U1058" s="17">
        <v>3.4290172916663003E-2</v>
      </c>
      <c r="V1058" s="17">
        <v>8.0871520575078001E-2</v>
      </c>
      <c r="W1058" s="17">
        <v>1.5293958992939E-2</v>
      </c>
      <c r="X1058" s="17">
        <v>5.5454891181877401E-2</v>
      </c>
      <c r="Y1058" s="17">
        <v>4.9707314818449699E-2</v>
      </c>
      <c r="Z1058" s="17">
        <v>3.8256574529168599E-2</v>
      </c>
      <c r="AA1058" s="17">
        <v>2.1418929059241601E-2</v>
      </c>
      <c r="AB1058" s="17">
        <v>3.2684102179777401E-2</v>
      </c>
      <c r="AC1058" s="17">
        <v>8.5883146027296006E-2</v>
      </c>
      <c r="AD1058" s="17">
        <v>7.8506051534082799E-2</v>
      </c>
      <c r="AE1058" s="17">
        <v>6.7631801036609096E-2</v>
      </c>
      <c r="AF1058" s="17"/>
      <c r="AG1058" s="17">
        <v>4.4927023923002699E-2</v>
      </c>
      <c r="AH1058" s="17">
        <v>4.37632390467858E-2</v>
      </c>
    </row>
    <row r="1059" spans="2:34" x14ac:dyDescent="0.25">
      <c r="B1059" t="s">
        <v>60</v>
      </c>
      <c r="C1059" s="17">
        <v>7.0642476815447594E-2</v>
      </c>
      <c r="D1059" s="17">
        <v>6.8036841056458006E-2</v>
      </c>
      <c r="E1059" s="17">
        <v>7.2496999907622997E-2</v>
      </c>
      <c r="F1059" s="17"/>
      <c r="G1059" s="17">
        <v>0.101156200088725</v>
      </c>
      <c r="H1059" s="17">
        <v>4.8921010606435902E-2</v>
      </c>
      <c r="I1059" s="17">
        <v>6.9493254488915093E-2</v>
      </c>
      <c r="J1059" s="17"/>
      <c r="K1059" s="17">
        <v>8.2029617386584597E-2</v>
      </c>
      <c r="L1059" s="17">
        <v>6.3379762479329804E-2</v>
      </c>
      <c r="M1059" s="17"/>
      <c r="N1059" s="17">
        <v>0.13937575121826101</v>
      </c>
      <c r="O1059" s="17">
        <v>6.1034801549785703E-2</v>
      </c>
      <c r="P1059" s="17">
        <v>6.7789886713082906E-2</v>
      </c>
      <c r="Q1059" s="17">
        <v>6.7481559097755398E-2</v>
      </c>
      <c r="R1059" s="17">
        <v>2.9960971384737699E-2</v>
      </c>
      <c r="S1059" s="17"/>
      <c r="T1059" s="17">
        <v>6.0019640450203297E-2</v>
      </c>
      <c r="U1059" s="17">
        <v>9.2725329935919198E-2</v>
      </c>
      <c r="V1059" s="17">
        <v>6.82695904176817E-2</v>
      </c>
      <c r="W1059" s="17">
        <v>7.14052568963576E-2</v>
      </c>
      <c r="X1059" s="17">
        <v>8.7377957147753205E-2</v>
      </c>
      <c r="Y1059" s="17">
        <v>7.2847996236981002E-2</v>
      </c>
      <c r="Z1059" s="17">
        <v>7.3061392221541593E-2</v>
      </c>
      <c r="AA1059" s="17">
        <v>8.5232233330530496E-2</v>
      </c>
      <c r="AB1059" s="17">
        <v>5.4156315268062499E-2</v>
      </c>
      <c r="AC1059" s="17">
        <v>5.9771156229445899E-2</v>
      </c>
      <c r="AD1059" s="17">
        <v>6.3820287702448006E-2</v>
      </c>
      <c r="AE1059" s="17">
        <v>5.0719988034603598E-2</v>
      </c>
      <c r="AF1059" s="17"/>
      <c r="AG1059" s="17">
        <v>7.1283315956394505E-2</v>
      </c>
      <c r="AH1059" s="17">
        <v>6.3603202943340195E-2</v>
      </c>
    </row>
    <row r="1060" spans="2:34" x14ac:dyDescent="0.25">
      <c r="C1060" s="17"/>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row>
    <row r="1061" spans="2:34" x14ac:dyDescent="0.25">
      <c r="B1061" s="6" t="s">
        <v>452</v>
      </c>
      <c r="C1061" s="17"/>
      <c r="D1061" s="17"/>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row>
    <row r="1062" spans="2:34" x14ac:dyDescent="0.25">
      <c r="B1062" s="23" t="s">
        <v>62</v>
      </c>
      <c r="C1062" s="17"/>
      <c r="D1062" s="17"/>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row>
    <row r="1063" spans="2:34" x14ac:dyDescent="0.25">
      <c r="B1063" t="s">
        <v>444</v>
      </c>
      <c r="C1063" s="17">
        <v>0.12590478197815699</v>
      </c>
      <c r="D1063" s="17">
        <v>0.155500733052616</v>
      </c>
      <c r="E1063" s="17">
        <v>9.8714139150184996E-2</v>
      </c>
      <c r="F1063" s="17"/>
      <c r="G1063" s="17">
        <v>0.113458926682725</v>
      </c>
      <c r="H1063" s="17">
        <v>9.8966253862637896E-2</v>
      </c>
      <c r="I1063" s="17">
        <v>0.171188823045723</v>
      </c>
      <c r="J1063" s="17"/>
      <c r="K1063" s="17">
        <v>0.10873715031475401</v>
      </c>
      <c r="L1063" s="17">
        <v>0.12939575033871001</v>
      </c>
      <c r="M1063" s="17"/>
      <c r="N1063" s="17">
        <v>8.7843651467224407E-2</v>
      </c>
      <c r="O1063" s="17">
        <v>0.124533695627238</v>
      </c>
      <c r="P1063" s="17">
        <v>0.10567382805881401</v>
      </c>
      <c r="Q1063" s="17">
        <v>0.12699725084552099</v>
      </c>
      <c r="R1063" s="17">
        <v>0.196793369379029</v>
      </c>
      <c r="S1063" s="17"/>
      <c r="T1063" s="17">
        <v>0.20362074812690301</v>
      </c>
      <c r="U1063" s="17">
        <v>9.2186281754506494E-2</v>
      </c>
      <c r="V1063" s="17">
        <v>6.7316805886809203E-2</v>
      </c>
      <c r="W1063" s="17">
        <v>0.111996988020081</v>
      </c>
      <c r="X1063" s="17">
        <v>0.111985937447133</v>
      </c>
      <c r="Y1063" s="17">
        <v>0.143596581487653</v>
      </c>
      <c r="Z1063" s="17">
        <v>8.7352470765311593E-2</v>
      </c>
      <c r="AA1063" s="17">
        <v>0.13674730117661199</v>
      </c>
      <c r="AB1063" s="17">
        <v>0.112516629092505</v>
      </c>
      <c r="AC1063" s="17">
        <v>0.16475061513566</v>
      </c>
      <c r="AD1063" s="17">
        <v>0.13619920735017399</v>
      </c>
      <c r="AE1063" s="17">
        <v>0.124997260743005</v>
      </c>
      <c r="AF1063" s="17"/>
      <c r="AG1063" s="17">
        <v>0.16262318673531401</v>
      </c>
      <c r="AH1063" s="17">
        <v>0.102780151257733</v>
      </c>
    </row>
    <row r="1064" spans="2:34" x14ac:dyDescent="0.25">
      <c r="B1064" t="s">
        <v>445</v>
      </c>
      <c r="C1064" s="17">
        <v>0.306152018195472</v>
      </c>
      <c r="D1064" s="17">
        <v>0.32976026828852301</v>
      </c>
      <c r="E1064" s="17">
        <v>0.28839659634268999</v>
      </c>
      <c r="F1064" s="17"/>
      <c r="G1064" s="17">
        <v>0.282325582611614</v>
      </c>
      <c r="H1064" s="17">
        <v>0.31077925057855699</v>
      </c>
      <c r="I1064" s="17">
        <v>0.32248993035415802</v>
      </c>
      <c r="J1064" s="17"/>
      <c r="K1064" s="17">
        <v>0.29999257778785499</v>
      </c>
      <c r="L1064" s="17">
        <v>0.30980694204721498</v>
      </c>
      <c r="M1064" s="17"/>
      <c r="N1064" s="17">
        <v>0.29207613092639001</v>
      </c>
      <c r="O1064" s="17">
        <v>0.29785289957169098</v>
      </c>
      <c r="P1064" s="17">
        <v>0.28724081472690599</v>
      </c>
      <c r="Q1064" s="17">
        <v>0.27954354072129101</v>
      </c>
      <c r="R1064" s="17">
        <v>0.37191764759701301</v>
      </c>
      <c r="S1064" s="17"/>
      <c r="T1064" s="17">
        <v>0.32117890835257301</v>
      </c>
      <c r="U1064" s="17">
        <v>0.27972527532407498</v>
      </c>
      <c r="V1064" s="17">
        <v>0.37694349737774402</v>
      </c>
      <c r="W1064" s="17">
        <v>0.21896300386238801</v>
      </c>
      <c r="X1064" s="17">
        <v>0.261901205042467</v>
      </c>
      <c r="Y1064" s="17">
        <v>0.35230324945937203</v>
      </c>
      <c r="Z1064" s="17">
        <v>0.33216646712842601</v>
      </c>
      <c r="AA1064" s="17">
        <v>0.26318115571928902</v>
      </c>
      <c r="AB1064" s="17">
        <v>0.33818680179940702</v>
      </c>
      <c r="AC1064" s="17">
        <v>0.30951866768428699</v>
      </c>
      <c r="AD1064" s="17">
        <v>0.291799377778448</v>
      </c>
      <c r="AE1064" s="17">
        <v>0.25472252642300097</v>
      </c>
      <c r="AF1064" s="17"/>
      <c r="AG1064" s="17">
        <v>0.30625542559887498</v>
      </c>
      <c r="AH1064" s="17">
        <v>0.31200956115460199</v>
      </c>
    </row>
    <row r="1065" spans="2:34" x14ac:dyDescent="0.25">
      <c r="B1065" t="s">
        <v>446</v>
      </c>
      <c r="C1065" s="17">
        <v>0.25000486000097499</v>
      </c>
      <c r="D1065" s="17">
        <v>0.238344856134202</v>
      </c>
      <c r="E1065" s="17">
        <v>0.26302749888410998</v>
      </c>
      <c r="F1065" s="17"/>
      <c r="G1065" s="17">
        <v>0.25365643214568001</v>
      </c>
      <c r="H1065" s="17">
        <v>0.26697167123265902</v>
      </c>
      <c r="I1065" s="17">
        <v>0.225372657561422</v>
      </c>
      <c r="J1065" s="17"/>
      <c r="K1065" s="17">
        <v>0.25208299088443498</v>
      </c>
      <c r="L1065" s="17">
        <v>0.24892647747395799</v>
      </c>
      <c r="M1065" s="17"/>
      <c r="N1065" s="17">
        <v>0.25258273299705902</v>
      </c>
      <c r="O1065" s="17">
        <v>0.25380220793840902</v>
      </c>
      <c r="P1065" s="17">
        <v>0.26447016759332198</v>
      </c>
      <c r="Q1065" s="17">
        <v>0.27432381609123602</v>
      </c>
      <c r="R1065" s="17">
        <v>0.207819621745468</v>
      </c>
      <c r="S1065" s="17"/>
      <c r="T1065" s="17">
        <v>0.23866124911460701</v>
      </c>
      <c r="U1065" s="17">
        <v>0.284575738644613</v>
      </c>
      <c r="V1065" s="17">
        <v>0.25353512123767202</v>
      </c>
      <c r="W1065" s="17">
        <v>0.207781570059034</v>
      </c>
      <c r="X1065" s="17">
        <v>0.25350528975458297</v>
      </c>
      <c r="Y1065" s="17">
        <v>0.24072533516164599</v>
      </c>
      <c r="Z1065" s="17">
        <v>0.28086461989713402</v>
      </c>
      <c r="AA1065" s="17">
        <v>0.24956119869468801</v>
      </c>
      <c r="AB1065" s="17">
        <v>0.28192501933753</v>
      </c>
      <c r="AC1065" s="17">
        <v>0.15491619443288601</v>
      </c>
      <c r="AD1065" s="17">
        <v>0.26579176771848001</v>
      </c>
      <c r="AE1065" s="17">
        <v>0.30606849266290498</v>
      </c>
      <c r="AF1065" s="17"/>
      <c r="AG1065" s="17">
        <v>0.227970601356077</v>
      </c>
      <c r="AH1065" s="17">
        <v>0.25938777035891097</v>
      </c>
    </row>
    <row r="1066" spans="2:34" x14ac:dyDescent="0.25">
      <c r="B1066" t="s">
        <v>447</v>
      </c>
      <c r="C1066" s="17">
        <v>0.170711434597208</v>
      </c>
      <c r="D1066" s="17">
        <v>0.14339334972044299</v>
      </c>
      <c r="E1066" s="17">
        <v>0.198701466379092</v>
      </c>
      <c r="F1066" s="17"/>
      <c r="G1066" s="17">
        <v>0.17358556440226999</v>
      </c>
      <c r="H1066" s="17">
        <v>0.17927332649018601</v>
      </c>
      <c r="I1066" s="17">
        <v>0.15732334559578501</v>
      </c>
      <c r="J1066" s="17"/>
      <c r="K1066" s="17">
        <v>0.16530618407457401</v>
      </c>
      <c r="L1066" s="17">
        <v>0.17251255411995001</v>
      </c>
      <c r="M1066" s="17"/>
      <c r="N1066" s="17">
        <v>0.17723160061437099</v>
      </c>
      <c r="O1066" s="17">
        <v>0.172363527242927</v>
      </c>
      <c r="P1066" s="17">
        <v>0.187785813883694</v>
      </c>
      <c r="Q1066" s="17">
        <v>0.16402485601651301</v>
      </c>
      <c r="R1066" s="17">
        <v>0.13382689210172699</v>
      </c>
      <c r="S1066" s="17"/>
      <c r="T1066" s="17">
        <v>0.148441407172689</v>
      </c>
      <c r="U1066" s="17">
        <v>0.192868829220607</v>
      </c>
      <c r="V1066" s="17">
        <v>0.159424256033384</v>
      </c>
      <c r="W1066" s="17">
        <v>0.27495355110119901</v>
      </c>
      <c r="X1066" s="17">
        <v>0.18689095153309401</v>
      </c>
      <c r="Y1066" s="17">
        <v>0.135331270997814</v>
      </c>
      <c r="Z1066" s="17">
        <v>0.16139319191429399</v>
      </c>
      <c r="AA1066" s="17">
        <v>0.17724057502471699</v>
      </c>
      <c r="AB1066" s="17">
        <v>0.11575955902407099</v>
      </c>
      <c r="AC1066" s="17">
        <v>0.18535099787464199</v>
      </c>
      <c r="AD1066" s="17">
        <v>0.16855063835527001</v>
      </c>
      <c r="AE1066" s="17">
        <v>0.164553796592037</v>
      </c>
      <c r="AF1066" s="17"/>
      <c r="AG1066" s="17">
        <v>0.15221485255143999</v>
      </c>
      <c r="AH1066" s="17">
        <v>0.18822752975128099</v>
      </c>
    </row>
    <row r="1067" spans="2:34" x14ac:dyDescent="0.25">
      <c r="B1067" t="s">
        <v>448</v>
      </c>
      <c r="C1067" s="17">
        <v>9.2456893035323603E-2</v>
      </c>
      <c r="D1067" s="17">
        <v>8.6603965472614994E-2</v>
      </c>
      <c r="E1067" s="17">
        <v>8.9814155152389996E-2</v>
      </c>
      <c r="F1067" s="17"/>
      <c r="G1067" s="17">
        <v>7.8065730521137397E-2</v>
      </c>
      <c r="H1067" s="17">
        <v>0.11514165238535699</v>
      </c>
      <c r="I1067" s="17">
        <v>7.7425082546452306E-2</v>
      </c>
      <c r="J1067" s="17"/>
      <c r="K1067" s="17">
        <v>0.105743672584852</v>
      </c>
      <c r="L1067" s="17">
        <v>8.8887579521951393E-2</v>
      </c>
      <c r="M1067" s="17"/>
      <c r="N1067" s="17">
        <v>8.2875479229636395E-2</v>
      </c>
      <c r="O1067" s="17">
        <v>7.8431187854633794E-2</v>
      </c>
      <c r="P1067" s="17">
        <v>0.11383877901145301</v>
      </c>
      <c r="Q1067" s="17">
        <v>0.121117807049477</v>
      </c>
      <c r="R1067" s="17">
        <v>6.4818877373983702E-2</v>
      </c>
      <c r="S1067" s="17"/>
      <c r="T1067" s="17">
        <v>5.8388192800743498E-2</v>
      </c>
      <c r="U1067" s="17">
        <v>8.9715432658653504E-2</v>
      </c>
      <c r="V1067" s="17">
        <v>7.5578045916824196E-2</v>
      </c>
      <c r="W1067" s="17">
        <v>0.110413189477766</v>
      </c>
      <c r="X1067" s="17">
        <v>0.12813237845386299</v>
      </c>
      <c r="Y1067" s="17">
        <v>5.7298328734401202E-2</v>
      </c>
      <c r="Z1067" s="17">
        <v>7.6289918437668303E-2</v>
      </c>
      <c r="AA1067" s="17">
        <v>0.13978700929979601</v>
      </c>
      <c r="AB1067" s="17">
        <v>0.11068684427205699</v>
      </c>
      <c r="AC1067" s="17">
        <v>0.13116927938553599</v>
      </c>
      <c r="AD1067" s="17">
        <v>7.5524825534872497E-2</v>
      </c>
      <c r="AE1067" s="17">
        <v>0.109943989932641</v>
      </c>
      <c r="AF1067" s="17"/>
      <c r="AG1067" s="17">
        <v>0.10532845795174001</v>
      </c>
      <c r="AH1067" s="17">
        <v>8.5593076086845896E-2</v>
      </c>
    </row>
    <row r="1068" spans="2:34" x14ac:dyDescent="0.25">
      <c r="B1068" t="s">
        <v>80</v>
      </c>
      <c r="C1068" s="17">
        <v>5.47700121928641E-2</v>
      </c>
      <c r="D1068" s="17">
        <v>4.6396827331601997E-2</v>
      </c>
      <c r="E1068" s="17">
        <v>6.1346144091532197E-2</v>
      </c>
      <c r="F1068" s="17"/>
      <c r="G1068" s="17">
        <v>9.89077636365749E-2</v>
      </c>
      <c r="H1068" s="17">
        <v>2.8867845450602201E-2</v>
      </c>
      <c r="I1068" s="17">
        <v>4.6200160896460202E-2</v>
      </c>
      <c r="J1068" s="17"/>
      <c r="K1068" s="17">
        <v>6.8137424353529999E-2</v>
      </c>
      <c r="L1068" s="17">
        <v>5.0470696498214999E-2</v>
      </c>
      <c r="M1068" s="17"/>
      <c r="N1068" s="17">
        <v>0.107390404765318</v>
      </c>
      <c r="O1068" s="17">
        <v>7.3016481765101393E-2</v>
      </c>
      <c r="P1068" s="17">
        <v>4.0990596725812199E-2</v>
      </c>
      <c r="Q1068" s="17">
        <v>3.3992729275963002E-2</v>
      </c>
      <c r="R1068" s="17">
        <v>2.4823591802779099E-2</v>
      </c>
      <c r="S1068" s="17"/>
      <c r="T1068" s="17">
        <v>2.97094944324852E-2</v>
      </c>
      <c r="U1068" s="17">
        <v>6.0928442397545503E-2</v>
      </c>
      <c r="V1068" s="17">
        <v>6.7202273547565999E-2</v>
      </c>
      <c r="W1068" s="17">
        <v>7.5891697479532103E-2</v>
      </c>
      <c r="X1068" s="17">
        <v>5.75842377688595E-2</v>
      </c>
      <c r="Y1068" s="17">
        <v>7.0745234159112894E-2</v>
      </c>
      <c r="Z1068" s="17">
        <v>6.1933331857165798E-2</v>
      </c>
      <c r="AA1068" s="17">
        <v>3.3482760084898401E-2</v>
      </c>
      <c r="AB1068" s="17">
        <v>4.0925146474430303E-2</v>
      </c>
      <c r="AC1068" s="17">
        <v>5.42942454869903E-2</v>
      </c>
      <c r="AD1068" s="17">
        <v>6.2134183262755098E-2</v>
      </c>
      <c r="AE1068" s="17">
        <v>3.9713933646411202E-2</v>
      </c>
      <c r="AF1068" s="17"/>
      <c r="AG1068" s="17">
        <v>4.5607475806554602E-2</v>
      </c>
      <c r="AH1068" s="17">
        <v>5.2001911390625703E-2</v>
      </c>
    </row>
    <row r="1069" spans="2:34" x14ac:dyDescent="0.25">
      <c r="B1069" t="s">
        <v>449</v>
      </c>
      <c r="C1069" s="17">
        <v>0.43205680017362902</v>
      </c>
      <c r="D1069" s="17">
        <v>0.48526100134113898</v>
      </c>
      <c r="E1069" s="17">
        <v>0.387110735492875</v>
      </c>
      <c r="F1069" s="17"/>
      <c r="G1069" s="17">
        <v>0.395784509294338</v>
      </c>
      <c r="H1069" s="17">
        <v>0.40974550444119501</v>
      </c>
      <c r="I1069" s="17">
        <v>0.49367875339988099</v>
      </c>
      <c r="J1069" s="17"/>
      <c r="K1069" s="17">
        <v>0.40872972810260899</v>
      </c>
      <c r="L1069" s="17">
        <v>0.43920269238592502</v>
      </c>
      <c r="M1069" s="17"/>
      <c r="N1069" s="17">
        <v>0.37991978239361501</v>
      </c>
      <c r="O1069" s="17">
        <v>0.42238659519892902</v>
      </c>
      <c r="P1069" s="17">
        <v>0.39291464278571903</v>
      </c>
      <c r="Q1069" s="17">
        <v>0.406540791566811</v>
      </c>
      <c r="R1069" s="17">
        <v>0.56871101697604198</v>
      </c>
      <c r="S1069" s="17"/>
      <c r="T1069" s="17">
        <v>0.52479965647947602</v>
      </c>
      <c r="U1069" s="17">
        <v>0.37191155707858098</v>
      </c>
      <c r="V1069" s="17">
        <v>0.44426030326455401</v>
      </c>
      <c r="W1069" s="17">
        <v>0.330959991882469</v>
      </c>
      <c r="X1069" s="17">
        <v>0.37388714248959998</v>
      </c>
      <c r="Y1069" s="17">
        <v>0.495899830947025</v>
      </c>
      <c r="Z1069" s="17">
        <v>0.41951893789373701</v>
      </c>
      <c r="AA1069" s="17">
        <v>0.39992845689590101</v>
      </c>
      <c r="AB1069" s="17">
        <v>0.450703430891912</v>
      </c>
      <c r="AC1069" s="17">
        <v>0.47426928281994601</v>
      </c>
      <c r="AD1069" s="17">
        <v>0.42799858512862199</v>
      </c>
      <c r="AE1069" s="17">
        <v>0.37971978716600702</v>
      </c>
      <c r="AF1069" s="17"/>
      <c r="AG1069" s="17">
        <v>0.46887861233418898</v>
      </c>
      <c r="AH1069" s="17">
        <v>0.41478971241233498</v>
      </c>
    </row>
    <row r="1070" spans="2:34" x14ac:dyDescent="0.25">
      <c r="B1070" t="s">
        <v>450</v>
      </c>
      <c r="C1070" s="17">
        <v>0.26316832763253201</v>
      </c>
      <c r="D1070" s="17">
        <v>0.22999731519305799</v>
      </c>
      <c r="E1070" s="17">
        <v>0.28851562153148202</v>
      </c>
      <c r="F1070" s="17"/>
      <c r="G1070" s="17">
        <v>0.25165129492340699</v>
      </c>
      <c r="H1070" s="17">
        <v>0.29441497887554302</v>
      </c>
      <c r="I1070" s="17">
        <v>0.23474842814223701</v>
      </c>
      <c r="J1070" s="17"/>
      <c r="K1070" s="17">
        <v>0.27104985665942599</v>
      </c>
      <c r="L1070" s="17">
        <v>0.26140013364190201</v>
      </c>
      <c r="M1070" s="17"/>
      <c r="N1070" s="17">
        <v>0.26010707984400799</v>
      </c>
      <c r="O1070" s="17">
        <v>0.25079471509756102</v>
      </c>
      <c r="P1070" s="17">
        <v>0.30162459289514698</v>
      </c>
      <c r="Q1070" s="17">
        <v>0.28514266306599001</v>
      </c>
      <c r="R1070" s="17">
        <v>0.198645769475711</v>
      </c>
      <c r="S1070" s="17"/>
      <c r="T1070" s="17">
        <v>0.206829599973432</v>
      </c>
      <c r="U1070" s="17">
        <v>0.282584261879261</v>
      </c>
      <c r="V1070" s="17">
        <v>0.23500230195020799</v>
      </c>
      <c r="W1070" s="17">
        <v>0.38536674057896497</v>
      </c>
      <c r="X1070" s="17">
        <v>0.31502332998695698</v>
      </c>
      <c r="Y1070" s="17">
        <v>0.192629599732215</v>
      </c>
      <c r="Z1070" s="17">
        <v>0.23768311035196299</v>
      </c>
      <c r="AA1070" s="17">
        <v>0.317027584324513</v>
      </c>
      <c r="AB1070" s="17">
        <v>0.226446403296128</v>
      </c>
      <c r="AC1070" s="17">
        <v>0.31652027726017801</v>
      </c>
      <c r="AD1070" s="17">
        <v>0.24407546389014201</v>
      </c>
      <c r="AE1070" s="17">
        <v>0.27449778652467699</v>
      </c>
      <c r="AF1070" s="17"/>
      <c r="AG1070" s="17">
        <v>0.25754331050318002</v>
      </c>
      <c r="AH1070" s="17">
        <v>0.27382060583812701</v>
      </c>
    </row>
    <row r="1071" spans="2:34" x14ac:dyDescent="0.25">
      <c r="C1071" s="17"/>
      <c r="D1071" s="17"/>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row>
    <row r="1072" spans="2:34" x14ac:dyDescent="0.25">
      <c r="B1072" s="6" t="s">
        <v>453</v>
      </c>
      <c r="C1072" s="17"/>
      <c r="D1072" s="17"/>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row>
    <row r="1073" spans="2:34" x14ac:dyDescent="0.25">
      <c r="B1073" s="23" t="s">
        <v>62</v>
      </c>
      <c r="C1073" s="17"/>
      <c r="D1073" s="17"/>
      <c r="E1073" s="17"/>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row>
    <row r="1074" spans="2:34" x14ac:dyDescent="0.25">
      <c r="B1074" t="s">
        <v>444</v>
      </c>
      <c r="C1074" s="17">
        <v>0.118875647163039</v>
      </c>
      <c r="D1074" s="17">
        <v>0.14319425206327999</v>
      </c>
      <c r="E1074" s="17">
        <v>9.6828367726010403E-2</v>
      </c>
      <c r="F1074" s="17"/>
      <c r="G1074" s="17">
        <v>0.10427013003005201</v>
      </c>
      <c r="H1074" s="17">
        <v>9.5870486585143994E-2</v>
      </c>
      <c r="I1074" s="17">
        <v>0.16124151587376601</v>
      </c>
      <c r="J1074" s="17"/>
      <c r="K1074" s="17">
        <v>8.3171437564252299E-2</v>
      </c>
      <c r="L1074" s="17">
        <v>0.124990764834496</v>
      </c>
      <c r="M1074" s="17"/>
      <c r="N1074" s="17">
        <v>7.8235037837280905E-2</v>
      </c>
      <c r="O1074" s="17">
        <v>0.11959567453134699</v>
      </c>
      <c r="P1074" s="17">
        <v>9.5240914931524298E-2</v>
      </c>
      <c r="Q1074" s="17">
        <v>0.136007086014346</v>
      </c>
      <c r="R1074" s="17">
        <v>0.19029084018287801</v>
      </c>
      <c r="S1074" s="17"/>
      <c r="T1074" s="17">
        <v>0.202735376380244</v>
      </c>
      <c r="U1074" s="17">
        <v>6.72976256024021E-2</v>
      </c>
      <c r="V1074" s="17">
        <v>7.76015986673671E-2</v>
      </c>
      <c r="W1074" s="17">
        <v>0.10743670204214099</v>
      </c>
      <c r="X1074" s="17">
        <v>9.5834810509812005E-2</v>
      </c>
      <c r="Y1074" s="17">
        <v>0.118010171225539</v>
      </c>
      <c r="Z1074" s="17">
        <v>8.9988838954199998E-2</v>
      </c>
      <c r="AA1074" s="17">
        <v>0.11154470888781901</v>
      </c>
      <c r="AB1074" s="17">
        <v>0.135283039545045</v>
      </c>
      <c r="AC1074" s="17">
        <v>0.13240716911692099</v>
      </c>
      <c r="AD1074" s="17">
        <v>0.17321065060235599</v>
      </c>
      <c r="AE1074" s="17">
        <v>7.8231560639641401E-2</v>
      </c>
      <c r="AF1074" s="17"/>
      <c r="AG1074" s="17">
        <v>0.13564980159808299</v>
      </c>
      <c r="AH1074" s="17">
        <v>0.108176497430166</v>
      </c>
    </row>
    <row r="1075" spans="2:34" x14ac:dyDescent="0.25">
      <c r="B1075" t="s">
        <v>445</v>
      </c>
      <c r="C1075" s="17">
        <v>0.323259921960939</v>
      </c>
      <c r="D1075" s="17">
        <v>0.34787359198936302</v>
      </c>
      <c r="E1075" s="17">
        <v>0.303991210069608</v>
      </c>
      <c r="F1075" s="17"/>
      <c r="G1075" s="17">
        <v>0.28619978839209398</v>
      </c>
      <c r="H1075" s="17">
        <v>0.33466042038754801</v>
      </c>
      <c r="I1075" s="17">
        <v>0.34341031615894502</v>
      </c>
      <c r="J1075" s="17"/>
      <c r="K1075" s="17">
        <v>0.31402243805202001</v>
      </c>
      <c r="L1075" s="17">
        <v>0.32858035337618902</v>
      </c>
      <c r="M1075" s="17"/>
      <c r="N1075" s="17">
        <v>0.24626964970127899</v>
      </c>
      <c r="O1075" s="17">
        <v>0.35195753080066999</v>
      </c>
      <c r="P1075" s="17">
        <v>0.30815666039239797</v>
      </c>
      <c r="Q1075" s="17">
        <v>0.36290323406365399</v>
      </c>
      <c r="R1075" s="17">
        <v>0.37108503998319098</v>
      </c>
      <c r="S1075" s="17"/>
      <c r="T1075" s="17">
        <v>0.39237510707492501</v>
      </c>
      <c r="U1075" s="17">
        <v>0.338092832743139</v>
      </c>
      <c r="V1075" s="17">
        <v>0.32698125793164401</v>
      </c>
      <c r="W1075" s="17">
        <v>0.29332153529930999</v>
      </c>
      <c r="X1075" s="17">
        <v>0.295905149291324</v>
      </c>
      <c r="Y1075" s="17">
        <v>0.37381385678236301</v>
      </c>
      <c r="Z1075" s="17">
        <v>0.328552892520798</v>
      </c>
      <c r="AA1075" s="17">
        <v>0.25561789807907898</v>
      </c>
      <c r="AB1075" s="17">
        <v>0.28661979634590901</v>
      </c>
      <c r="AC1075" s="17">
        <v>0.28345712964904402</v>
      </c>
      <c r="AD1075" s="17">
        <v>0.29258278731291798</v>
      </c>
      <c r="AE1075" s="17">
        <v>0.30252776499310902</v>
      </c>
      <c r="AF1075" s="17"/>
      <c r="AG1075" s="17">
        <v>0.325308098981484</v>
      </c>
      <c r="AH1075" s="17">
        <v>0.33112898598396501</v>
      </c>
    </row>
    <row r="1076" spans="2:34" x14ac:dyDescent="0.25">
      <c r="B1076" t="s">
        <v>446</v>
      </c>
      <c r="C1076" s="17">
        <v>0.25206080858674701</v>
      </c>
      <c r="D1076" s="17">
        <v>0.247504362560477</v>
      </c>
      <c r="E1076" s="17">
        <v>0.25782441767268399</v>
      </c>
      <c r="F1076" s="17"/>
      <c r="G1076" s="17">
        <v>0.27560298152327201</v>
      </c>
      <c r="H1076" s="17">
        <v>0.24963526040096301</v>
      </c>
      <c r="I1076" s="17">
        <v>0.23323066969976999</v>
      </c>
      <c r="J1076" s="17"/>
      <c r="K1076" s="17">
        <v>0.27464403688793798</v>
      </c>
      <c r="L1076" s="17">
        <v>0.24768368417853601</v>
      </c>
      <c r="M1076" s="17"/>
      <c r="N1076" s="17">
        <v>0.307814601049825</v>
      </c>
      <c r="O1076" s="17">
        <v>0.223978081684891</v>
      </c>
      <c r="P1076" s="17">
        <v>0.27681672095765902</v>
      </c>
      <c r="Q1076" s="17">
        <v>0.23281702837677501</v>
      </c>
      <c r="R1076" s="17">
        <v>0.195793589069512</v>
      </c>
      <c r="S1076" s="17"/>
      <c r="T1076" s="17">
        <v>0.22301260817333299</v>
      </c>
      <c r="U1076" s="17">
        <v>0.26958463498165602</v>
      </c>
      <c r="V1076" s="17">
        <v>0.27016133000172698</v>
      </c>
      <c r="W1076" s="17">
        <v>0.27933530820392999</v>
      </c>
      <c r="X1076" s="17">
        <v>0.24894789834224401</v>
      </c>
      <c r="Y1076" s="17">
        <v>0.211738826997385</v>
      </c>
      <c r="Z1076" s="17">
        <v>0.270570080607553</v>
      </c>
      <c r="AA1076" s="17">
        <v>0.218893557291584</v>
      </c>
      <c r="AB1076" s="17">
        <v>0.25935070997992399</v>
      </c>
      <c r="AC1076" s="17">
        <v>0.24554271975182601</v>
      </c>
      <c r="AD1076" s="17">
        <v>0.236018449406901</v>
      </c>
      <c r="AE1076" s="17">
        <v>0.32468235143954799</v>
      </c>
      <c r="AF1076" s="17"/>
      <c r="AG1076" s="17">
        <v>0.27045478326715999</v>
      </c>
      <c r="AH1076" s="17">
        <v>0.227780814097329</v>
      </c>
    </row>
    <row r="1077" spans="2:34" x14ac:dyDescent="0.25">
      <c r="B1077" t="s">
        <v>447</v>
      </c>
      <c r="C1077" s="17">
        <v>0.16173069650208299</v>
      </c>
      <c r="D1077" s="17">
        <v>0.12977056135625401</v>
      </c>
      <c r="E1077" s="17">
        <v>0.18927968599931899</v>
      </c>
      <c r="F1077" s="17"/>
      <c r="G1077" s="17">
        <v>0.16074226456559099</v>
      </c>
      <c r="H1077" s="17">
        <v>0.175172382795552</v>
      </c>
      <c r="I1077" s="17">
        <v>0.145821318954417</v>
      </c>
      <c r="J1077" s="17"/>
      <c r="K1077" s="17">
        <v>0.151396550269875</v>
      </c>
      <c r="L1077" s="17">
        <v>0.164585833590497</v>
      </c>
      <c r="M1077" s="17"/>
      <c r="N1077" s="17">
        <v>0.15219987571224999</v>
      </c>
      <c r="O1077" s="17">
        <v>0.166434448983385</v>
      </c>
      <c r="P1077" s="17">
        <v>0.183347633410053</v>
      </c>
      <c r="Q1077" s="17">
        <v>0.104248039905221</v>
      </c>
      <c r="R1077" s="17">
        <v>0.144840946140529</v>
      </c>
      <c r="S1077" s="17"/>
      <c r="T1077" s="17">
        <v>0.11031410245720499</v>
      </c>
      <c r="U1077" s="17">
        <v>0.182517476751068</v>
      </c>
      <c r="V1077" s="17">
        <v>0.17674262511205499</v>
      </c>
      <c r="W1077" s="17">
        <v>0.13962351712368501</v>
      </c>
      <c r="X1077" s="17">
        <v>0.19628808076839999</v>
      </c>
      <c r="Y1077" s="17">
        <v>0.13678787830927699</v>
      </c>
      <c r="Z1077" s="17">
        <v>0.19688414633143</v>
      </c>
      <c r="AA1077" s="17">
        <v>0.22612050840559</v>
      </c>
      <c r="AB1077" s="17">
        <v>0.15604058606979801</v>
      </c>
      <c r="AC1077" s="17">
        <v>0.15525902890544599</v>
      </c>
      <c r="AD1077" s="17">
        <v>0.17610944502060299</v>
      </c>
      <c r="AE1077" s="17">
        <v>0.13898164177816799</v>
      </c>
      <c r="AF1077" s="17"/>
      <c r="AG1077" s="17">
        <v>0.13918186568423399</v>
      </c>
      <c r="AH1077" s="17">
        <v>0.185486964729763</v>
      </c>
    </row>
    <row r="1078" spans="2:34" x14ac:dyDescent="0.25">
      <c r="B1078" t="s">
        <v>448</v>
      </c>
      <c r="C1078" s="17">
        <v>8.3002795566752802E-2</v>
      </c>
      <c r="D1078" s="17">
        <v>7.4583226039039593E-2</v>
      </c>
      <c r="E1078" s="17">
        <v>8.7388987160622503E-2</v>
      </c>
      <c r="F1078" s="17"/>
      <c r="G1078" s="17">
        <v>7.5626179022893397E-2</v>
      </c>
      <c r="H1078" s="17">
        <v>0.101432436940307</v>
      </c>
      <c r="I1078" s="17">
        <v>6.6782595969017797E-2</v>
      </c>
      <c r="J1078" s="17"/>
      <c r="K1078" s="17">
        <v>0.10673369848702099</v>
      </c>
      <c r="L1078" s="17">
        <v>7.6822415615448794E-2</v>
      </c>
      <c r="M1078" s="17"/>
      <c r="N1078" s="17">
        <v>8.6940467579267294E-2</v>
      </c>
      <c r="O1078" s="17">
        <v>7.1471625192413707E-2</v>
      </c>
      <c r="P1078" s="17">
        <v>8.6581566255529693E-2</v>
      </c>
      <c r="Q1078" s="17">
        <v>0.118249477377787</v>
      </c>
      <c r="R1078" s="17">
        <v>7.2505427533148897E-2</v>
      </c>
      <c r="S1078" s="17"/>
      <c r="T1078" s="17">
        <v>4.4757332496017502E-2</v>
      </c>
      <c r="U1078" s="17">
        <v>7.6016657593048806E-2</v>
      </c>
      <c r="V1078" s="17">
        <v>8.3827810547349904E-2</v>
      </c>
      <c r="W1078" s="17">
        <v>9.6841201135474606E-2</v>
      </c>
      <c r="X1078" s="17">
        <v>9.6999916503168193E-2</v>
      </c>
      <c r="Y1078" s="17">
        <v>9.3402134697236405E-2</v>
      </c>
      <c r="Z1078" s="17">
        <v>3.3633084028272101E-2</v>
      </c>
      <c r="AA1078" s="17">
        <v>0.14084565231320201</v>
      </c>
      <c r="AB1078" s="17">
        <v>0.104153767505394</v>
      </c>
      <c r="AC1078" s="17">
        <v>0.11953679328111499</v>
      </c>
      <c r="AD1078" s="17">
        <v>4.3273387192460301E-2</v>
      </c>
      <c r="AE1078" s="17">
        <v>0.12972349298868699</v>
      </c>
      <c r="AF1078" s="17"/>
      <c r="AG1078" s="17">
        <v>8.5249631294531794E-2</v>
      </c>
      <c r="AH1078" s="17">
        <v>8.30817221837514E-2</v>
      </c>
    </row>
    <row r="1079" spans="2:34" x14ac:dyDescent="0.25">
      <c r="B1079" t="s">
        <v>80</v>
      </c>
      <c r="C1079" s="17">
        <v>6.1070130220438702E-2</v>
      </c>
      <c r="D1079" s="17">
        <v>5.70740059915869E-2</v>
      </c>
      <c r="E1079" s="17">
        <v>6.4687331371755294E-2</v>
      </c>
      <c r="F1079" s="17"/>
      <c r="G1079" s="17">
        <v>9.7558656466097099E-2</v>
      </c>
      <c r="H1079" s="17">
        <v>4.3229012890485398E-2</v>
      </c>
      <c r="I1079" s="17">
        <v>4.9513583344084698E-2</v>
      </c>
      <c r="J1079" s="17"/>
      <c r="K1079" s="17">
        <v>7.0031838738893404E-2</v>
      </c>
      <c r="L1079" s="17">
        <v>5.7336948404833402E-2</v>
      </c>
      <c r="M1079" s="17"/>
      <c r="N1079" s="17">
        <v>0.128540368120098</v>
      </c>
      <c r="O1079" s="17">
        <v>6.6562638807293101E-2</v>
      </c>
      <c r="P1079" s="17">
        <v>4.9856504052836703E-2</v>
      </c>
      <c r="Q1079" s="17">
        <v>4.5775134262216903E-2</v>
      </c>
      <c r="R1079" s="17">
        <v>2.5484157090740801E-2</v>
      </c>
      <c r="S1079" s="17"/>
      <c r="T1079" s="17">
        <v>2.6805473418275501E-2</v>
      </c>
      <c r="U1079" s="17">
        <v>6.6490772328686706E-2</v>
      </c>
      <c r="V1079" s="17">
        <v>6.4685377739856706E-2</v>
      </c>
      <c r="W1079" s="17">
        <v>8.3441736195459998E-2</v>
      </c>
      <c r="X1079" s="17">
        <v>6.6024144585050806E-2</v>
      </c>
      <c r="Y1079" s="17">
        <v>6.6247131988199495E-2</v>
      </c>
      <c r="Z1079" s="17">
        <v>8.03709575577468E-2</v>
      </c>
      <c r="AA1079" s="17">
        <v>4.6977675022726498E-2</v>
      </c>
      <c r="AB1079" s="17">
        <v>5.8552100553929599E-2</v>
      </c>
      <c r="AC1079" s="17">
        <v>6.3797159295648595E-2</v>
      </c>
      <c r="AD1079" s="17">
        <v>7.8805280464761096E-2</v>
      </c>
      <c r="AE1079" s="17">
        <v>2.5853188160846901E-2</v>
      </c>
      <c r="AF1079" s="17"/>
      <c r="AG1079" s="17">
        <v>4.4155819174507303E-2</v>
      </c>
      <c r="AH1079" s="17">
        <v>6.4345015575025394E-2</v>
      </c>
    </row>
    <row r="1080" spans="2:34" x14ac:dyDescent="0.25">
      <c r="B1080" t="s">
        <v>449</v>
      </c>
      <c r="C1080" s="17">
        <v>0.442135569123978</v>
      </c>
      <c r="D1080" s="17">
        <v>0.49106784405264298</v>
      </c>
      <c r="E1080" s="17">
        <v>0.400819577795619</v>
      </c>
      <c r="F1080" s="17"/>
      <c r="G1080" s="17">
        <v>0.39046991842214601</v>
      </c>
      <c r="H1080" s="17">
        <v>0.43053090697269197</v>
      </c>
      <c r="I1080" s="17">
        <v>0.50465183203271102</v>
      </c>
      <c r="J1080" s="17"/>
      <c r="K1080" s="17">
        <v>0.39719387561627201</v>
      </c>
      <c r="L1080" s="17">
        <v>0.45357111821068502</v>
      </c>
      <c r="M1080" s="17"/>
      <c r="N1080" s="17">
        <v>0.32450468753855999</v>
      </c>
      <c r="O1080" s="17">
        <v>0.471553205332017</v>
      </c>
      <c r="P1080" s="17">
        <v>0.40339757532392201</v>
      </c>
      <c r="Q1080" s="17">
        <v>0.49891032007800001</v>
      </c>
      <c r="R1080" s="17">
        <v>0.56137588016606899</v>
      </c>
      <c r="S1080" s="17"/>
      <c r="T1080" s="17">
        <v>0.59511048345517004</v>
      </c>
      <c r="U1080" s="17">
        <v>0.40539045834554099</v>
      </c>
      <c r="V1080" s="17">
        <v>0.404582856599011</v>
      </c>
      <c r="W1080" s="17">
        <v>0.400758237341451</v>
      </c>
      <c r="X1080" s="17">
        <v>0.39173995980113602</v>
      </c>
      <c r="Y1080" s="17">
        <v>0.49182402800790198</v>
      </c>
      <c r="Z1080" s="17">
        <v>0.41854173147499801</v>
      </c>
      <c r="AA1080" s="17">
        <v>0.36716260696689801</v>
      </c>
      <c r="AB1080" s="17">
        <v>0.42190283589095401</v>
      </c>
      <c r="AC1080" s="17">
        <v>0.41586429876596498</v>
      </c>
      <c r="AD1080" s="17">
        <v>0.465793437915274</v>
      </c>
      <c r="AE1080" s="17">
        <v>0.380759325632751</v>
      </c>
      <c r="AF1080" s="17"/>
      <c r="AG1080" s="17">
        <v>0.46095790057956798</v>
      </c>
      <c r="AH1080" s="17">
        <v>0.439305483414131</v>
      </c>
    </row>
    <row r="1081" spans="2:34" x14ac:dyDescent="0.25">
      <c r="B1081" t="s">
        <v>450</v>
      </c>
      <c r="C1081" s="17">
        <v>0.24473349206883599</v>
      </c>
      <c r="D1081" s="17">
        <v>0.204353787395293</v>
      </c>
      <c r="E1081" s="17">
        <v>0.27666867315994198</v>
      </c>
      <c r="F1081" s="17"/>
      <c r="G1081" s="17">
        <v>0.23636844358848499</v>
      </c>
      <c r="H1081" s="17">
        <v>0.27660481973585899</v>
      </c>
      <c r="I1081" s="17">
        <v>0.212603914923435</v>
      </c>
      <c r="J1081" s="17"/>
      <c r="K1081" s="17">
        <v>0.258130248756896</v>
      </c>
      <c r="L1081" s="17">
        <v>0.241408249205945</v>
      </c>
      <c r="M1081" s="17"/>
      <c r="N1081" s="17">
        <v>0.23914034329151701</v>
      </c>
      <c r="O1081" s="17">
        <v>0.23790607417579901</v>
      </c>
      <c r="P1081" s="17">
        <v>0.26992919966558299</v>
      </c>
      <c r="Q1081" s="17">
        <v>0.22249751728300901</v>
      </c>
      <c r="R1081" s="17">
        <v>0.21734637367367801</v>
      </c>
      <c r="S1081" s="17"/>
      <c r="T1081" s="17">
        <v>0.15507143495322201</v>
      </c>
      <c r="U1081" s="17">
        <v>0.25853413434411698</v>
      </c>
      <c r="V1081" s="17">
        <v>0.26057043565940502</v>
      </c>
      <c r="W1081" s="17">
        <v>0.23646471825915899</v>
      </c>
      <c r="X1081" s="17">
        <v>0.29328799727156801</v>
      </c>
      <c r="Y1081" s="17">
        <v>0.23019001300651301</v>
      </c>
      <c r="Z1081" s="17">
        <v>0.23051723035970201</v>
      </c>
      <c r="AA1081" s="17">
        <v>0.36696616071879101</v>
      </c>
      <c r="AB1081" s="17">
        <v>0.26019435357519199</v>
      </c>
      <c r="AC1081" s="17">
        <v>0.27479582218656101</v>
      </c>
      <c r="AD1081" s="17">
        <v>0.21938283221306401</v>
      </c>
      <c r="AE1081" s="17">
        <v>0.26870513476685498</v>
      </c>
      <c r="AF1081" s="17"/>
      <c r="AG1081" s="17">
        <v>0.22443149697876599</v>
      </c>
      <c r="AH1081" s="17">
        <v>0.26856868691351399</v>
      </c>
    </row>
    <row r="1082" spans="2:34" x14ac:dyDescent="0.25">
      <c r="C1082" s="17"/>
      <c r="D1082" s="17"/>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row>
    <row r="1083" spans="2:34" x14ac:dyDescent="0.25">
      <c r="B1083" s="6" t="s">
        <v>454</v>
      </c>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row>
    <row r="1084" spans="2:34" x14ac:dyDescent="0.25">
      <c r="B1084" s="23" t="s">
        <v>62</v>
      </c>
      <c r="C1084" s="17"/>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row>
    <row r="1085" spans="2:34" x14ac:dyDescent="0.25">
      <c r="B1085" t="s">
        <v>444</v>
      </c>
      <c r="C1085" s="17">
        <v>0.12500096636486299</v>
      </c>
      <c r="D1085" s="17">
        <v>0.16167888526371699</v>
      </c>
      <c r="E1085" s="17">
        <v>9.0710479125894306E-2</v>
      </c>
      <c r="F1085" s="17"/>
      <c r="G1085" s="17">
        <v>9.2706611038096104E-2</v>
      </c>
      <c r="H1085" s="17">
        <v>0.11642733608767999</v>
      </c>
      <c r="I1085" s="17">
        <v>0.165730104455976</v>
      </c>
      <c r="J1085" s="17"/>
      <c r="K1085" s="17">
        <v>9.4188223806499896E-2</v>
      </c>
      <c r="L1085" s="17">
        <v>0.12934349064117201</v>
      </c>
      <c r="M1085" s="17"/>
      <c r="N1085" s="17">
        <v>8.0669265731840994E-2</v>
      </c>
      <c r="O1085" s="17">
        <v>0.124068259785414</v>
      </c>
      <c r="P1085" s="17">
        <v>0.111909431751597</v>
      </c>
      <c r="Q1085" s="17">
        <v>0.118229364238912</v>
      </c>
      <c r="R1085" s="17">
        <v>0.19008354136551001</v>
      </c>
      <c r="S1085" s="17"/>
      <c r="T1085" s="17">
        <v>0.20567455506613</v>
      </c>
      <c r="U1085" s="17">
        <v>0.109168399188045</v>
      </c>
      <c r="V1085" s="17">
        <v>8.2228033215811305E-2</v>
      </c>
      <c r="W1085" s="17">
        <v>0.12256623496454599</v>
      </c>
      <c r="X1085" s="17">
        <v>9.45906502077936E-2</v>
      </c>
      <c r="Y1085" s="17">
        <v>0.101035085499938</v>
      </c>
      <c r="Z1085" s="17">
        <v>8.4747560749519196E-2</v>
      </c>
      <c r="AA1085" s="17">
        <v>6.4782902399768194E-2</v>
      </c>
      <c r="AB1085" s="17">
        <v>0.13921615733251499</v>
      </c>
      <c r="AC1085" s="17">
        <v>0.13012171180383</v>
      </c>
      <c r="AD1085" s="17">
        <v>0.205458499778301</v>
      </c>
      <c r="AE1085" s="17">
        <v>0.106387437958957</v>
      </c>
      <c r="AF1085" s="17"/>
      <c r="AG1085" s="17">
        <v>0.137484624240093</v>
      </c>
      <c r="AH1085" s="17">
        <v>0.120264642519904</v>
      </c>
    </row>
    <row r="1086" spans="2:34" x14ac:dyDescent="0.25">
      <c r="B1086" t="s">
        <v>445</v>
      </c>
      <c r="C1086" s="17">
        <v>0.29195283737251498</v>
      </c>
      <c r="D1086" s="17">
        <v>0.30831409458272802</v>
      </c>
      <c r="E1086" s="17">
        <v>0.28041736753225199</v>
      </c>
      <c r="F1086" s="17"/>
      <c r="G1086" s="17">
        <v>0.29147880823469402</v>
      </c>
      <c r="H1086" s="17">
        <v>0.28648430959363202</v>
      </c>
      <c r="I1086" s="17">
        <v>0.29923910379302898</v>
      </c>
      <c r="J1086" s="17"/>
      <c r="K1086" s="17">
        <v>0.25206407749588799</v>
      </c>
      <c r="L1086" s="17">
        <v>0.30163010571452897</v>
      </c>
      <c r="M1086" s="17"/>
      <c r="N1086" s="17">
        <v>0.26511087432330799</v>
      </c>
      <c r="O1086" s="17">
        <v>0.27472267690807001</v>
      </c>
      <c r="P1086" s="17">
        <v>0.28018541833998201</v>
      </c>
      <c r="Q1086" s="17">
        <v>0.29850877098773998</v>
      </c>
      <c r="R1086" s="17">
        <v>0.35245766771618198</v>
      </c>
      <c r="S1086" s="17"/>
      <c r="T1086" s="17">
        <v>0.35538342018544899</v>
      </c>
      <c r="U1086" s="17">
        <v>0.268348099660776</v>
      </c>
      <c r="V1086" s="17">
        <v>0.32168641768742301</v>
      </c>
      <c r="W1086" s="17">
        <v>0.23062623895794901</v>
      </c>
      <c r="X1086" s="17">
        <v>0.29365538432607702</v>
      </c>
      <c r="Y1086" s="17">
        <v>0.27454913633687</v>
      </c>
      <c r="Z1086" s="17">
        <v>0.317214975054607</v>
      </c>
      <c r="AA1086" s="17">
        <v>0.28067139427809201</v>
      </c>
      <c r="AB1086" s="17">
        <v>0.29265271835483803</v>
      </c>
      <c r="AC1086" s="17">
        <v>0.25589526373705901</v>
      </c>
      <c r="AD1086" s="17">
        <v>0.25198322498042502</v>
      </c>
      <c r="AE1086" s="17">
        <v>0.356208127058114</v>
      </c>
      <c r="AF1086" s="17"/>
      <c r="AG1086" s="17">
        <v>0.30743831021951801</v>
      </c>
      <c r="AH1086" s="17">
        <v>0.28970653543144098</v>
      </c>
    </row>
    <row r="1087" spans="2:34" x14ac:dyDescent="0.25">
      <c r="B1087" t="s">
        <v>446</v>
      </c>
      <c r="C1087" s="17">
        <v>0.279057998554961</v>
      </c>
      <c r="D1087" s="17">
        <v>0.273131699781199</v>
      </c>
      <c r="E1087" s="17">
        <v>0.28774644585324999</v>
      </c>
      <c r="F1087" s="17"/>
      <c r="G1087" s="17">
        <v>0.27416876886623498</v>
      </c>
      <c r="H1087" s="17">
        <v>0.27333688336937201</v>
      </c>
      <c r="I1087" s="17">
        <v>0.29076144127513898</v>
      </c>
      <c r="J1087" s="17"/>
      <c r="K1087" s="17">
        <v>0.301741286276559</v>
      </c>
      <c r="L1087" s="17">
        <v>0.27413641821756501</v>
      </c>
      <c r="M1087" s="17"/>
      <c r="N1087" s="17">
        <v>0.32831546052737598</v>
      </c>
      <c r="O1087" s="17">
        <v>0.30504942403026503</v>
      </c>
      <c r="P1087" s="17">
        <v>0.28061113862936399</v>
      </c>
      <c r="Q1087" s="17">
        <v>0.25342697637185002</v>
      </c>
      <c r="R1087" s="17">
        <v>0.216610549448601</v>
      </c>
      <c r="S1087" s="17"/>
      <c r="T1087" s="17">
        <v>0.23624924326850599</v>
      </c>
      <c r="U1087" s="17">
        <v>0.28254331096934199</v>
      </c>
      <c r="V1087" s="17">
        <v>0.259669267196867</v>
      </c>
      <c r="W1087" s="17">
        <v>0.30979733227830902</v>
      </c>
      <c r="X1087" s="17">
        <v>0.25364065415249598</v>
      </c>
      <c r="Y1087" s="17">
        <v>0.35634222623706202</v>
      </c>
      <c r="Z1087" s="17">
        <v>0.25013121663869597</v>
      </c>
      <c r="AA1087" s="17">
        <v>0.29367257007417003</v>
      </c>
      <c r="AB1087" s="17">
        <v>0.29092434247243898</v>
      </c>
      <c r="AC1087" s="17">
        <v>0.28059648369557999</v>
      </c>
      <c r="AD1087" s="17">
        <v>0.30286291707309498</v>
      </c>
      <c r="AE1087" s="17">
        <v>0.221278515363802</v>
      </c>
      <c r="AF1087" s="17"/>
      <c r="AG1087" s="17">
        <v>0.28869096516088799</v>
      </c>
      <c r="AH1087" s="17">
        <v>0.26648395244217599</v>
      </c>
    </row>
    <row r="1088" spans="2:34" x14ac:dyDescent="0.25">
      <c r="B1088" t="s">
        <v>447</v>
      </c>
      <c r="C1088" s="17">
        <v>0.16089633579814799</v>
      </c>
      <c r="D1088" s="17">
        <v>0.137175808432907</v>
      </c>
      <c r="E1088" s="17">
        <v>0.18396808138826801</v>
      </c>
      <c r="F1088" s="17"/>
      <c r="G1088" s="17">
        <v>0.195611610369329</v>
      </c>
      <c r="H1088" s="17">
        <v>0.16108161378475999</v>
      </c>
      <c r="I1088" s="17">
        <v>0.12841984060346101</v>
      </c>
      <c r="J1088" s="17"/>
      <c r="K1088" s="17">
        <v>0.192747932627088</v>
      </c>
      <c r="L1088" s="17">
        <v>0.15594084711421299</v>
      </c>
      <c r="M1088" s="17"/>
      <c r="N1088" s="17">
        <v>0.152339663729575</v>
      </c>
      <c r="O1088" s="17">
        <v>0.18355991352013801</v>
      </c>
      <c r="P1088" s="17">
        <v>0.15802495741596401</v>
      </c>
      <c r="Q1088" s="17">
        <v>0.17687702553409301</v>
      </c>
      <c r="R1088" s="17">
        <v>0.14354561048894299</v>
      </c>
      <c r="S1088" s="17"/>
      <c r="T1088" s="17">
        <v>0.129639518015256</v>
      </c>
      <c r="U1088" s="17">
        <v>0.195594491985255</v>
      </c>
      <c r="V1088" s="17">
        <v>0.18119727754389001</v>
      </c>
      <c r="W1088" s="17">
        <v>0.19117522075819299</v>
      </c>
      <c r="X1088" s="17">
        <v>0.15725441761152301</v>
      </c>
      <c r="Y1088" s="17">
        <v>0.119893691643947</v>
      </c>
      <c r="Z1088" s="17">
        <v>0.207930036224486</v>
      </c>
      <c r="AA1088" s="17">
        <v>0.20935546368727401</v>
      </c>
      <c r="AB1088" s="17">
        <v>0.14688931304515301</v>
      </c>
      <c r="AC1088" s="17">
        <v>0.147835450670565</v>
      </c>
      <c r="AD1088" s="17">
        <v>8.6741866671107296E-2</v>
      </c>
      <c r="AE1088" s="17">
        <v>0.14880624163018699</v>
      </c>
      <c r="AF1088" s="17"/>
      <c r="AG1088" s="17">
        <v>0.146976098693096</v>
      </c>
      <c r="AH1088" s="17">
        <v>0.16905617891904101</v>
      </c>
    </row>
    <row r="1089" spans="2:34" x14ac:dyDescent="0.25">
      <c r="B1089" t="s">
        <v>448</v>
      </c>
      <c r="C1089" s="17">
        <v>8.5769802017336097E-2</v>
      </c>
      <c r="D1089" s="17">
        <v>7.4201812488080096E-2</v>
      </c>
      <c r="E1089" s="17">
        <v>8.9296106633112202E-2</v>
      </c>
      <c r="F1089" s="17"/>
      <c r="G1089" s="17">
        <v>5.6019754503909197E-2</v>
      </c>
      <c r="H1089" s="17">
        <v>0.113977071005813</v>
      </c>
      <c r="I1089" s="17">
        <v>7.8090213247641899E-2</v>
      </c>
      <c r="J1089" s="17"/>
      <c r="K1089" s="17">
        <v>8.8272941060054802E-2</v>
      </c>
      <c r="L1089" s="17">
        <v>8.5903383029510297E-2</v>
      </c>
      <c r="M1089" s="17"/>
      <c r="N1089" s="17">
        <v>5.5741389981212003E-2</v>
      </c>
      <c r="O1089" s="17">
        <v>6.3638799213395103E-2</v>
      </c>
      <c r="P1089" s="17">
        <v>0.115189802146843</v>
      </c>
      <c r="Q1089" s="17">
        <v>0.115644760736795</v>
      </c>
      <c r="R1089" s="17">
        <v>6.8284352093012396E-2</v>
      </c>
      <c r="S1089" s="17"/>
      <c r="T1089" s="17">
        <v>5.6408666911733803E-2</v>
      </c>
      <c r="U1089" s="17">
        <v>8.9202231236449103E-2</v>
      </c>
      <c r="V1089" s="17">
        <v>7.5702687113550299E-2</v>
      </c>
      <c r="W1089" s="17">
        <v>8.5914261683792501E-2</v>
      </c>
      <c r="X1089" s="17">
        <v>0.11489528678784</v>
      </c>
      <c r="Y1089" s="17">
        <v>7.4277599932855196E-2</v>
      </c>
      <c r="Z1089" s="17">
        <v>7.4830521172838602E-2</v>
      </c>
      <c r="AA1089" s="17">
        <v>9.6792306773136105E-2</v>
      </c>
      <c r="AB1089" s="17">
        <v>7.5525899053456705E-2</v>
      </c>
      <c r="AC1089" s="17">
        <v>0.13783832615453001</v>
      </c>
      <c r="AD1089" s="17">
        <v>7.8026256205145195E-2</v>
      </c>
      <c r="AE1089" s="17">
        <v>0.119833741460664</v>
      </c>
      <c r="AF1089" s="17"/>
      <c r="AG1089" s="17">
        <v>7.2963426252969601E-2</v>
      </c>
      <c r="AH1089" s="17">
        <v>9.7310661315242394E-2</v>
      </c>
    </row>
    <row r="1090" spans="2:34" x14ac:dyDescent="0.25">
      <c r="B1090" t="s">
        <v>80</v>
      </c>
      <c r="C1090" s="17">
        <v>5.7322059892176397E-2</v>
      </c>
      <c r="D1090" s="17">
        <v>4.5497699451368501E-2</v>
      </c>
      <c r="E1090" s="17">
        <v>6.7861519467223699E-2</v>
      </c>
      <c r="F1090" s="17"/>
      <c r="G1090" s="17">
        <v>9.0014446987736099E-2</v>
      </c>
      <c r="H1090" s="17">
        <v>4.8692786158743298E-2</v>
      </c>
      <c r="I1090" s="17">
        <v>3.77592966247534E-2</v>
      </c>
      <c r="J1090" s="17"/>
      <c r="K1090" s="17">
        <v>7.09855387339101E-2</v>
      </c>
      <c r="L1090" s="17">
        <v>5.3045755283010303E-2</v>
      </c>
      <c r="M1090" s="17"/>
      <c r="N1090" s="17">
        <v>0.117823345706688</v>
      </c>
      <c r="O1090" s="17">
        <v>4.8960926542718199E-2</v>
      </c>
      <c r="P1090" s="17">
        <v>5.4079251716249402E-2</v>
      </c>
      <c r="Q1090" s="17">
        <v>3.7313102130609399E-2</v>
      </c>
      <c r="R1090" s="17">
        <v>2.90182788877517E-2</v>
      </c>
      <c r="S1090" s="17"/>
      <c r="T1090" s="17">
        <v>1.66445965529247E-2</v>
      </c>
      <c r="U1090" s="17">
        <v>5.5143466960133003E-2</v>
      </c>
      <c r="V1090" s="17">
        <v>7.9516317242458806E-2</v>
      </c>
      <c r="W1090" s="17">
        <v>5.9920711357209597E-2</v>
      </c>
      <c r="X1090" s="17">
        <v>8.5963606914269602E-2</v>
      </c>
      <c r="Y1090" s="17">
        <v>7.3902260349328106E-2</v>
      </c>
      <c r="Z1090" s="17">
        <v>6.5145690159853303E-2</v>
      </c>
      <c r="AA1090" s="17">
        <v>5.4725362787560301E-2</v>
      </c>
      <c r="AB1090" s="17">
        <v>5.4791569741598101E-2</v>
      </c>
      <c r="AC1090" s="17">
        <v>4.7712763938436598E-2</v>
      </c>
      <c r="AD1090" s="17">
        <v>7.4927235291926797E-2</v>
      </c>
      <c r="AE1090" s="17">
        <v>4.7485936528275499E-2</v>
      </c>
      <c r="AF1090" s="17"/>
      <c r="AG1090" s="17">
        <v>4.6446575433434598E-2</v>
      </c>
      <c r="AH1090" s="17">
        <v>5.7178029372195002E-2</v>
      </c>
    </row>
    <row r="1091" spans="2:34" x14ac:dyDescent="0.25">
      <c r="B1091" t="s">
        <v>449</v>
      </c>
      <c r="C1091" s="17">
        <v>0.416953803737378</v>
      </c>
      <c r="D1091" s="17">
        <v>0.469992979846445</v>
      </c>
      <c r="E1091" s="17">
        <v>0.37112784665814602</v>
      </c>
      <c r="F1091" s="17"/>
      <c r="G1091" s="17">
        <v>0.38418541927278999</v>
      </c>
      <c r="H1091" s="17">
        <v>0.40291164568131199</v>
      </c>
      <c r="I1091" s="17">
        <v>0.46496920824900401</v>
      </c>
      <c r="J1091" s="17"/>
      <c r="K1091" s="17">
        <v>0.34625230130238799</v>
      </c>
      <c r="L1091" s="17">
        <v>0.43097359635570098</v>
      </c>
      <c r="M1091" s="17"/>
      <c r="N1091" s="17">
        <v>0.34578014005514901</v>
      </c>
      <c r="O1091" s="17">
        <v>0.39879093669348398</v>
      </c>
      <c r="P1091" s="17">
        <v>0.39209485009157902</v>
      </c>
      <c r="Q1091" s="17">
        <v>0.41673813522665198</v>
      </c>
      <c r="R1091" s="17">
        <v>0.54254120908169201</v>
      </c>
      <c r="S1091" s="17"/>
      <c r="T1091" s="17">
        <v>0.56105797525157997</v>
      </c>
      <c r="U1091" s="17">
        <v>0.37751649884882099</v>
      </c>
      <c r="V1091" s="17">
        <v>0.40391445090323402</v>
      </c>
      <c r="W1091" s="17">
        <v>0.35319247392249498</v>
      </c>
      <c r="X1091" s="17">
        <v>0.38824603453387102</v>
      </c>
      <c r="Y1091" s="17">
        <v>0.37558422183680901</v>
      </c>
      <c r="Z1091" s="17">
        <v>0.401962535804126</v>
      </c>
      <c r="AA1091" s="17">
        <v>0.34545429667785998</v>
      </c>
      <c r="AB1091" s="17">
        <v>0.43186887568735299</v>
      </c>
      <c r="AC1091" s="17">
        <v>0.38601697554088898</v>
      </c>
      <c r="AD1091" s="17">
        <v>0.45744172475872602</v>
      </c>
      <c r="AE1091" s="17">
        <v>0.462595565017072</v>
      </c>
      <c r="AF1091" s="17"/>
      <c r="AG1091" s="17">
        <v>0.44492293445961201</v>
      </c>
      <c r="AH1091" s="17">
        <v>0.40997117795134502</v>
      </c>
    </row>
    <row r="1092" spans="2:34" x14ac:dyDescent="0.25">
      <c r="B1092" t="s">
        <v>450</v>
      </c>
      <c r="C1092" s="17">
        <v>0.24666613781548399</v>
      </c>
      <c r="D1092" s="17">
        <v>0.211377620920987</v>
      </c>
      <c r="E1092" s="17">
        <v>0.27326418802137997</v>
      </c>
      <c r="F1092" s="17"/>
      <c r="G1092" s="17">
        <v>0.25163136487323901</v>
      </c>
      <c r="H1092" s="17">
        <v>0.27505868479057299</v>
      </c>
      <c r="I1092" s="17">
        <v>0.20651005385110299</v>
      </c>
      <c r="J1092" s="17"/>
      <c r="K1092" s="17">
        <v>0.28102087368714301</v>
      </c>
      <c r="L1092" s="17">
        <v>0.241844230143723</v>
      </c>
      <c r="M1092" s="17"/>
      <c r="N1092" s="17">
        <v>0.208081053710787</v>
      </c>
      <c r="O1092" s="17">
        <v>0.247198712733533</v>
      </c>
      <c r="P1092" s="17">
        <v>0.273214759562807</v>
      </c>
      <c r="Q1092" s="17">
        <v>0.29252178627088898</v>
      </c>
      <c r="R1092" s="17">
        <v>0.21182996258195599</v>
      </c>
      <c r="S1092" s="17"/>
      <c r="T1092" s="17">
        <v>0.18604818492698899</v>
      </c>
      <c r="U1092" s="17">
        <v>0.28479672322170402</v>
      </c>
      <c r="V1092" s="17">
        <v>0.25689996465744003</v>
      </c>
      <c r="W1092" s="17">
        <v>0.277089482441986</v>
      </c>
      <c r="X1092" s="17">
        <v>0.27214970439936398</v>
      </c>
      <c r="Y1092" s="17">
        <v>0.19417129157680199</v>
      </c>
      <c r="Z1092" s="17">
        <v>0.28276055739732497</v>
      </c>
      <c r="AA1092" s="17">
        <v>0.30614777046040997</v>
      </c>
      <c r="AB1092" s="17">
        <v>0.22241521209861001</v>
      </c>
      <c r="AC1092" s="17">
        <v>0.28567377682509498</v>
      </c>
      <c r="AD1092" s="17">
        <v>0.164768122876252</v>
      </c>
      <c r="AE1092" s="17">
        <v>0.26863998309085102</v>
      </c>
      <c r="AF1092" s="17"/>
      <c r="AG1092" s="17">
        <v>0.219939524946066</v>
      </c>
      <c r="AH1092" s="17">
        <v>0.26636684023428397</v>
      </c>
    </row>
    <row r="1093" spans="2:34" x14ac:dyDescent="0.25">
      <c r="C1093" s="17"/>
      <c r="D1093" s="17"/>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row>
    <row r="1094" spans="2:34" x14ac:dyDescent="0.25">
      <c r="B1094" s="6" t="s">
        <v>455</v>
      </c>
      <c r="C1094" s="17"/>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row>
    <row r="1095" spans="2:34" x14ac:dyDescent="0.25">
      <c r="B1095" s="23" t="s">
        <v>62</v>
      </c>
      <c r="C1095" s="17"/>
      <c r="D1095" s="17"/>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row>
    <row r="1096" spans="2:34" x14ac:dyDescent="0.25">
      <c r="B1096" t="s">
        <v>444</v>
      </c>
      <c r="C1096" s="17">
        <v>0.154050627448932</v>
      </c>
      <c r="D1096" s="17">
        <v>0.17334662924495101</v>
      </c>
      <c r="E1096" s="17">
        <v>0.137699051782602</v>
      </c>
      <c r="F1096" s="17"/>
      <c r="G1096" s="17">
        <v>0.13855843316612301</v>
      </c>
      <c r="H1096" s="17">
        <v>0.15109347785490401</v>
      </c>
      <c r="I1096" s="17">
        <v>0.17214223908835999</v>
      </c>
      <c r="J1096" s="17"/>
      <c r="K1096" s="17">
        <v>0.12832311946661501</v>
      </c>
      <c r="L1096" s="17">
        <v>0.16020386425833899</v>
      </c>
      <c r="M1096" s="17"/>
      <c r="N1096" s="17">
        <v>0.136251006076099</v>
      </c>
      <c r="O1096" s="17">
        <v>0.144810513847345</v>
      </c>
      <c r="P1096" s="17">
        <v>0.14569411920547601</v>
      </c>
      <c r="Q1096" s="17">
        <v>0.15884581654358701</v>
      </c>
      <c r="R1096" s="17">
        <v>0.19272540046362299</v>
      </c>
      <c r="S1096" s="17"/>
      <c r="T1096" s="17">
        <v>0.22063899006125001</v>
      </c>
      <c r="U1096" s="17">
        <v>0.140079691271458</v>
      </c>
      <c r="V1096" s="17">
        <v>0.107165709960893</v>
      </c>
      <c r="W1096" s="17">
        <v>0.14688400568652599</v>
      </c>
      <c r="X1096" s="17">
        <v>0.17310984528551601</v>
      </c>
      <c r="Y1096" s="17">
        <v>0.125841442239638</v>
      </c>
      <c r="Z1096" s="17">
        <v>0.123475464202028</v>
      </c>
      <c r="AA1096" s="17">
        <v>0.1598155603342</v>
      </c>
      <c r="AB1096" s="17">
        <v>0.17272194333396099</v>
      </c>
      <c r="AC1096" s="17">
        <v>0.15389963848528701</v>
      </c>
      <c r="AD1096" s="17">
        <v>0.172281605124633</v>
      </c>
      <c r="AE1096" s="17">
        <v>8.1225953387732405E-2</v>
      </c>
      <c r="AF1096" s="17"/>
      <c r="AG1096" s="17">
        <v>0.177858042814726</v>
      </c>
      <c r="AH1096" s="17">
        <v>0.14513506425485101</v>
      </c>
    </row>
    <row r="1097" spans="2:34" x14ac:dyDescent="0.25">
      <c r="B1097" t="s">
        <v>445</v>
      </c>
      <c r="C1097" s="17">
        <v>0.41803277038757503</v>
      </c>
      <c r="D1097" s="17">
        <v>0.41639927094252199</v>
      </c>
      <c r="E1097" s="17">
        <v>0.42058968709440198</v>
      </c>
      <c r="F1097" s="17"/>
      <c r="G1097" s="17">
        <v>0.39689488742407503</v>
      </c>
      <c r="H1097" s="17">
        <v>0.43473914730683</v>
      </c>
      <c r="I1097" s="17">
        <v>0.41675176292405303</v>
      </c>
      <c r="J1097" s="17"/>
      <c r="K1097" s="17">
        <v>0.37434085491802699</v>
      </c>
      <c r="L1097" s="17">
        <v>0.42594400992721598</v>
      </c>
      <c r="M1097" s="17"/>
      <c r="N1097" s="17">
        <v>0.329765559973555</v>
      </c>
      <c r="O1097" s="17">
        <v>0.37185946379532298</v>
      </c>
      <c r="P1097" s="17">
        <v>0.461635213895214</v>
      </c>
      <c r="Q1097" s="17">
        <v>0.36190599344519803</v>
      </c>
      <c r="R1097" s="17">
        <v>0.47922206070096701</v>
      </c>
      <c r="S1097" s="17"/>
      <c r="T1097" s="17">
        <v>0.48297141125007798</v>
      </c>
      <c r="U1097" s="17">
        <v>0.40275975232329297</v>
      </c>
      <c r="V1097" s="17">
        <v>0.41114204012961503</v>
      </c>
      <c r="W1097" s="17">
        <v>0.38584410622774301</v>
      </c>
      <c r="X1097" s="17">
        <v>0.39561774624912099</v>
      </c>
      <c r="Y1097" s="17">
        <v>0.43377392695578898</v>
      </c>
      <c r="Z1097" s="17">
        <v>0.427701984231531</v>
      </c>
      <c r="AA1097" s="17">
        <v>0.37118858988744602</v>
      </c>
      <c r="AB1097" s="17">
        <v>0.41167558696051798</v>
      </c>
      <c r="AC1097" s="17">
        <v>0.393028777669026</v>
      </c>
      <c r="AD1097" s="17">
        <v>0.397601326922151</v>
      </c>
      <c r="AE1097" s="17">
        <v>0.47144243691886201</v>
      </c>
      <c r="AF1097" s="17"/>
      <c r="AG1097" s="17">
        <v>0.41164766543689801</v>
      </c>
      <c r="AH1097" s="17">
        <v>0.43403042768218397</v>
      </c>
    </row>
    <row r="1098" spans="2:34" x14ac:dyDescent="0.25">
      <c r="B1098" t="s">
        <v>446</v>
      </c>
      <c r="C1098" s="17">
        <v>0.238760447644532</v>
      </c>
      <c r="D1098" s="17">
        <v>0.23773917664782801</v>
      </c>
      <c r="E1098" s="17">
        <v>0.24196435322014501</v>
      </c>
      <c r="F1098" s="17"/>
      <c r="G1098" s="17">
        <v>0.24904797978818</v>
      </c>
      <c r="H1098" s="17">
        <v>0.224538851893715</v>
      </c>
      <c r="I1098" s="17">
        <v>0.24700891061647401</v>
      </c>
      <c r="J1098" s="17"/>
      <c r="K1098" s="17">
        <v>0.27142556357112602</v>
      </c>
      <c r="L1098" s="17">
        <v>0.235119012453922</v>
      </c>
      <c r="M1098" s="17"/>
      <c r="N1098" s="17">
        <v>0.279922883595567</v>
      </c>
      <c r="O1098" s="17">
        <v>0.29560124496781598</v>
      </c>
      <c r="P1098" s="17">
        <v>0.21471169065071599</v>
      </c>
      <c r="Q1098" s="17">
        <v>0.21657191407301499</v>
      </c>
      <c r="R1098" s="17">
        <v>0.19713487121190501</v>
      </c>
      <c r="S1098" s="17"/>
      <c r="T1098" s="17">
        <v>0.19870440669528999</v>
      </c>
      <c r="U1098" s="17">
        <v>0.25358405553566599</v>
      </c>
      <c r="V1098" s="17">
        <v>0.248300964036965</v>
      </c>
      <c r="W1098" s="17">
        <v>0.23804243806842301</v>
      </c>
      <c r="X1098" s="17">
        <v>0.25242550602609998</v>
      </c>
      <c r="Y1098" s="17">
        <v>0.27367373323361999</v>
      </c>
      <c r="Z1098" s="17">
        <v>0.290649189151923</v>
      </c>
      <c r="AA1098" s="17">
        <v>0.26994411596055301</v>
      </c>
      <c r="AB1098" s="17">
        <v>0.201835271569758</v>
      </c>
      <c r="AC1098" s="17">
        <v>0.23673814983858901</v>
      </c>
      <c r="AD1098" s="17">
        <v>0.20146994691265499</v>
      </c>
      <c r="AE1098" s="17">
        <v>0.19496434706660301</v>
      </c>
      <c r="AF1098" s="17"/>
      <c r="AG1098" s="17">
        <v>0.248274016903896</v>
      </c>
      <c r="AH1098" s="17">
        <v>0.23089632684894801</v>
      </c>
    </row>
    <row r="1099" spans="2:34" x14ac:dyDescent="0.25">
      <c r="B1099" t="s">
        <v>447</v>
      </c>
      <c r="C1099" s="17">
        <v>8.5252491002098293E-2</v>
      </c>
      <c r="D1099" s="17">
        <v>8.1454167831671198E-2</v>
      </c>
      <c r="E1099" s="17">
        <v>8.8516434226175403E-2</v>
      </c>
      <c r="F1099" s="17"/>
      <c r="G1099" s="17">
        <v>7.5244374964074698E-2</v>
      </c>
      <c r="H1099" s="17">
        <v>9.6014557489707303E-2</v>
      </c>
      <c r="I1099" s="17">
        <v>8.1075435251712194E-2</v>
      </c>
      <c r="J1099" s="17"/>
      <c r="K1099" s="17">
        <v>9.7520401022611294E-2</v>
      </c>
      <c r="L1099" s="17">
        <v>8.1297707577109204E-2</v>
      </c>
      <c r="M1099" s="17"/>
      <c r="N1099" s="17">
        <v>8.7012213511804007E-2</v>
      </c>
      <c r="O1099" s="17">
        <v>8.4204565906943807E-2</v>
      </c>
      <c r="P1099" s="17">
        <v>8.9377934525759206E-2</v>
      </c>
      <c r="Q1099" s="17">
        <v>0.121151836772348</v>
      </c>
      <c r="R1099" s="17">
        <v>6.4155802313328097E-2</v>
      </c>
      <c r="S1099" s="17"/>
      <c r="T1099" s="17">
        <v>3.9622650984528399E-2</v>
      </c>
      <c r="U1099" s="17">
        <v>9.7924429266432494E-2</v>
      </c>
      <c r="V1099" s="17">
        <v>0.106470459400409</v>
      </c>
      <c r="W1099" s="17">
        <v>0.125784677462947</v>
      </c>
      <c r="X1099" s="17">
        <v>6.2609190879550594E-2</v>
      </c>
      <c r="Y1099" s="17">
        <v>5.0954397826930599E-2</v>
      </c>
      <c r="Z1099" s="17">
        <v>8.3745020222271899E-2</v>
      </c>
      <c r="AA1099" s="17">
        <v>9.8296382157206805E-2</v>
      </c>
      <c r="AB1099" s="17">
        <v>0.10060474322068499</v>
      </c>
      <c r="AC1099" s="17">
        <v>8.1416797381600903E-2</v>
      </c>
      <c r="AD1099" s="17">
        <v>0.102851567725251</v>
      </c>
      <c r="AE1099" s="17">
        <v>0.140927583005789</v>
      </c>
      <c r="AF1099" s="17"/>
      <c r="AG1099" s="17">
        <v>7.77546241390904E-2</v>
      </c>
      <c r="AH1099" s="17">
        <v>8.4253415722562994E-2</v>
      </c>
    </row>
    <row r="1100" spans="2:34" x14ac:dyDescent="0.25">
      <c r="B1100" t="s">
        <v>448</v>
      </c>
      <c r="C1100" s="17">
        <v>3.1999934705677101E-2</v>
      </c>
      <c r="D1100" s="17">
        <v>3.5020327292340399E-2</v>
      </c>
      <c r="E1100" s="17">
        <v>2.7342049826693599E-2</v>
      </c>
      <c r="F1100" s="17"/>
      <c r="G1100" s="17">
        <v>3.26184736754144E-2</v>
      </c>
      <c r="H1100" s="17">
        <v>3.1710338404284402E-2</v>
      </c>
      <c r="I1100" s="17">
        <v>3.1787959486023899E-2</v>
      </c>
      <c r="J1100" s="17"/>
      <c r="K1100" s="17">
        <v>3.2291462216455201E-2</v>
      </c>
      <c r="L1100" s="17">
        <v>3.19359507841947E-2</v>
      </c>
      <c r="M1100" s="17"/>
      <c r="N1100" s="17">
        <v>4.5165380882292001E-2</v>
      </c>
      <c r="O1100" s="17">
        <v>3.1949379263333799E-2</v>
      </c>
      <c r="P1100" s="17">
        <v>2.5771678455950901E-2</v>
      </c>
      <c r="Q1100" s="17">
        <v>5.5911031312640302E-2</v>
      </c>
      <c r="R1100" s="17">
        <v>2.41164236407365E-2</v>
      </c>
      <c r="S1100" s="17"/>
      <c r="T1100" s="17">
        <v>1.39553990056997E-2</v>
      </c>
      <c r="U1100" s="17">
        <v>4.4943974317745598E-2</v>
      </c>
      <c r="V1100" s="17">
        <v>3.5378239899084202E-2</v>
      </c>
      <c r="W1100" s="17">
        <v>3.6213817895823203E-2</v>
      </c>
      <c r="X1100" s="17">
        <v>2.27916860038429E-2</v>
      </c>
      <c r="Y1100" s="17">
        <v>3.6190657873913401E-2</v>
      </c>
      <c r="Z1100" s="17">
        <v>1.8600407251106801E-2</v>
      </c>
      <c r="AA1100" s="17">
        <v>4.3980534717869203E-2</v>
      </c>
      <c r="AB1100" s="17">
        <v>3.10741889711336E-2</v>
      </c>
      <c r="AC1100" s="17">
        <v>4.0716136137470202E-2</v>
      </c>
      <c r="AD1100" s="17">
        <v>2.8187958425835598E-2</v>
      </c>
      <c r="AE1100" s="17">
        <v>5.4988871938167101E-2</v>
      </c>
      <c r="AF1100" s="17"/>
      <c r="AG1100" s="17">
        <v>2.7214416152770999E-2</v>
      </c>
      <c r="AH1100" s="17">
        <v>3.4310369694603798E-2</v>
      </c>
    </row>
    <row r="1101" spans="2:34" x14ac:dyDescent="0.25">
      <c r="B1101" t="s">
        <v>80</v>
      </c>
      <c r="C1101" s="17">
        <v>7.1903728811185105E-2</v>
      </c>
      <c r="D1101" s="17">
        <v>5.6040428040687103E-2</v>
      </c>
      <c r="E1101" s="17">
        <v>8.3888423849981797E-2</v>
      </c>
      <c r="F1101" s="17"/>
      <c r="G1101" s="17">
        <v>0.107635850982134</v>
      </c>
      <c r="H1101" s="17">
        <v>6.1903627050559198E-2</v>
      </c>
      <c r="I1101" s="17">
        <v>5.1233692633377098E-2</v>
      </c>
      <c r="J1101" s="17"/>
      <c r="K1101" s="17">
        <v>9.6098598805164803E-2</v>
      </c>
      <c r="L1101" s="17">
        <v>6.5499454999218498E-2</v>
      </c>
      <c r="M1101" s="17"/>
      <c r="N1101" s="17">
        <v>0.12188295596068301</v>
      </c>
      <c r="O1101" s="17">
        <v>7.1574832219238202E-2</v>
      </c>
      <c r="P1101" s="17">
        <v>6.2809363266883203E-2</v>
      </c>
      <c r="Q1101" s="17">
        <v>8.5613407853211199E-2</v>
      </c>
      <c r="R1101" s="17">
        <v>4.2645441669440898E-2</v>
      </c>
      <c r="S1101" s="17"/>
      <c r="T1101" s="17">
        <v>4.4107142003153403E-2</v>
      </c>
      <c r="U1101" s="17">
        <v>6.07080972854055E-2</v>
      </c>
      <c r="V1101" s="17">
        <v>9.1542586573033394E-2</v>
      </c>
      <c r="W1101" s="17">
        <v>6.7230954658538594E-2</v>
      </c>
      <c r="X1101" s="17">
        <v>9.34460255558692E-2</v>
      </c>
      <c r="Y1101" s="17">
        <v>7.9565841870109399E-2</v>
      </c>
      <c r="Z1101" s="17">
        <v>5.5827934941139003E-2</v>
      </c>
      <c r="AA1101" s="17">
        <v>5.6774816942725598E-2</v>
      </c>
      <c r="AB1101" s="17">
        <v>8.2088265943943001E-2</v>
      </c>
      <c r="AC1101" s="17">
        <v>9.4200500488026501E-2</v>
      </c>
      <c r="AD1101" s="17">
        <v>9.7607594889475305E-2</v>
      </c>
      <c r="AE1101" s="17">
        <v>5.6450807682846597E-2</v>
      </c>
      <c r="AF1101" s="17"/>
      <c r="AG1101" s="17">
        <v>5.7251234552617498E-2</v>
      </c>
      <c r="AH1101" s="17">
        <v>7.1374395796849996E-2</v>
      </c>
    </row>
    <row r="1102" spans="2:34" x14ac:dyDescent="0.25">
      <c r="B1102" t="s">
        <v>449</v>
      </c>
      <c r="C1102" s="17">
        <v>0.57208339783650697</v>
      </c>
      <c r="D1102" s="17">
        <v>0.58974590018747297</v>
      </c>
      <c r="E1102" s="17">
        <v>0.55828873887700403</v>
      </c>
      <c r="F1102" s="17"/>
      <c r="G1102" s="17">
        <v>0.53545332059019701</v>
      </c>
      <c r="H1102" s="17">
        <v>0.58583262516173396</v>
      </c>
      <c r="I1102" s="17">
        <v>0.58889400201241304</v>
      </c>
      <c r="J1102" s="17"/>
      <c r="K1102" s="17">
        <v>0.50266397438464205</v>
      </c>
      <c r="L1102" s="17">
        <v>0.58614787418555603</v>
      </c>
      <c r="M1102" s="17"/>
      <c r="N1102" s="17">
        <v>0.46601656604965402</v>
      </c>
      <c r="O1102" s="17">
        <v>0.51666997764266798</v>
      </c>
      <c r="P1102" s="17">
        <v>0.60732933310069004</v>
      </c>
      <c r="Q1102" s="17">
        <v>0.52075180998878501</v>
      </c>
      <c r="R1102" s="17">
        <v>0.67194746116459003</v>
      </c>
      <c r="S1102" s="17"/>
      <c r="T1102" s="17">
        <v>0.70361040131132802</v>
      </c>
      <c r="U1102" s="17">
        <v>0.542839443594751</v>
      </c>
      <c r="V1102" s="17">
        <v>0.518307750090508</v>
      </c>
      <c r="W1102" s="17">
        <v>0.53272811191426905</v>
      </c>
      <c r="X1102" s="17">
        <v>0.56872759153463703</v>
      </c>
      <c r="Y1102" s="17">
        <v>0.55961536919542598</v>
      </c>
      <c r="Z1102" s="17">
        <v>0.55117744843355998</v>
      </c>
      <c r="AA1102" s="17">
        <v>0.53100415022164604</v>
      </c>
      <c r="AB1102" s="17">
        <v>0.58439753029448005</v>
      </c>
      <c r="AC1102" s="17">
        <v>0.54692841615431298</v>
      </c>
      <c r="AD1102" s="17">
        <v>0.56988293204678397</v>
      </c>
      <c r="AE1102" s="17">
        <v>0.55266839030659398</v>
      </c>
      <c r="AF1102" s="17"/>
      <c r="AG1102" s="17">
        <v>0.58950570825162496</v>
      </c>
      <c r="AH1102" s="17">
        <v>0.57916549193703504</v>
      </c>
    </row>
    <row r="1103" spans="2:34" x14ac:dyDescent="0.25">
      <c r="B1103" t="s">
        <v>450</v>
      </c>
      <c r="C1103" s="17">
        <v>0.117252425707775</v>
      </c>
      <c r="D1103" s="17">
        <v>0.11647449512401201</v>
      </c>
      <c r="E1103" s="17">
        <v>0.115858484052869</v>
      </c>
      <c r="F1103" s="17"/>
      <c r="G1103" s="17">
        <v>0.107862848639489</v>
      </c>
      <c r="H1103" s="17">
        <v>0.127724895893992</v>
      </c>
      <c r="I1103" s="17">
        <v>0.112863394737736</v>
      </c>
      <c r="J1103" s="17"/>
      <c r="K1103" s="17">
        <v>0.12981186323906599</v>
      </c>
      <c r="L1103" s="17">
        <v>0.113233658361304</v>
      </c>
      <c r="M1103" s="17"/>
      <c r="N1103" s="17">
        <v>0.13217759439409599</v>
      </c>
      <c r="O1103" s="17">
        <v>0.11615394517027799</v>
      </c>
      <c r="P1103" s="17">
        <v>0.11514961298171</v>
      </c>
      <c r="Q1103" s="17">
        <v>0.177062868084988</v>
      </c>
      <c r="R1103" s="17">
        <v>8.8272225954064601E-2</v>
      </c>
      <c r="S1103" s="17"/>
      <c r="T1103" s="17">
        <v>5.3578049990228097E-2</v>
      </c>
      <c r="U1103" s="17">
        <v>0.14286840358417799</v>
      </c>
      <c r="V1103" s="17">
        <v>0.14184869929949301</v>
      </c>
      <c r="W1103" s="17">
        <v>0.16199849535877001</v>
      </c>
      <c r="X1103" s="17">
        <v>8.5400876883393498E-2</v>
      </c>
      <c r="Y1103" s="17">
        <v>8.7145055700843896E-2</v>
      </c>
      <c r="Z1103" s="17">
        <v>0.10234542747337901</v>
      </c>
      <c r="AA1103" s="17">
        <v>0.14227691687507599</v>
      </c>
      <c r="AB1103" s="17">
        <v>0.131678932191819</v>
      </c>
      <c r="AC1103" s="17">
        <v>0.12213293351907099</v>
      </c>
      <c r="AD1103" s="17">
        <v>0.13103952615108599</v>
      </c>
      <c r="AE1103" s="17">
        <v>0.19591645494395599</v>
      </c>
      <c r="AF1103" s="17"/>
      <c r="AG1103" s="17">
        <v>0.10496904029186099</v>
      </c>
      <c r="AH1103" s="17">
        <v>0.118563785417167</v>
      </c>
    </row>
    <row r="1104" spans="2:34" x14ac:dyDescent="0.25">
      <c r="C1104" s="17"/>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row>
    <row r="1105" spans="2:34" x14ac:dyDescent="0.25">
      <c r="B1105" s="6" t="s">
        <v>456</v>
      </c>
      <c r="C1105" s="17"/>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row>
    <row r="1106" spans="2:34" x14ac:dyDescent="0.25">
      <c r="B1106" s="23" t="s">
        <v>62</v>
      </c>
      <c r="C1106" s="17"/>
      <c r="D1106" s="17"/>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row>
    <row r="1107" spans="2:34" x14ac:dyDescent="0.25">
      <c r="B1107" t="s">
        <v>444</v>
      </c>
      <c r="C1107" s="17">
        <v>0.208143795406808</v>
      </c>
      <c r="D1107" s="17">
        <v>0.24227832465237301</v>
      </c>
      <c r="E1107" s="17">
        <v>0.17798692065845301</v>
      </c>
      <c r="F1107" s="17"/>
      <c r="G1107" s="17">
        <v>0.195904007791944</v>
      </c>
      <c r="H1107" s="17">
        <v>0.180453712770616</v>
      </c>
      <c r="I1107" s="17">
        <v>0.25417729560593899</v>
      </c>
      <c r="J1107" s="17"/>
      <c r="K1107" s="17">
        <v>0.16419413863178001</v>
      </c>
      <c r="L1107" s="17">
        <v>0.21592596216266999</v>
      </c>
      <c r="M1107" s="17"/>
      <c r="N1107" s="17">
        <v>0.14714870424047199</v>
      </c>
      <c r="O1107" s="17">
        <v>0.18577128311157401</v>
      </c>
      <c r="P1107" s="17">
        <v>0.199383836810719</v>
      </c>
      <c r="Q1107" s="17">
        <v>0.14766096520062999</v>
      </c>
      <c r="R1107" s="17">
        <v>0.32124392703104598</v>
      </c>
      <c r="S1107" s="17"/>
      <c r="T1107" s="17">
        <v>0.28099453133034802</v>
      </c>
      <c r="U1107" s="17">
        <v>0.211579737007215</v>
      </c>
      <c r="V1107" s="17">
        <v>0.219643351623689</v>
      </c>
      <c r="W1107" s="17">
        <v>0.212638310545469</v>
      </c>
      <c r="X1107" s="17">
        <v>0.15287833042517299</v>
      </c>
      <c r="Y1107" s="17">
        <v>0.17777998069545001</v>
      </c>
      <c r="Z1107" s="17">
        <v>0.149961496385843</v>
      </c>
      <c r="AA1107" s="17">
        <v>0.183540080343259</v>
      </c>
      <c r="AB1107" s="17">
        <v>0.20343457317178701</v>
      </c>
      <c r="AC1107" s="17">
        <v>0.22670371252061799</v>
      </c>
      <c r="AD1107" s="17">
        <v>0.25375814861457502</v>
      </c>
      <c r="AE1107" s="17">
        <v>0.14827029720134699</v>
      </c>
      <c r="AF1107" s="17"/>
      <c r="AG1107" s="17">
        <v>0.22739881144377999</v>
      </c>
      <c r="AH1107" s="17">
        <v>0.208245684095935</v>
      </c>
    </row>
    <row r="1108" spans="2:34" x14ac:dyDescent="0.25">
      <c r="B1108" t="s">
        <v>445</v>
      </c>
      <c r="C1108" s="17">
        <v>0.41547403831110502</v>
      </c>
      <c r="D1108" s="17">
        <v>0.41945864090850898</v>
      </c>
      <c r="E1108" s="17">
        <v>0.41238651287731198</v>
      </c>
      <c r="F1108" s="17"/>
      <c r="G1108" s="17">
        <v>0.436931664815012</v>
      </c>
      <c r="H1108" s="17">
        <v>0.40377926991516999</v>
      </c>
      <c r="I1108" s="17">
        <v>0.41018409517938098</v>
      </c>
      <c r="J1108" s="17"/>
      <c r="K1108" s="17">
        <v>0.39468091361337398</v>
      </c>
      <c r="L1108" s="17">
        <v>0.42142488102240799</v>
      </c>
      <c r="M1108" s="17"/>
      <c r="N1108" s="17">
        <v>0.36346333994402902</v>
      </c>
      <c r="O1108" s="17">
        <v>0.43885593566319198</v>
      </c>
      <c r="P1108" s="17">
        <v>0.42590509594498599</v>
      </c>
      <c r="Q1108" s="17">
        <v>0.41994067870192497</v>
      </c>
      <c r="R1108" s="17">
        <v>0.41281164571907603</v>
      </c>
      <c r="S1108" s="17"/>
      <c r="T1108" s="17">
        <v>0.44728738474006302</v>
      </c>
      <c r="U1108" s="17">
        <v>0.43104508915254303</v>
      </c>
      <c r="V1108" s="17">
        <v>0.39830942592992102</v>
      </c>
      <c r="W1108" s="17">
        <v>0.40079121444281601</v>
      </c>
      <c r="X1108" s="17">
        <v>0.40874671777808302</v>
      </c>
      <c r="Y1108" s="17">
        <v>0.40389313191130799</v>
      </c>
      <c r="Z1108" s="17">
        <v>0.44177365175216599</v>
      </c>
      <c r="AA1108" s="17">
        <v>0.37370658694049702</v>
      </c>
      <c r="AB1108" s="17">
        <v>0.401662833490249</v>
      </c>
      <c r="AC1108" s="17">
        <v>0.43410027519377398</v>
      </c>
      <c r="AD1108" s="17">
        <v>0.37806357114914102</v>
      </c>
      <c r="AE1108" s="17">
        <v>0.38517813425859199</v>
      </c>
      <c r="AF1108" s="17"/>
      <c r="AG1108" s="17">
        <v>0.42510189575798701</v>
      </c>
      <c r="AH1108" s="17">
        <v>0.41793788951273803</v>
      </c>
    </row>
    <row r="1109" spans="2:34" x14ac:dyDescent="0.25">
      <c r="B1109" t="s">
        <v>446</v>
      </c>
      <c r="C1109" s="17">
        <v>0.213833473247869</v>
      </c>
      <c r="D1109" s="17">
        <v>0.21152811134959501</v>
      </c>
      <c r="E1109" s="17">
        <v>0.21731710118181799</v>
      </c>
      <c r="F1109" s="17"/>
      <c r="G1109" s="17">
        <v>0.20664481576348401</v>
      </c>
      <c r="H1109" s="17">
        <v>0.24440474623625999</v>
      </c>
      <c r="I1109" s="17">
        <v>0.182238750734734</v>
      </c>
      <c r="J1109" s="17"/>
      <c r="K1109" s="17">
        <v>0.24898025645813099</v>
      </c>
      <c r="L1109" s="17">
        <v>0.208973346175298</v>
      </c>
      <c r="M1109" s="17"/>
      <c r="N1109" s="17">
        <v>0.241117245270034</v>
      </c>
      <c r="O1109" s="17">
        <v>0.23828579484937301</v>
      </c>
      <c r="P1109" s="17">
        <v>0.215644208016811</v>
      </c>
      <c r="Q1109" s="17">
        <v>0.24025751872503401</v>
      </c>
      <c r="R1109" s="17">
        <v>0.15206304329285</v>
      </c>
      <c r="S1109" s="17"/>
      <c r="T1109" s="17">
        <v>0.17446346789030401</v>
      </c>
      <c r="U1109" s="17">
        <v>0.20317459479320399</v>
      </c>
      <c r="V1109" s="17">
        <v>0.19545604380300399</v>
      </c>
      <c r="W1109" s="17">
        <v>0.226879404037508</v>
      </c>
      <c r="X1109" s="17">
        <v>0.249053258677258</v>
      </c>
      <c r="Y1109" s="17">
        <v>0.20819345424761501</v>
      </c>
      <c r="Z1109" s="17">
        <v>0.26973823515711798</v>
      </c>
      <c r="AA1109" s="17">
        <v>0.22837505174876299</v>
      </c>
      <c r="AB1109" s="17">
        <v>0.22308261760643699</v>
      </c>
      <c r="AC1109" s="17">
        <v>0.17175380782899599</v>
      </c>
      <c r="AD1109" s="17">
        <v>0.214360399873082</v>
      </c>
      <c r="AE1109" s="17">
        <v>0.27861597393020598</v>
      </c>
      <c r="AF1109" s="17"/>
      <c r="AG1109" s="17">
        <v>0.207416765846024</v>
      </c>
      <c r="AH1109" s="17">
        <v>0.209888994415353</v>
      </c>
    </row>
    <row r="1110" spans="2:34" x14ac:dyDescent="0.25">
      <c r="B1110" t="s">
        <v>447</v>
      </c>
      <c r="C1110" s="17">
        <v>7.6462460847333796E-2</v>
      </c>
      <c r="D1110" s="17">
        <v>5.6476225221171898E-2</v>
      </c>
      <c r="E1110" s="17">
        <v>9.6399392470263107E-2</v>
      </c>
      <c r="F1110" s="17"/>
      <c r="G1110" s="17">
        <v>5.6766604700089998E-2</v>
      </c>
      <c r="H1110" s="17">
        <v>9.6790159238887494E-2</v>
      </c>
      <c r="I1110" s="17">
        <v>6.9308574893986896E-2</v>
      </c>
      <c r="J1110" s="17"/>
      <c r="K1110" s="17">
        <v>8.3599117677242304E-2</v>
      </c>
      <c r="L1110" s="17">
        <v>7.44672636400497E-2</v>
      </c>
      <c r="M1110" s="17"/>
      <c r="N1110" s="17">
        <v>9.6806623011935003E-2</v>
      </c>
      <c r="O1110" s="17">
        <v>6.7549343124146996E-2</v>
      </c>
      <c r="P1110" s="17">
        <v>7.7509710402231105E-2</v>
      </c>
      <c r="Q1110" s="17">
        <v>0.11871928875326999</v>
      </c>
      <c r="R1110" s="17">
        <v>5.1698882870925202E-2</v>
      </c>
      <c r="S1110" s="17"/>
      <c r="T1110" s="17">
        <v>4.2598873197131903E-2</v>
      </c>
      <c r="U1110" s="17">
        <v>6.6399998395944307E-2</v>
      </c>
      <c r="V1110" s="17">
        <v>5.6159884583440602E-2</v>
      </c>
      <c r="W1110" s="17">
        <v>8.6420603284731695E-2</v>
      </c>
      <c r="X1110" s="17">
        <v>0.102898152638861</v>
      </c>
      <c r="Y1110" s="17">
        <v>0.118594088850362</v>
      </c>
      <c r="Z1110" s="17">
        <v>6.8661938252356794E-2</v>
      </c>
      <c r="AA1110" s="17">
        <v>0.10639172740587501</v>
      </c>
      <c r="AB1110" s="17">
        <v>8.4396873632093597E-2</v>
      </c>
      <c r="AC1110" s="17">
        <v>6.9963637470070103E-2</v>
      </c>
      <c r="AD1110" s="17">
        <v>5.98192882575284E-2</v>
      </c>
      <c r="AE1110" s="17">
        <v>9.99907144969302E-2</v>
      </c>
      <c r="AF1110" s="17"/>
      <c r="AG1110" s="17">
        <v>7.2899292113809397E-2</v>
      </c>
      <c r="AH1110" s="17">
        <v>7.4623089700945E-2</v>
      </c>
    </row>
    <row r="1111" spans="2:34" x14ac:dyDescent="0.25">
      <c r="B1111" t="s">
        <v>448</v>
      </c>
      <c r="C1111" s="17">
        <v>3.7432384035696799E-2</v>
      </c>
      <c r="D1111" s="17">
        <v>2.9538434903381601E-2</v>
      </c>
      <c r="E1111" s="17">
        <v>4.1236693737994601E-2</v>
      </c>
      <c r="F1111" s="17"/>
      <c r="G1111" s="17">
        <v>2.85447758629188E-2</v>
      </c>
      <c r="H1111" s="17">
        <v>4.0888182398051497E-2</v>
      </c>
      <c r="I1111" s="17">
        <v>4.1361184536872202E-2</v>
      </c>
      <c r="J1111" s="17"/>
      <c r="K1111" s="17">
        <v>3.8339922411125799E-2</v>
      </c>
      <c r="L1111" s="17">
        <v>3.5883395981970899E-2</v>
      </c>
      <c r="M1111" s="17"/>
      <c r="N1111" s="17">
        <v>5.5140039682574603E-2</v>
      </c>
      <c r="O1111" s="17">
        <v>2.9961534249545799E-2</v>
      </c>
      <c r="P1111" s="17">
        <v>2.7224228445076E-2</v>
      </c>
      <c r="Q1111" s="17">
        <v>3.9933019057862201E-2</v>
      </c>
      <c r="R1111" s="17">
        <v>4.8877537697529297E-2</v>
      </c>
      <c r="S1111" s="17"/>
      <c r="T1111" s="17">
        <v>2.8276192643632101E-2</v>
      </c>
      <c r="U1111" s="17">
        <v>4.8863712594457799E-2</v>
      </c>
      <c r="V1111" s="17">
        <v>4.0248825386258701E-2</v>
      </c>
      <c r="W1111" s="17">
        <v>3.20614672437416E-2</v>
      </c>
      <c r="X1111" s="17">
        <v>3.8037005822296702E-2</v>
      </c>
      <c r="Y1111" s="17">
        <v>2.1195197472275901E-2</v>
      </c>
      <c r="Z1111" s="17">
        <v>1.17978443717055E-2</v>
      </c>
      <c r="AA1111" s="17">
        <v>6.56941261429069E-2</v>
      </c>
      <c r="AB1111" s="17">
        <v>5.8187105551164499E-2</v>
      </c>
      <c r="AC1111" s="17">
        <v>4.2801505880169302E-2</v>
      </c>
      <c r="AD1111" s="17">
        <v>3.1864408842918898E-2</v>
      </c>
      <c r="AE1111" s="17">
        <v>3.8249237695133699E-2</v>
      </c>
      <c r="AF1111" s="17"/>
      <c r="AG1111" s="17">
        <v>2.9043036114775399E-2</v>
      </c>
      <c r="AH1111" s="17">
        <v>4.2198959700504197E-2</v>
      </c>
    </row>
    <row r="1112" spans="2:34" x14ac:dyDescent="0.25">
      <c r="B1112" t="s">
        <v>80</v>
      </c>
      <c r="C1112" s="17">
        <v>4.8653848151187E-2</v>
      </c>
      <c r="D1112" s="17">
        <v>4.0720262964969001E-2</v>
      </c>
      <c r="E1112" s="17">
        <v>5.4673379074159402E-2</v>
      </c>
      <c r="F1112" s="17"/>
      <c r="G1112" s="17">
        <v>7.5208131066551706E-2</v>
      </c>
      <c r="H1112" s="17">
        <v>3.3683929441015302E-2</v>
      </c>
      <c r="I1112" s="17">
        <v>4.27300990490872E-2</v>
      </c>
      <c r="J1112" s="17"/>
      <c r="K1112" s="17">
        <v>7.02056512083475E-2</v>
      </c>
      <c r="L1112" s="17">
        <v>4.3325151017603598E-2</v>
      </c>
      <c r="M1112" s="17"/>
      <c r="N1112" s="17">
        <v>9.6324047850955399E-2</v>
      </c>
      <c r="O1112" s="17">
        <v>3.9576109002167299E-2</v>
      </c>
      <c r="P1112" s="17">
        <v>5.43329203801763E-2</v>
      </c>
      <c r="Q1112" s="17">
        <v>3.3488529561279401E-2</v>
      </c>
      <c r="R1112" s="17">
        <v>1.33049633885742E-2</v>
      </c>
      <c r="S1112" s="17"/>
      <c r="T1112" s="17">
        <v>2.6379550198521302E-2</v>
      </c>
      <c r="U1112" s="17">
        <v>3.89368680566353E-2</v>
      </c>
      <c r="V1112" s="17">
        <v>9.0182468673686594E-2</v>
      </c>
      <c r="W1112" s="17">
        <v>4.1209000445733703E-2</v>
      </c>
      <c r="X1112" s="17">
        <v>4.83865346583289E-2</v>
      </c>
      <c r="Y1112" s="17">
        <v>7.0344146822988105E-2</v>
      </c>
      <c r="Z1112" s="17">
        <v>5.8066834080810002E-2</v>
      </c>
      <c r="AA1112" s="17">
        <v>4.2292427418698597E-2</v>
      </c>
      <c r="AB1112" s="17">
        <v>2.9235996548269302E-2</v>
      </c>
      <c r="AC1112" s="17">
        <v>5.4677061106373201E-2</v>
      </c>
      <c r="AD1112" s="17">
        <v>6.2134183262755098E-2</v>
      </c>
      <c r="AE1112" s="17">
        <v>4.9695642417791001E-2</v>
      </c>
      <c r="AF1112" s="17"/>
      <c r="AG1112" s="17">
        <v>3.8140198723624098E-2</v>
      </c>
      <c r="AH1112" s="17">
        <v>4.7105382574524499E-2</v>
      </c>
    </row>
    <row r="1113" spans="2:34" x14ac:dyDescent="0.25">
      <c r="B1113" t="s">
        <v>449</v>
      </c>
      <c r="C1113" s="17">
        <v>0.62361783371791302</v>
      </c>
      <c r="D1113" s="17">
        <v>0.66173696556088202</v>
      </c>
      <c r="E1113" s="17">
        <v>0.59037343353576499</v>
      </c>
      <c r="F1113" s="17"/>
      <c r="G1113" s="17">
        <v>0.63283567260695595</v>
      </c>
      <c r="H1113" s="17">
        <v>0.58423298268578605</v>
      </c>
      <c r="I1113" s="17">
        <v>0.66436139078531997</v>
      </c>
      <c r="J1113" s="17"/>
      <c r="K1113" s="17">
        <v>0.55887505224515399</v>
      </c>
      <c r="L1113" s="17">
        <v>0.63735084318507795</v>
      </c>
      <c r="M1113" s="17"/>
      <c r="N1113" s="17">
        <v>0.51061204418450101</v>
      </c>
      <c r="O1113" s="17">
        <v>0.62462721877476701</v>
      </c>
      <c r="P1113" s="17">
        <v>0.62528893275570596</v>
      </c>
      <c r="Q1113" s="17">
        <v>0.56760164390255496</v>
      </c>
      <c r="R1113" s="17">
        <v>0.73405557275012201</v>
      </c>
      <c r="S1113" s="17"/>
      <c r="T1113" s="17">
        <v>0.72828191607041104</v>
      </c>
      <c r="U1113" s="17">
        <v>0.64262482615975802</v>
      </c>
      <c r="V1113" s="17">
        <v>0.61795277755361</v>
      </c>
      <c r="W1113" s="17">
        <v>0.61342952498828496</v>
      </c>
      <c r="X1113" s="17">
        <v>0.56162504820325598</v>
      </c>
      <c r="Y1113" s="17">
        <v>0.58167311260675802</v>
      </c>
      <c r="Z1113" s="17">
        <v>0.59173514813800998</v>
      </c>
      <c r="AA1113" s="17">
        <v>0.55724666728375705</v>
      </c>
      <c r="AB1113" s="17">
        <v>0.60509740666203604</v>
      </c>
      <c r="AC1113" s="17">
        <v>0.66080398771439097</v>
      </c>
      <c r="AD1113" s="17">
        <v>0.63182171976371604</v>
      </c>
      <c r="AE1113" s="17">
        <v>0.53344843145993903</v>
      </c>
      <c r="AF1113" s="17"/>
      <c r="AG1113" s="17">
        <v>0.65250070720176701</v>
      </c>
      <c r="AH1113" s="17">
        <v>0.62618357360867305</v>
      </c>
    </row>
    <row r="1114" spans="2:34" x14ac:dyDescent="0.25">
      <c r="B1114" t="s">
        <v>450</v>
      </c>
      <c r="C1114" s="17">
        <v>0.113894844883031</v>
      </c>
      <c r="D1114" s="17">
        <v>8.6014660124553596E-2</v>
      </c>
      <c r="E1114" s="17">
        <v>0.13763608620825801</v>
      </c>
      <c r="F1114" s="17"/>
      <c r="G1114" s="17">
        <v>8.5311380563008798E-2</v>
      </c>
      <c r="H1114" s="17">
        <v>0.13767834163693901</v>
      </c>
      <c r="I1114" s="17">
        <v>0.11066975943085899</v>
      </c>
      <c r="J1114" s="17"/>
      <c r="K1114" s="17">
        <v>0.12193904008836801</v>
      </c>
      <c r="L1114" s="17">
        <v>0.11035065962202099</v>
      </c>
      <c r="M1114" s="17"/>
      <c r="N1114" s="17">
        <v>0.15194666269450999</v>
      </c>
      <c r="O1114" s="17">
        <v>9.7510877373692795E-2</v>
      </c>
      <c r="P1114" s="17">
        <v>0.104733938847307</v>
      </c>
      <c r="Q1114" s="17">
        <v>0.15865230781113199</v>
      </c>
      <c r="R1114" s="17">
        <v>0.10057642056845501</v>
      </c>
      <c r="S1114" s="17"/>
      <c r="T1114" s="17">
        <v>7.0875065840763904E-2</v>
      </c>
      <c r="U1114" s="17">
        <v>0.115263710990402</v>
      </c>
      <c r="V1114" s="17">
        <v>9.6408709969699205E-2</v>
      </c>
      <c r="W1114" s="17">
        <v>0.118482070528473</v>
      </c>
      <c r="X1114" s="17">
        <v>0.14093515846115701</v>
      </c>
      <c r="Y1114" s="17">
        <v>0.13978928632263801</v>
      </c>
      <c r="Z1114" s="17">
        <v>8.0459782624062198E-2</v>
      </c>
      <c r="AA1114" s="17">
        <v>0.172085853548782</v>
      </c>
      <c r="AB1114" s="17">
        <v>0.14258397918325799</v>
      </c>
      <c r="AC1114" s="17">
        <v>0.112765143350239</v>
      </c>
      <c r="AD1114" s="17">
        <v>9.1683697100447298E-2</v>
      </c>
      <c r="AE1114" s="17">
        <v>0.138239952192064</v>
      </c>
      <c r="AF1114" s="17"/>
      <c r="AG1114" s="17">
        <v>0.101942328228585</v>
      </c>
      <c r="AH1114" s="17">
        <v>0.116822049401449</v>
      </c>
    </row>
    <row r="1115" spans="2:34" x14ac:dyDescent="0.25">
      <c r="C1115" s="17"/>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row>
    <row r="1116" spans="2:34" x14ac:dyDescent="0.25">
      <c r="B1116" s="6" t="s">
        <v>457</v>
      </c>
      <c r="C1116" s="17"/>
      <c r="D1116" s="17"/>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row>
    <row r="1117" spans="2:34" x14ac:dyDescent="0.25">
      <c r="B1117" s="23" t="s">
        <v>62</v>
      </c>
      <c r="C1117" s="17"/>
      <c r="D1117" s="17"/>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row>
    <row r="1118" spans="2:34" x14ac:dyDescent="0.25">
      <c r="B1118" t="s">
        <v>444</v>
      </c>
      <c r="C1118" s="17">
        <v>0.12723089014759201</v>
      </c>
      <c r="D1118" s="17">
        <v>0.15813052729584601</v>
      </c>
      <c r="E1118" s="17">
        <v>9.8761812518275094E-2</v>
      </c>
      <c r="F1118" s="17"/>
      <c r="G1118" s="17">
        <v>0.111678184605178</v>
      </c>
      <c r="H1118" s="17">
        <v>0.107815083613522</v>
      </c>
      <c r="I1118" s="17">
        <v>0.16598307195977699</v>
      </c>
      <c r="J1118" s="17"/>
      <c r="K1118" s="17">
        <v>0.101698239704854</v>
      </c>
      <c r="L1118" s="17">
        <v>0.132846979252842</v>
      </c>
      <c r="M1118" s="17"/>
      <c r="N1118" s="17">
        <v>9.4765803918012301E-2</v>
      </c>
      <c r="O1118" s="17">
        <v>0.110918490517275</v>
      </c>
      <c r="P1118" s="17">
        <v>0.10873997668326001</v>
      </c>
      <c r="Q1118" s="17">
        <v>0.10968664608378501</v>
      </c>
      <c r="R1118" s="17">
        <v>0.212813934720403</v>
      </c>
      <c r="S1118" s="17"/>
      <c r="T1118" s="17">
        <v>0.21287761099741201</v>
      </c>
      <c r="U1118" s="17">
        <v>8.8189036120025197E-2</v>
      </c>
      <c r="V1118" s="17">
        <v>8.2908046222443299E-2</v>
      </c>
      <c r="W1118" s="17">
        <v>0.13030190554781901</v>
      </c>
      <c r="X1118" s="17">
        <v>0.11487882567657801</v>
      </c>
      <c r="Y1118" s="17">
        <v>0.13810379989725299</v>
      </c>
      <c r="Z1118" s="17">
        <v>6.5976761388782307E-2</v>
      </c>
      <c r="AA1118" s="17">
        <v>0.11985129853049201</v>
      </c>
      <c r="AB1118" s="17">
        <v>0.113989226387779</v>
      </c>
      <c r="AC1118" s="17">
        <v>0.13757463622384999</v>
      </c>
      <c r="AD1118" s="17">
        <v>0.19149386726642101</v>
      </c>
      <c r="AE1118" s="17">
        <v>0.12556605419807701</v>
      </c>
      <c r="AF1118" s="17"/>
      <c r="AG1118" s="17">
        <v>0.16161814148591899</v>
      </c>
      <c r="AH1118" s="17">
        <v>0.10810847315642801</v>
      </c>
    </row>
    <row r="1119" spans="2:34" x14ac:dyDescent="0.25">
      <c r="B1119" t="s">
        <v>445</v>
      </c>
      <c r="C1119" s="17">
        <v>0.259246139867088</v>
      </c>
      <c r="D1119" s="17">
        <v>0.29944313161486302</v>
      </c>
      <c r="E1119" s="17">
        <v>0.22270555534287101</v>
      </c>
      <c r="F1119" s="17"/>
      <c r="G1119" s="17">
        <v>0.240969826784761</v>
      </c>
      <c r="H1119" s="17">
        <v>0.257009780794691</v>
      </c>
      <c r="I1119" s="17">
        <v>0.27902137363337698</v>
      </c>
      <c r="J1119" s="17"/>
      <c r="K1119" s="17">
        <v>0.22734098177784801</v>
      </c>
      <c r="L1119" s="17">
        <v>0.26737406275237702</v>
      </c>
      <c r="M1119" s="17"/>
      <c r="N1119" s="17">
        <v>0.22822303892847901</v>
      </c>
      <c r="O1119" s="17">
        <v>0.26396980201489201</v>
      </c>
      <c r="P1119" s="17">
        <v>0.23599836892135401</v>
      </c>
      <c r="Q1119" s="17">
        <v>0.29323405940723202</v>
      </c>
      <c r="R1119" s="17">
        <v>0.31154295958547601</v>
      </c>
      <c r="S1119" s="17"/>
      <c r="T1119" s="17">
        <v>0.30150246545353199</v>
      </c>
      <c r="U1119" s="17">
        <v>0.20205218224582899</v>
      </c>
      <c r="V1119" s="17">
        <v>0.28081383721108499</v>
      </c>
      <c r="W1119" s="17">
        <v>0.16913209632557899</v>
      </c>
      <c r="X1119" s="17">
        <v>0.29287876968904097</v>
      </c>
      <c r="Y1119" s="17">
        <v>0.28818551871996301</v>
      </c>
      <c r="Z1119" s="17">
        <v>0.29625204201324001</v>
      </c>
      <c r="AA1119" s="17">
        <v>0.224150587805657</v>
      </c>
      <c r="AB1119" s="17">
        <v>0.27439205148610402</v>
      </c>
      <c r="AC1119" s="17">
        <v>0.24934563643243701</v>
      </c>
      <c r="AD1119" s="17">
        <v>0.256774412782238</v>
      </c>
      <c r="AE1119" s="17">
        <v>0.25707549881742298</v>
      </c>
      <c r="AF1119" s="17"/>
      <c r="AG1119" s="17">
        <v>0.282749072428297</v>
      </c>
      <c r="AH1119" s="17">
        <v>0.25522488638268198</v>
      </c>
    </row>
    <row r="1120" spans="2:34" x14ac:dyDescent="0.25">
      <c r="B1120" t="s">
        <v>446</v>
      </c>
      <c r="C1120" s="17">
        <v>0.278077718241242</v>
      </c>
      <c r="D1120" s="17">
        <v>0.25519026195574601</v>
      </c>
      <c r="E1120" s="17">
        <v>0.30484550280265499</v>
      </c>
      <c r="F1120" s="17"/>
      <c r="G1120" s="17">
        <v>0.268123475591595</v>
      </c>
      <c r="H1120" s="17">
        <v>0.29658427366379803</v>
      </c>
      <c r="I1120" s="17">
        <v>0.26415540447456798</v>
      </c>
      <c r="J1120" s="17"/>
      <c r="K1120" s="17">
        <v>0.27386349303378799</v>
      </c>
      <c r="L1120" s="17">
        <v>0.27769824711895802</v>
      </c>
      <c r="M1120" s="17"/>
      <c r="N1120" s="17">
        <v>0.29236428212346099</v>
      </c>
      <c r="O1120" s="17">
        <v>0.28234712270704698</v>
      </c>
      <c r="P1120" s="17">
        <v>0.29282233073327402</v>
      </c>
      <c r="Q1120" s="17">
        <v>0.31477037764988602</v>
      </c>
      <c r="R1120" s="17">
        <v>0.220609158624193</v>
      </c>
      <c r="S1120" s="17"/>
      <c r="T1120" s="17">
        <v>0.25009309738569002</v>
      </c>
      <c r="U1120" s="17">
        <v>0.30242753170407799</v>
      </c>
      <c r="V1120" s="17">
        <v>0.28788916840346201</v>
      </c>
      <c r="W1120" s="17">
        <v>0.389767626925763</v>
      </c>
      <c r="X1120" s="17">
        <v>0.249666807059271</v>
      </c>
      <c r="Y1120" s="17">
        <v>0.28548024203535299</v>
      </c>
      <c r="Z1120" s="17">
        <v>0.31256959542718399</v>
      </c>
      <c r="AA1120" s="17">
        <v>0.28725021529337702</v>
      </c>
      <c r="AB1120" s="17">
        <v>0.26344105509322902</v>
      </c>
      <c r="AC1120" s="17">
        <v>0.16531606494022699</v>
      </c>
      <c r="AD1120" s="17">
        <v>0.26273069194909499</v>
      </c>
      <c r="AE1120" s="17">
        <v>0.275141256492966</v>
      </c>
      <c r="AF1120" s="17"/>
      <c r="AG1120" s="17">
        <v>0.238223510605997</v>
      </c>
      <c r="AH1120" s="17">
        <v>0.30083030469979699</v>
      </c>
    </row>
    <row r="1121" spans="2:34" x14ac:dyDescent="0.25">
      <c r="B1121" t="s">
        <v>447</v>
      </c>
      <c r="C1121" s="17">
        <v>0.18305606018131201</v>
      </c>
      <c r="D1121" s="17">
        <v>0.15913263526389301</v>
      </c>
      <c r="E1121" s="17">
        <v>0.206962546662673</v>
      </c>
      <c r="F1121" s="17"/>
      <c r="G1121" s="17">
        <v>0.19275731028266299</v>
      </c>
      <c r="H1121" s="17">
        <v>0.195595186274723</v>
      </c>
      <c r="I1121" s="17">
        <v>0.15834770032081899</v>
      </c>
      <c r="J1121" s="17"/>
      <c r="K1121" s="17">
        <v>0.203528514654294</v>
      </c>
      <c r="L1121" s="17">
        <v>0.180674837380044</v>
      </c>
      <c r="M1121" s="17"/>
      <c r="N1121" s="17">
        <v>0.18381559198012801</v>
      </c>
      <c r="O1121" s="17">
        <v>0.18487027588527799</v>
      </c>
      <c r="P1121" s="17">
        <v>0.19751360089874501</v>
      </c>
      <c r="Q1121" s="17">
        <v>0.137783865834323</v>
      </c>
      <c r="R1121" s="17">
        <v>0.16968817080652199</v>
      </c>
      <c r="S1121" s="17"/>
      <c r="T1121" s="17">
        <v>0.15619054079724901</v>
      </c>
      <c r="U1121" s="17">
        <v>0.235420971625623</v>
      </c>
      <c r="V1121" s="17">
        <v>0.19877811967159201</v>
      </c>
      <c r="W1121" s="17">
        <v>0.18883824714876199</v>
      </c>
      <c r="X1121" s="17">
        <v>0.17586662054340199</v>
      </c>
      <c r="Y1121" s="17">
        <v>0.14756072585555499</v>
      </c>
      <c r="Z1121" s="17">
        <v>0.170806395163484</v>
      </c>
      <c r="AA1121" s="17">
        <v>0.21740537697279499</v>
      </c>
      <c r="AB1121" s="17">
        <v>0.174141249142721</v>
      </c>
      <c r="AC1121" s="17">
        <v>0.21508480421173101</v>
      </c>
      <c r="AD1121" s="17">
        <v>0.120247214363008</v>
      </c>
      <c r="AE1121" s="17">
        <v>0.179889752120903</v>
      </c>
      <c r="AF1121" s="17"/>
      <c r="AG1121" s="17">
        <v>0.17788839765924699</v>
      </c>
      <c r="AH1121" s="17">
        <v>0.18372486242823199</v>
      </c>
    </row>
    <row r="1122" spans="2:34" x14ac:dyDescent="0.25">
      <c r="B1122" t="s">
        <v>448</v>
      </c>
      <c r="C1122" s="17">
        <v>0.101216801475372</v>
      </c>
      <c r="D1122" s="17">
        <v>8.1955415029697706E-2</v>
      </c>
      <c r="E1122" s="17">
        <v>0.11193090609107</v>
      </c>
      <c r="F1122" s="17"/>
      <c r="G1122" s="17">
        <v>9.91683772690755E-2</v>
      </c>
      <c r="H1122" s="17">
        <v>0.11943919316386099</v>
      </c>
      <c r="I1122" s="17">
        <v>8.0307076186632798E-2</v>
      </c>
      <c r="J1122" s="17"/>
      <c r="K1122" s="17">
        <v>0.12029432024678299</v>
      </c>
      <c r="L1122" s="17">
        <v>9.6488546487187396E-2</v>
      </c>
      <c r="M1122" s="17"/>
      <c r="N1122" s="17">
        <v>9.1080102039349006E-2</v>
      </c>
      <c r="O1122" s="17">
        <v>9.4239072010425098E-2</v>
      </c>
      <c r="P1122" s="17">
        <v>0.12922251171680699</v>
      </c>
      <c r="Q1122" s="17">
        <v>0.12745469589099101</v>
      </c>
      <c r="R1122" s="17">
        <v>5.4967118542505099E-2</v>
      </c>
      <c r="S1122" s="17"/>
      <c r="T1122" s="17">
        <v>4.8607325364399101E-2</v>
      </c>
      <c r="U1122" s="17">
        <v>0.124405871099939</v>
      </c>
      <c r="V1122" s="17">
        <v>9.3130452713640705E-2</v>
      </c>
      <c r="W1122" s="17">
        <v>8.36088064565257E-2</v>
      </c>
      <c r="X1122" s="17">
        <v>0.121247697799507</v>
      </c>
      <c r="Y1122" s="17">
        <v>6.7264302836219605E-2</v>
      </c>
      <c r="Z1122" s="17">
        <v>8.4986966338316997E-2</v>
      </c>
      <c r="AA1122" s="17">
        <v>9.9501051784084998E-2</v>
      </c>
      <c r="AB1122" s="17">
        <v>0.14111001998578299</v>
      </c>
      <c r="AC1122" s="17">
        <v>0.16238490338929901</v>
      </c>
      <c r="AD1122" s="17">
        <v>8.6086225458941804E-2</v>
      </c>
      <c r="AE1122" s="17">
        <v>0.12500565757931001</v>
      </c>
      <c r="AF1122" s="17"/>
      <c r="AG1122" s="17">
        <v>0.10008560765539901</v>
      </c>
      <c r="AH1122" s="17">
        <v>0.101272652258727</v>
      </c>
    </row>
    <row r="1123" spans="2:34" x14ac:dyDescent="0.25">
      <c r="B1123" t="s">
        <v>80</v>
      </c>
      <c r="C1123" s="17">
        <v>5.1172390087393202E-2</v>
      </c>
      <c r="D1123" s="17">
        <v>4.61480288399546E-2</v>
      </c>
      <c r="E1123" s="17">
        <v>5.4793676582455202E-2</v>
      </c>
      <c r="F1123" s="17"/>
      <c r="G1123" s="17">
        <v>8.7302825466727699E-2</v>
      </c>
      <c r="H1123" s="17">
        <v>2.3556482489404399E-2</v>
      </c>
      <c r="I1123" s="17">
        <v>5.2185373424826001E-2</v>
      </c>
      <c r="J1123" s="17"/>
      <c r="K1123" s="17">
        <v>7.3274450582433204E-2</v>
      </c>
      <c r="L1123" s="17">
        <v>4.49173270085923E-2</v>
      </c>
      <c r="M1123" s="17"/>
      <c r="N1123" s="17">
        <v>0.109751181010572</v>
      </c>
      <c r="O1123" s="17">
        <v>6.3655236865082898E-2</v>
      </c>
      <c r="P1123" s="17">
        <v>3.5703211046560102E-2</v>
      </c>
      <c r="Q1123" s="17">
        <v>1.7070355133782501E-2</v>
      </c>
      <c r="R1123" s="17">
        <v>3.03786577209013E-2</v>
      </c>
      <c r="S1123" s="17"/>
      <c r="T1123" s="17">
        <v>3.0728960001717001E-2</v>
      </c>
      <c r="U1123" s="17">
        <v>4.7504407204506001E-2</v>
      </c>
      <c r="V1123" s="17">
        <v>5.6480375777777599E-2</v>
      </c>
      <c r="W1123" s="17">
        <v>3.8351317595551E-2</v>
      </c>
      <c r="X1123" s="17">
        <v>4.5461279232200502E-2</v>
      </c>
      <c r="Y1123" s="17">
        <v>7.3405410655657505E-2</v>
      </c>
      <c r="Z1123" s="17">
        <v>6.9408239668992303E-2</v>
      </c>
      <c r="AA1123" s="17">
        <v>5.1841469613594003E-2</v>
      </c>
      <c r="AB1123" s="17">
        <v>3.2926397904385299E-2</v>
      </c>
      <c r="AC1123" s="17">
        <v>7.0293954802455594E-2</v>
      </c>
      <c r="AD1123" s="17">
        <v>8.2667588180296306E-2</v>
      </c>
      <c r="AE1123" s="17">
        <v>3.7321780791321799E-2</v>
      </c>
      <c r="AF1123" s="17"/>
      <c r="AG1123" s="17">
        <v>3.9435270165140902E-2</v>
      </c>
      <c r="AH1123" s="17">
        <v>5.0838821074133803E-2</v>
      </c>
    </row>
    <row r="1124" spans="2:34" x14ac:dyDescent="0.25">
      <c r="B1124" t="s">
        <v>449</v>
      </c>
      <c r="C1124" s="17">
        <v>0.38647703001468098</v>
      </c>
      <c r="D1124" s="17">
        <v>0.457573658910709</v>
      </c>
      <c r="E1124" s="17">
        <v>0.32146736786114599</v>
      </c>
      <c r="F1124" s="17"/>
      <c r="G1124" s="17">
        <v>0.35264801138993901</v>
      </c>
      <c r="H1124" s="17">
        <v>0.36482486440821299</v>
      </c>
      <c r="I1124" s="17">
        <v>0.445004445593154</v>
      </c>
      <c r="J1124" s="17"/>
      <c r="K1124" s="17">
        <v>0.32903922148270198</v>
      </c>
      <c r="L1124" s="17">
        <v>0.40022104200521902</v>
      </c>
      <c r="M1124" s="17"/>
      <c r="N1124" s="17">
        <v>0.32298884284649099</v>
      </c>
      <c r="O1124" s="17">
        <v>0.37488829253216699</v>
      </c>
      <c r="P1124" s="17">
        <v>0.34473834560461403</v>
      </c>
      <c r="Q1124" s="17">
        <v>0.40292070549101699</v>
      </c>
      <c r="R1124" s="17">
        <v>0.52435689430587895</v>
      </c>
      <c r="S1124" s="17"/>
      <c r="T1124" s="17">
        <v>0.51438007645094397</v>
      </c>
      <c r="U1124" s="17">
        <v>0.29024121836585498</v>
      </c>
      <c r="V1124" s="17">
        <v>0.36372188343352801</v>
      </c>
      <c r="W1124" s="17">
        <v>0.29943400187339803</v>
      </c>
      <c r="X1124" s="17">
        <v>0.40775759536561901</v>
      </c>
      <c r="Y1124" s="17">
        <v>0.42628931861721497</v>
      </c>
      <c r="Z1124" s="17">
        <v>0.36222880340202301</v>
      </c>
      <c r="AA1124" s="17">
        <v>0.34400188633614898</v>
      </c>
      <c r="AB1124" s="17">
        <v>0.38838127787388299</v>
      </c>
      <c r="AC1124" s="17">
        <v>0.38692027265628698</v>
      </c>
      <c r="AD1124" s="17">
        <v>0.44826828004865898</v>
      </c>
      <c r="AE1124" s="17">
        <v>0.38264155301549901</v>
      </c>
      <c r="AF1124" s="17"/>
      <c r="AG1124" s="17">
        <v>0.44436721391421602</v>
      </c>
      <c r="AH1124" s="17">
        <v>0.36333335953911</v>
      </c>
    </row>
    <row r="1125" spans="2:34" x14ac:dyDescent="0.25">
      <c r="B1125" t="s">
        <v>450</v>
      </c>
      <c r="C1125" s="17">
        <v>0.28427286165668397</v>
      </c>
      <c r="D1125" s="17">
        <v>0.24108805029359101</v>
      </c>
      <c r="E1125" s="17">
        <v>0.31889345275374398</v>
      </c>
      <c r="F1125" s="17"/>
      <c r="G1125" s="17">
        <v>0.29192568755173898</v>
      </c>
      <c r="H1125" s="17">
        <v>0.31503437943858498</v>
      </c>
      <c r="I1125" s="17">
        <v>0.23865477650745201</v>
      </c>
      <c r="J1125" s="17"/>
      <c r="K1125" s="17">
        <v>0.32382283490107699</v>
      </c>
      <c r="L1125" s="17">
        <v>0.27716338386723099</v>
      </c>
      <c r="M1125" s="17"/>
      <c r="N1125" s="17">
        <v>0.274895694019476</v>
      </c>
      <c r="O1125" s="17">
        <v>0.27910934789570302</v>
      </c>
      <c r="P1125" s="17">
        <v>0.32673611261555202</v>
      </c>
      <c r="Q1125" s="17">
        <v>0.26523856172531401</v>
      </c>
      <c r="R1125" s="17">
        <v>0.22465528934902701</v>
      </c>
      <c r="S1125" s="17"/>
      <c r="T1125" s="17">
        <v>0.204797866161648</v>
      </c>
      <c r="U1125" s="17">
        <v>0.35982684272556098</v>
      </c>
      <c r="V1125" s="17">
        <v>0.29190857238523199</v>
      </c>
      <c r="W1125" s="17">
        <v>0.27244705360528698</v>
      </c>
      <c r="X1125" s="17">
        <v>0.29711431834290902</v>
      </c>
      <c r="Y1125" s="17">
        <v>0.214825028691774</v>
      </c>
      <c r="Z1125" s="17">
        <v>0.25579336150180099</v>
      </c>
      <c r="AA1125" s="17">
        <v>0.31690642875688002</v>
      </c>
      <c r="AB1125" s="17">
        <v>0.31525126912850399</v>
      </c>
      <c r="AC1125" s="17">
        <v>0.37746970760102999</v>
      </c>
      <c r="AD1125" s="17">
        <v>0.20633343982194999</v>
      </c>
      <c r="AE1125" s="17">
        <v>0.304895409700213</v>
      </c>
      <c r="AF1125" s="17"/>
      <c r="AG1125" s="17">
        <v>0.277974005314646</v>
      </c>
      <c r="AH1125" s="17">
        <v>0.284997514686959</v>
      </c>
    </row>
    <row r="1126" spans="2:34" x14ac:dyDescent="0.25">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row>
    <row r="1127" spans="2:34" x14ac:dyDescent="0.25">
      <c r="B1127" s="6" t="s">
        <v>458</v>
      </c>
      <c r="C1127" s="17"/>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row>
    <row r="1128" spans="2:34" x14ac:dyDescent="0.25">
      <c r="B1128" s="23" t="s">
        <v>62</v>
      </c>
      <c r="C1128" s="17"/>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row>
    <row r="1129" spans="2:34" x14ac:dyDescent="0.25">
      <c r="B1129" t="s">
        <v>444</v>
      </c>
      <c r="C1129" s="17">
        <v>9.3387652125420995E-2</v>
      </c>
      <c r="D1129" s="17">
        <v>0.11887217442006</v>
      </c>
      <c r="E1129" s="17">
        <v>6.9686929462955793E-2</v>
      </c>
      <c r="F1129" s="17"/>
      <c r="G1129" s="17">
        <v>8.7228169720516793E-2</v>
      </c>
      <c r="H1129" s="17">
        <v>8.0377712013611394E-2</v>
      </c>
      <c r="I1129" s="17">
        <v>0.11539572157648401</v>
      </c>
      <c r="J1129" s="17"/>
      <c r="K1129" s="17">
        <v>8.4081724133916305E-2</v>
      </c>
      <c r="L1129" s="17">
        <v>9.6002975233033194E-2</v>
      </c>
      <c r="M1129" s="17"/>
      <c r="N1129" s="17">
        <v>8.2319845141979903E-2</v>
      </c>
      <c r="O1129" s="17">
        <v>9.6435786636532406E-2</v>
      </c>
      <c r="P1129" s="17">
        <v>6.9246041644044604E-2</v>
      </c>
      <c r="Q1129" s="17">
        <v>9.8726043635403202E-2</v>
      </c>
      <c r="R1129" s="17">
        <v>0.14284331330726399</v>
      </c>
      <c r="S1129" s="17"/>
      <c r="T1129" s="17">
        <v>0.151234061879817</v>
      </c>
      <c r="U1129" s="17">
        <v>5.9622036838800803E-2</v>
      </c>
      <c r="V1129" s="17">
        <v>6.9089686784558901E-2</v>
      </c>
      <c r="W1129" s="17">
        <v>7.5370092872431294E-2</v>
      </c>
      <c r="X1129" s="17">
        <v>5.9344751062519699E-2</v>
      </c>
      <c r="Y1129" s="17">
        <v>0.11308424888202</v>
      </c>
      <c r="Z1129" s="17">
        <v>7.22336200084783E-2</v>
      </c>
      <c r="AA1129" s="17">
        <v>7.8422485084203103E-2</v>
      </c>
      <c r="AB1129" s="17">
        <v>0.109162128693164</v>
      </c>
      <c r="AC1129" s="17">
        <v>7.4495370730650698E-2</v>
      </c>
      <c r="AD1129" s="17">
        <v>0.14633687460088299</v>
      </c>
      <c r="AE1129" s="17">
        <v>0.11117487928862101</v>
      </c>
      <c r="AF1129" s="17"/>
      <c r="AG1129" s="17">
        <v>0.11236152617388299</v>
      </c>
      <c r="AH1129" s="17">
        <v>7.9740426415803395E-2</v>
      </c>
    </row>
    <row r="1130" spans="2:34" x14ac:dyDescent="0.25">
      <c r="B1130" t="s">
        <v>445</v>
      </c>
      <c r="C1130" s="17">
        <v>0.18991120713896201</v>
      </c>
      <c r="D1130" s="17">
        <v>0.22305390702889</v>
      </c>
      <c r="E1130" s="17">
        <v>0.160397567575154</v>
      </c>
      <c r="F1130" s="17"/>
      <c r="G1130" s="17">
        <v>0.16107256807595799</v>
      </c>
      <c r="H1130" s="17">
        <v>0.184643814137499</v>
      </c>
      <c r="I1130" s="17">
        <v>0.223291543463909</v>
      </c>
      <c r="J1130" s="17"/>
      <c r="K1130" s="17">
        <v>0.153850795056347</v>
      </c>
      <c r="L1130" s="17">
        <v>0.19755957732024401</v>
      </c>
      <c r="M1130" s="17"/>
      <c r="N1130" s="17">
        <v>0.11916262604021501</v>
      </c>
      <c r="O1130" s="17">
        <v>0.18967733339818599</v>
      </c>
      <c r="P1130" s="17">
        <v>0.177375690341494</v>
      </c>
      <c r="Q1130" s="17">
        <v>0.16371947521081801</v>
      </c>
      <c r="R1130" s="17">
        <v>0.28229509046149298</v>
      </c>
      <c r="S1130" s="17"/>
      <c r="T1130" s="17">
        <v>0.27344635143212098</v>
      </c>
      <c r="U1130" s="17">
        <v>0.14802185657057301</v>
      </c>
      <c r="V1130" s="17">
        <v>0.163188666212815</v>
      </c>
      <c r="W1130" s="17">
        <v>0.166746169691873</v>
      </c>
      <c r="X1130" s="17">
        <v>0.188867855071608</v>
      </c>
      <c r="Y1130" s="17">
        <v>0.20826292151950701</v>
      </c>
      <c r="Z1130" s="17">
        <v>0.20268957988163999</v>
      </c>
      <c r="AA1130" s="17">
        <v>0.166102116518724</v>
      </c>
      <c r="AB1130" s="17">
        <v>0.15497087397939199</v>
      </c>
      <c r="AC1130" s="17">
        <v>0.17528962857156999</v>
      </c>
      <c r="AD1130" s="17">
        <v>0.21164992447363201</v>
      </c>
      <c r="AE1130" s="17">
        <v>0.21012556967966101</v>
      </c>
      <c r="AF1130" s="17"/>
      <c r="AG1130" s="17">
        <v>0.19248905190951099</v>
      </c>
      <c r="AH1130" s="17">
        <v>0.197939858227826</v>
      </c>
    </row>
    <row r="1131" spans="2:34" x14ac:dyDescent="0.25">
      <c r="B1131" t="s">
        <v>446</v>
      </c>
      <c r="C1131" s="17">
        <v>0.26540529512753203</v>
      </c>
      <c r="D1131" s="17">
        <v>0.24892603023722801</v>
      </c>
      <c r="E1131" s="17">
        <v>0.286085430555644</v>
      </c>
      <c r="F1131" s="17"/>
      <c r="G1131" s="17">
        <v>0.28628102554604601</v>
      </c>
      <c r="H1131" s="17">
        <v>0.26478985662452698</v>
      </c>
      <c r="I1131" s="17">
        <v>0.24678577361300999</v>
      </c>
      <c r="J1131" s="17"/>
      <c r="K1131" s="17">
        <v>0.271230559380914</v>
      </c>
      <c r="L1131" s="17">
        <v>0.26575522022486803</v>
      </c>
      <c r="M1131" s="17"/>
      <c r="N1131" s="17">
        <v>0.25070710499675403</v>
      </c>
      <c r="O1131" s="17">
        <v>0.29272421150649602</v>
      </c>
      <c r="P1131" s="17">
        <v>0.26585324972444702</v>
      </c>
      <c r="Q1131" s="17">
        <v>0.27053873645569998</v>
      </c>
      <c r="R1131" s="17">
        <v>0.24591450218022201</v>
      </c>
      <c r="S1131" s="17"/>
      <c r="T1131" s="17">
        <v>0.26786609634959102</v>
      </c>
      <c r="U1131" s="17">
        <v>0.25204317210782001</v>
      </c>
      <c r="V1131" s="17">
        <v>0.26890486641587902</v>
      </c>
      <c r="W1131" s="17">
        <v>0.22011932693748601</v>
      </c>
      <c r="X1131" s="17">
        <v>0.199186100601323</v>
      </c>
      <c r="Y1131" s="17">
        <v>0.30251785749340099</v>
      </c>
      <c r="Z1131" s="17">
        <v>0.32819348898103801</v>
      </c>
      <c r="AA1131" s="17">
        <v>0.25261096265324401</v>
      </c>
      <c r="AB1131" s="17">
        <v>0.309518833305922</v>
      </c>
      <c r="AC1131" s="17">
        <v>0.28329462392250998</v>
      </c>
      <c r="AD1131" s="17">
        <v>0.17956375483645601</v>
      </c>
      <c r="AE1131" s="17">
        <v>0.24294887866489401</v>
      </c>
      <c r="AF1131" s="17"/>
      <c r="AG1131" s="17">
        <v>0.26342197936485801</v>
      </c>
      <c r="AH1131" s="17">
        <v>0.26567450314649199</v>
      </c>
    </row>
    <row r="1132" spans="2:34" x14ac:dyDescent="0.25">
      <c r="B1132" t="s">
        <v>447</v>
      </c>
      <c r="C1132" s="17">
        <v>0.24874147171792199</v>
      </c>
      <c r="D1132" s="17">
        <v>0.23815290124858801</v>
      </c>
      <c r="E1132" s="17">
        <v>0.26081998630172698</v>
      </c>
      <c r="F1132" s="17"/>
      <c r="G1132" s="17">
        <v>0.252986878601342</v>
      </c>
      <c r="H1132" s="17">
        <v>0.26277245259640603</v>
      </c>
      <c r="I1132" s="17">
        <v>0.22723302396460701</v>
      </c>
      <c r="J1132" s="17"/>
      <c r="K1132" s="17">
        <v>0.28271006846240498</v>
      </c>
      <c r="L1132" s="17">
        <v>0.244421797139215</v>
      </c>
      <c r="M1132" s="17"/>
      <c r="N1132" s="17">
        <v>0.26391666951764597</v>
      </c>
      <c r="O1132" s="17">
        <v>0.25459010264436599</v>
      </c>
      <c r="P1132" s="17">
        <v>0.273560485114202</v>
      </c>
      <c r="Q1132" s="17">
        <v>0.23475258843982399</v>
      </c>
      <c r="R1132" s="17">
        <v>0.18824417348053299</v>
      </c>
      <c r="S1132" s="17"/>
      <c r="T1132" s="17">
        <v>0.17697398555892499</v>
      </c>
      <c r="U1132" s="17">
        <v>0.30581684554190902</v>
      </c>
      <c r="V1132" s="17">
        <v>0.26101055432725401</v>
      </c>
      <c r="W1132" s="17">
        <v>0.30286521049036103</v>
      </c>
      <c r="X1132" s="17">
        <v>0.30048121782032</v>
      </c>
      <c r="Y1132" s="17">
        <v>0.228151746474901</v>
      </c>
      <c r="Z1132" s="17">
        <v>0.21170422452806201</v>
      </c>
      <c r="AA1132" s="17">
        <v>0.323249972239192</v>
      </c>
      <c r="AB1132" s="17">
        <v>0.21082291603657399</v>
      </c>
      <c r="AC1132" s="17">
        <v>0.23957374461817901</v>
      </c>
      <c r="AD1132" s="17">
        <v>0.26882551852466102</v>
      </c>
      <c r="AE1132" s="17">
        <v>0.20680284629410001</v>
      </c>
      <c r="AF1132" s="17"/>
      <c r="AG1132" s="17">
        <v>0.239137863843045</v>
      </c>
      <c r="AH1132" s="17">
        <v>0.250635251851132</v>
      </c>
    </row>
    <row r="1133" spans="2:34" x14ac:dyDescent="0.25">
      <c r="B1133" t="s">
        <v>448</v>
      </c>
      <c r="C1133" s="17">
        <v>0.13548776283383601</v>
      </c>
      <c r="D1133" s="17">
        <v>0.115983484977898</v>
      </c>
      <c r="E1133" s="17">
        <v>0.14544995298552399</v>
      </c>
      <c r="F1133" s="17"/>
      <c r="G1133" s="17">
        <v>0.114612628511571</v>
      </c>
      <c r="H1133" s="17">
        <v>0.15154565266068501</v>
      </c>
      <c r="I1133" s="17">
        <v>0.134774538899295</v>
      </c>
      <c r="J1133" s="17"/>
      <c r="K1133" s="17">
        <v>0.14001717695990301</v>
      </c>
      <c r="L1133" s="17">
        <v>0.133999522049809</v>
      </c>
      <c r="M1133" s="17"/>
      <c r="N1133" s="17">
        <v>0.15648764515438099</v>
      </c>
      <c r="O1133" s="17">
        <v>0.100035823590409</v>
      </c>
      <c r="P1133" s="17">
        <v>0.154910203064788</v>
      </c>
      <c r="Q1133" s="17">
        <v>0.18352508425101499</v>
      </c>
      <c r="R1133" s="17">
        <v>0.101779192213175</v>
      </c>
      <c r="S1133" s="17"/>
      <c r="T1133" s="17">
        <v>8.9763268012498204E-2</v>
      </c>
      <c r="U1133" s="17">
        <v>0.156640161615443</v>
      </c>
      <c r="V1133" s="17">
        <v>0.16462597258374201</v>
      </c>
      <c r="W1133" s="17">
        <v>0.18662958177449601</v>
      </c>
      <c r="X1133" s="17">
        <v>0.17905670294525</v>
      </c>
      <c r="Y1133" s="17">
        <v>7.7420184627001398E-2</v>
      </c>
      <c r="Z1133" s="17">
        <v>0.13329064324443701</v>
      </c>
      <c r="AA1133" s="17">
        <v>0.121286690666518</v>
      </c>
      <c r="AB1133" s="17">
        <v>0.136343049345584</v>
      </c>
      <c r="AC1133" s="17">
        <v>0.152642784442927</v>
      </c>
      <c r="AD1133" s="17">
        <v>9.3689834835919694E-2</v>
      </c>
      <c r="AE1133" s="17">
        <v>0.14115161846440399</v>
      </c>
      <c r="AF1133" s="17"/>
      <c r="AG1133" s="17">
        <v>0.14559348544902301</v>
      </c>
      <c r="AH1133" s="17">
        <v>0.135868352839454</v>
      </c>
    </row>
    <row r="1134" spans="2:34" x14ac:dyDescent="0.25">
      <c r="B1134" t="s">
        <v>80</v>
      </c>
      <c r="C1134" s="17">
        <v>6.7066611056326705E-2</v>
      </c>
      <c r="D1134" s="17">
        <v>5.5011502087335802E-2</v>
      </c>
      <c r="E1134" s="17">
        <v>7.7560133118995803E-2</v>
      </c>
      <c r="F1134" s="17"/>
      <c r="G1134" s="17">
        <v>9.7818729544565997E-2</v>
      </c>
      <c r="H1134" s="17">
        <v>5.5870511967271899E-2</v>
      </c>
      <c r="I1134" s="17">
        <v>5.2519398482695302E-2</v>
      </c>
      <c r="J1134" s="17"/>
      <c r="K1134" s="17">
        <v>6.8109676006515393E-2</v>
      </c>
      <c r="L1134" s="17">
        <v>6.2260908032831498E-2</v>
      </c>
      <c r="M1134" s="17"/>
      <c r="N1134" s="17">
        <v>0.12740610914902301</v>
      </c>
      <c r="O1134" s="17">
        <v>6.6536742224010403E-2</v>
      </c>
      <c r="P1134" s="17">
        <v>5.90543301110244E-2</v>
      </c>
      <c r="Q1134" s="17">
        <v>4.8738072007239501E-2</v>
      </c>
      <c r="R1134" s="17">
        <v>3.8923728357312601E-2</v>
      </c>
      <c r="S1134" s="17"/>
      <c r="T1134" s="17">
        <v>4.0716236767048199E-2</v>
      </c>
      <c r="U1134" s="17">
        <v>7.7855927325454002E-2</v>
      </c>
      <c r="V1134" s="17">
        <v>7.3180253675750498E-2</v>
      </c>
      <c r="W1134" s="17">
        <v>4.82696182333529E-2</v>
      </c>
      <c r="X1134" s="17">
        <v>7.3063372498979096E-2</v>
      </c>
      <c r="Y1134" s="17">
        <v>7.05630410031685E-2</v>
      </c>
      <c r="Z1134" s="17">
        <v>5.1888443356344599E-2</v>
      </c>
      <c r="AA1134" s="17">
        <v>5.8327772838118498E-2</v>
      </c>
      <c r="AB1134" s="17">
        <v>7.9182198639365306E-2</v>
      </c>
      <c r="AC1134" s="17">
        <v>7.4703847714163593E-2</v>
      </c>
      <c r="AD1134" s="17">
        <v>9.9934092728448207E-2</v>
      </c>
      <c r="AE1134" s="17">
        <v>8.7796207608320104E-2</v>
      </c>
      <c r="AF1134" s="17"/>
      <c r="AG1134" s="17">
        <v>4.6996093259680197E-2</v>
      </c>
      <c r="AH1134" s="17">
        <v>7.0141607519292895E-2</v>
      </c>
    </row>
    <row r="1135" spans="2:34" x14ac:dyDescent="0.25">
      <c r="B1135" t="s">
        <v>449</v>
      </c>
      <c r="C1135" s="17">
        <v>0.28329885926438297</v>
      </c>
      <c r="D1135" s="17">
        <v>0.34192608144894998</v>
      </c>
      <c r="E1135" s="17">
        <v>0.23008449703810899</v>
      </c>
      <c r="F1135" s="17"/>
      <c r="G1135" s="17">
        <v>0.24830073779647499</v>
      </c>
      <c r="H1135" s="17">
        <v>0.26502152615111002</v>
      </c>
      <c r="I1135" s="17">
        <v>0.33868726504039298</v>
      </c>
      <c r="J1135" s="17"/>
      <c r="K1135" s="17">
        <v>0.23793251919026301</v>
      </c>
      <c r="L1135" s="17">
        <v>0.29356255255327701</v>
      </c>
      <c r="M1135" s="17"/>
      <c r="N1135" s="17">
        <v>0.20148247118219501</v>
      </c>
      <c r="O1135" s="17">
        <v>0.286113120034719</v>
      </c>
      <c r="P1135" s="17">
        <v>0.246621731985538</v>
      </c>
      <c r="Q1135" s="17">
        <v>0.26244551884622103</v>
      </c>
      <c r="R1135" s="17">
        <v>0.425138403768757</v>
      </c>
      <c r="S1135" s="17"/>
      <c r="T1135" s="17">
        <v>0.42468041331193801</v>
      </c>
      <c r="U1135" s="17">
        <v>0.207643893409374</v>
      </c>
      <c r="V1135" s="17">
        <v>0.23227835299737401</v>
      </c>
      <c r="W1135" s="17">
        <v>0.24211626256430399</v>
      </c>
      <c r="X1135" s="17">
        <v>0.24821260613412799</v>
      </c>
      <c r="Y1135" s="17">
        <v>0.32134717040152699</v>
      </c>
      <c r="Z1135" s="17">
        <v>0.27492319989011799</v>
      </c>
      <c r="AA1135" s="17">
        <v>0.24452460160292699</v>
      </c>
      <c r="AB1135" s="17">
        <v>0.26413300267255602</v>
      </c>
      <c r="AC1135" s="17">
        <v>0.24978499930222001</v>
      </c>
      <c r="AD1135" s="17">
        <v>0.35798679907451603</v>
      </c>
      <c r="AE1135" s="17">
        <v>0.32130044896828203</v>
      </c>
      <c r="AF1135" s="17"/>
      <c r="AG1135" s="17">
        <v>0.304850578083394</v>
      </c>
      <c r="AH1135" s="17">
        <v>0.27768028464362898</v>
      </c>
    </row>
    <row r="1136" spans="2:34" x14ac:dyDescent="0.25">
      <c r="B1136" t="s">
        <v>450</v>
      </c>
      <c r="C1136" s="17">
        <v>0.384229234551759</v>
      </c>
      <c r="D1136" s="17">
        <v>0.35413638622648602</v>
      </c>
      <c r="E1136" s="17">
        <v>0.40626993928725103</v>
      </c>
      <c r="F1136" s="17"/>
      <c r="G1136" s="17">
        <v>0.36759950711291201</v>
      </c>
      <c r="H1136" s="17">
        <v>0.41431810525709101</v>
      </c>
      <c r="I1136" s="17">
        <v>0.36200756286390201</v>
      </c>
      <c r="J1136" s="17"/>
      <c r="K1136" s="17">
        <v>0.422727245422307</v>
      </c>
      <c r="L1136" s="17">
        <v>0.378421319189024</v>
      </c>
      <c r="M1136" s="17"/>
      <c r="N1136" s="17">
        <v>0.42040431467202699</v>
      </c>
      <c r="O1136" s="17">
        <v>0.35462592623477501</v>
      </c>
      <c r="P1136" s="17">
        <v>0.42847068817899098</v>
      </c>
      <c r="Q1136" s="17">
        <v>0.41827767269083999</v>
      </c>
      <c r="R1136" s="17">
        <v>0.29002336569370801</v>
      </c>
      <c r="S1136" s="17"/>
      <c r="T1136" s="17">
        <v>0.26673725357142403</v>
      </c>
      <c r="U1136" s="17">
        <v>0.462457007157352</v>
      </c>
      <c r="V1136" s="17">
        <v>0.42563652691099602</v>
      </c>
      <c r="W1136" s="17">
        <v>0.48949479226485698</v>
      </c>
      <c r="X1136" s="17">
        <v>0.47953792076557</v>
      </c>
      <c r="Y1136" s="17">
        <v>0.305571931101903</v>
      </c>
      <c r="Z1136" s="17">
        <v>0.34499486777249899</v>
      </c>
      <c r="AA1136" s="17">
        <v>0.44453666290570998</v>
      </c>
      <c r="AB1136" s="17">
        <v>0.34716596538215799</v>
      </c>
      <c r="AC1136" s="17">
        <v>0.39221652906110599</v>
      </c>
      <c r="AD1136" s="17">
        <v>0.36251535336057999</v>
      </c>
      <c r="AE1136" s="17">
        <v>0.347954464758504</v>
      </c>
      <c r="AF1136" s="17"/>
      <c r="AG1136" s="17">
        <v>0.38473134929206798</v>
      </c>
      <c r="AH1136" s="17">
        <v>0.38650360469058498</v>
      </c>
    </row>
    <row r="1137" spans="2:34" x14ac:dyDescent="0.25">
      <c r="C1137" s="17"/>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row>
    <row r="1138" spans="2:34" x14ac:dyDescent="0.25">
      <c r="B1138" s="6" t="s">
        <v>459</v>
      </c>
      <c r="C1138" s="17"/>
      <c r="D1138" s="17"/>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row>
    <row r="1139" spans="2:34" x14ac:dyDescent="0.25">
      <c r="B1139" s="23" t="s">
        <v>62</v>
      </c>
      <c r="C1139" s="17"/>
      <c r="D1139" s="17"/>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row>
    <row r="1140" spans="2:34" x14ac:dyDescent="0.25">
      <c r="B1140" t="s">
        <v>444</v>
      </c>
      <c r="C1140" s="17">
        <v>0.12871975972535801</v>
      </c>
      <c r="D1140" s="17">
        <v>0.14729472918714301</v>
      </c>
      <c r="E1140" s="17">
        <v>0.112604853217843</v>
      </c>
      <c r="F1140" s="17"/>
      <c r="G1140" s="17">
        <v>9.9011287799341999E-2</v>
      </c>
      <c r="H1140" s="17">
        <v>0.124128031331027</v>
      </c>
      <c r="I1140" s="17">
        <v>0.162062166699564</v>
      </c>
      <c r="J1140" s="17"/>
      <c r="K1140" s="17">
        <v>0.121707157553643</v>
      </c>
      <c r="L1140" s="17">
        <v>0.129322576974331</v>
      </c>
      <c r="M1140" s="17"/>
      <c r="N1140" s="17">
        <v>0.107514511096049</v>
      </c>
      <c r="O1140" s="17">
        <v>0.105868648044843</v>
      </c>
      <c r="P1140" s="17">
        <v>0.118441247208036</v>
      </c>
      <c r="Q1140" s="17">
        <v>0.137281724096813</v>
      </c>
      <c r="R1140" s="17">
        <v>0.186972618924267</v>
      </c>
      <c r="S1140" s="17"/>
      <c r="T1140" s="17">
        <v>0.223364200733535</v>
      </c>
      <c r="U1140" s="17">
        <v>9.1235178796556293E-2</v>
      </c>
      <c r="V1140" s="17">
        <v>0.102479184203007</v>
      </c>
      <c r="W1140" s="17">
        <v>0.10084526460825299</v>
      </c>
      <c r="X1140" s="17">
        <v>0.13803869627860399</v>
      </c>
      <c r="Y1140" s="17">
        <v>9.2628420089585703E-2</v>
      </c>
      <c r="Z1140" s="17">
        <v>0.113505058532845</v>
      </c>
      <c r="AA1140" s="17">
        <v>0.123463761340482</v>
      </c>
      <c r="AB1140" s="17">
        <v>0.117602620015079</v>
      </c>
      <c r="AC1140" s="17">
        <v>0.14618649211924001</v>
      </c>
      <c r="AD1140" s="17">
        <v>0.161834237095731</v>
      </c>
      <c r="AE1140" s="17">
        <v>9.4968434676076796E-2</v>
      </c>
      <c r="AF1140" s="17"/>
      <c r="AG1140" s="17">
        <v>0.15059093016653199</v>
      </c>
      <c r="AH1140" s="17">
        <v>0.121928690592192</v>
      </c>
    </row>
    <row r="1141" spans="2:34" x14ac:dyDescent="0.25">
      <c r="B1141" t="s">
        <v>445</v>
      </c>
      <c r="C1141" s="17">
        <v>0.30366053916295799</v>
      </c>
      <c r="D1141" s="17">
        <v>0.32075684653930597</v>
      </c>
      <c r="E1141" s="17">
        <v>0.29032895040198797</v>
      </c>
      <c r="F1141" s="17"/>
      <c r="G1141" s="17">
        <v>0.29122256366376997</v>
      </c>
      <c r="H1141" s="17">
        <v>0.29723072925553101</v>
      </c>
      <c r="I1141" s="17">
        <v>0.32326267984957502</v>
      </c>
      <c r="J1141" s="17"/>
      <c r="K1141" s="17">
        <v>0.29550548354363598</v>
      </c>
      <c r="L1141" s="17">
        <v>0.30884586203107001</v>
      </c>
      <c r="M1141" s="17"/>
      <c r="N1141" s="17">
        <v>0.25441425404318102</v>
      </c>
      <c r="O1141" s="17">
        <v>0.32435450356546502</v>
      </c>
      <c r="P1141" s="17">
        <v>0.30028711119535101</v>
      </c>
      <c r="Q1141" s="17">
        <v>0.214305359596799</v>
      </c>
      <c r="R1141" s="17">
        <v>0.36144020554719902</v>
      </c>
      <c r="S1141" s="17"/>
      <c r="T1141" s="17">
        <v>0.32812657499487002</v>
      </c>
      <c r="U1141" s="17">
        <v>0.26344396896351502</v>
      </c>
      <c r="V1141" s="17">
        <v>0.27698888290162399</v>
      </c>
      <c r="W1141" s="17">
        <v>0.32375339481597898</v>
      </c>
      <c r="X1141" s="17">
        <v>0.29819778415277498</v>
      </c>
      <c r="Y1141" s="17">
        <v>0.38568462382952401</v>
      </c>
      <c r="Z1141" s="17">
        <v>0.29593400789879198</v>
      </c>
      <c r="AA1141" s="17">
        <v>0.24422713139069799</v>
      </c>
      <c r="AB1141" s="17">
        <v>0.34878447369483501</v>
      </c>
      <c r="AC1141" s="17">
        <v>0.25631887899702699</v>
      </c>
      <c r="AD1141" s="17">
        <v>0.289136302130578</v>
      </c>
      <c r="AE1141" s="17">
        <v>0.22966747681152899</v>
      </c>
      <c r="AF1141" s="17"/>
      <c r="AG1141" s="17">
        <v>0.33793155214016801</v>
      </c>
      <c r="AH1141" s="17">
        <v>0.284006430167905</v>
      </c>
    </row>
    <row r="1142" spans="2:34" x14ac:dyDescent="0.25">
      <c r="B1142" t="s">
        <v>446</v>
      </c>
      <c r="C1142" s="17">
        <v>0.27966309531064198</v>
      </c>
      <c r="D1142" s="17">
        <v>0.27085311406936502</v>
      </c>
      <c r="E1142" s="17">
        <v>0.29061038810288897</v>
      </c>
      <c r="F1142" s="17"/>
      <c r="G1142" s="17">
        <v>0.27802623161822398</v>
      </c>
      <c r="H1142" s="17">
        <v>0.28593814369603099</v>
      </c>
      <c r="I1142" s="17">
        <v>0.27332781500974901</v>
      </c>
      <c r="J1142" s="17"/>
      <c r="K1142" s="17">
        <v>0.27624519289757499</v>
      </c>
      <c r="L1142" s="17">
        <v>0.27746499086361798</v>
      </c>
      <c r="M1142" s="17"/>
      <c r="N1142" s="17">
        <v>0.29641511458039299</v>
      </c>
      <c r="O1142" s="17">
        <v>0.28724865521276699</v>
      </c>
      <c r="P1142" s="17">
        <v>0.28542371402524902</v>
      </c>
      <c r="Q1142" s="17">
        <v>0.25296779378050899</v>
      </c>
      <c r="R1142" s="17">
        <v>0.25642618601846601</v>
      </c>
      <c r="S1142" s="17"/>
      <c r="T1142" s="17">
        <v>0.231937339507548</v>
      </c>
      <c r="U1142" s="17">
        <v>0.28721047243081199</v>
      </c>
      <c r="V1142" s="17">
        <v>0.29008707378638898</v>
      </c>
      <c r="W1142" s="17">
        <v>0.30303397540888499</v>
      </c>
      <c r="X1142" s="17">
        <v>0.28973111237639898</v>
      </c>
      <c r="Y1142" s="17">
        <v>0.28344580790723201</v>
      </c>
      <c r="Z1142" s="17">
        <v>0.29242979833237798</v>
      </c>
      <c r="AA1142" s="17">
        <v>0.284567966988785</v>
      </c>
      <c r="AB1142" s="17">
        <v>0.24861706879017201</v>
      </c>
      <c r="AC1142" s="17">
        <v>0.265317112824343</v>
      </c>
      <c r="AD1142" s="17">
        <v>0.34873552583960399</v>
      </c>
      <c r="AE1142" s="17">
        <v>0.33142714781815102</v>
      </c>
      <c r="AF1142" s="17"/>
      <c r="AG1142" s="17">
        <v>0.24527525369916101</v>
      </c>
      <c r="AH1142" s="17">
        <v>0.296811843726214</v>
      </c>
    </row>
    <row r="1143" spans="2:34" x14ac:dyDescent="0.25">
      <c r="B1143" t="s">
        <v>447</v>
      </c>
      <c r="C1143" s="17">
        <v>0.14271851074303499</v>
      </c>
      <c r="D1143" s="17">
        <v>0.14733002953709201</v>
      </c>
      <c r="E1143" s="17">
        <v>0.137705791432151</v>
      </c>
      <c r="F1143" s="17"/>
      <c r="G1143" s="17">
        <v>0.154657723459525</v>
      </c>
      <c r="H1143" s="17">
        <v>0.14078675683583</v>
      </c>
      <c r="I1143" s="17">
        <v>0.13404736170222301</v>
      </c>
      <c r="J1143" s="17"/>
      <c r="K1143" s="17">
        <v>0.14053932458812499</v>
      </c>
      <c r="L1143" s="17">
        <v>0.14484050978389601</v>
      </c>
      <c r="M1143" s="17"/>
      <c r="N1143" s="17">
        <v>0.13967839463650999</v>
      </c>
      <c r="O1143" s="17">
        <v>0.143231411409415</v>
      </c>
      <c r="P1143" s="17">
        <v>0.14441602796252201</v>
      </c>
      <c r="Q1143" s="17">
        <v>0.236442266003562</v>
      </c>
      <c r="R1143" s="17">
        <v>0.107617300605212</v>
      </c>
      <c r="S1143" s="17"/>
      <c r="T1143" s="17">
        <v>0.118224605300599</v>
      </c>
      <c r="U1143" s="17">
        <v>0.188762183333298</v>
      </c>
      <c r="V1143" s="17">
        <v>0.16554117683136299</v>
      </c>
      <c r="W1143" s="17">
        <v>0.126342519338635</v>
      </c>
      <c r="X1143" s="17">
        <v>0.110540744500816</v>
      </c>
      <c r="Y1143" s="17">
        <v>9.0943050244102194E-2</v>
      </c>
      <c r="Z1143" s="17">
        <v>0.186142855061843</v>
      </c>
      <c r="AA1143" s="17">
        <v>0.191240241553391</v>
      </c>
      <c r="AB1143" s="17">
        <v>0.142095506093663</v>
      </c>
      <c r="AC1143" s="17">
        <v>0.129140506237856</v>
      </c>
      <c r="AD1143" s="17">
        <v>0.102295627903884</v>
      </c>
      <c r="AE1143" s="17">
        <v>0.19048367622246301</v>
      </c>
      <c r="AF1143" s="17"/>
      <c r="AG1143" s="17">
        <v>0.13492220844799799</v>
      </c>
      <c r="AH1143" s="17">
        <v>0.146972778101785</v>
      </c>
    </row>
    <row r="1144" spans="2:34" x14ac:dyDescent="0.25">
      <c r="B1144" t="s">
        <v>448</v>
      </c>
      <c r="C1144" s="17">
        <v>8.16575045229746E-2</v>
      </c>
      <c r="D1144" s="17">
        <v>6.5505997751855394E-2</v>
      </c>
      <c r="E1144" s="17">
        <v>9.2311053442655805E-2</v>
      </c>
      <c r="F1144" s="17"/>
      <c r="G1144" s="17">
        <v>6.8867403348819398E-2</v>
      </c>
      <c r="H1144" s="17">
        <v>0.107076323975297</v>
      </c>
      <c r="I1144" s="17">
        <v>6.17158499609076E-2</v>
      </c>
      <c r="J1144" s="17"/>
      <c r="K1144" s="17">
        <v>9.6097597334211096E-2</v>
      </c>
      <c r="L1144" s="17">
        <v>7.9861995160994598E-2</v>
      </c>
      <c r="M1144" s="17"/>
      <c r="N1144" s="17">
        <v>7.6837668580286803E-2</v>
      </c>
      <c r="O1144" s="17">
        <v>6.8327896007313593E-2</v>
      </c>
      <c r="P1144" s="17">
        <v>9.2713998676996701E-2</v>
      </c>
      <c r="Q1144" s="17">
        <v>0.12774288944580001</v>
      </c>
      <c r="R1144" s="17">
        <v>6.2409950133781103E-2</v>
      </c>
      <c r="S1144" s="17"/>
      <c r="T1144" s="17">
        <v>6.0196584911514403E-2</v>
      </c>
      <c r="U1144" s="17">
        <v>8.3374190380418503E-2</v>
      </c>
      <c r="V1144" s="17">
        <v>9.8091958067569707E-2</v>
      </c>
      <c r="W1144" s="17">
        <v>6.3504666269317403E-2</v>
      </c>
      <c r="X1144" s="17">
        <v>9.2998341223554506E-2</v>
      </c>
      <c r="Y1144" s="17">
        <v>7.2867515781533498E-2</v>
      </c>
      <c r="Z1144" s="17">
        <v>5.1098227418335702E-2</v>
      </c>
      <c r="AA1144" s="17">
        <v>0.113962526719422</v>
      </c>
      <c r="AB1144" s="17">
        <v>9.2874003301963506E-2</v>
      </c>
      <c r="AC1144" s="17">
        <v>0.14080883459183899</v>
      </c>
      <c r="AD1144" s="17">
        <v>4.27080554009042E-2</v>
      </c>
      <c r="AE1144" s="17">
        <v>8.2240326925647103E-2</v>
      </c>
      <c r="AF1144" s="17"/>
      <c r="AG1144" s="17">
        <v>8.2409964471871502E-2</v>
      </c>
      <c r="AH1144" s="17">
        <v>8.69618045233711E-2</v>
      </c>
    </row>
    <row r="1145" spans="2:34" x14ac:dyDescent="0.25">
      <c r="B1145" t="s">
        <v>80</v>
      </c>
      <c r="C1145" s="17">
        <v>6.3580590535032899E-2</v>
      </c>
      <c r="D1145" s="17">
        <v>4.8259282915238698E-2</v>
      </c>
      <c r="E1145" s="17">
        <v>7.6438963402474094E-2</v>
      </c>
      <c r="F1145" s="17"/>
      <c r="G1145" s="17">
        <v>0.10821479011031999</v>
      </c>
      <c r="H1145" s="17">
        <v>4.4840014906283601E-2</v>
      </c>
      <c r="I1145" s="17">
        <v>4.55841267779818E-2</v>
      </c>
      <c r="J1145" s="17"/>
      <c r="K1145" s="17">
        <v>6.9905244082809903E-2</v>
      </c>
      <c r="L1145" s="17">
        <v>5.9664065186090201E-2</v>
      </c>
      <c r="M1145" s="17"/>
      <c r="N1145" s="17">
        <v>0.12514005706358</v>
      </c>
      <c r="O1145" s="17">
        <v>7.0968885760196401E-2</v>
      </c>
      <c r="P1145" s="17">
        <v>5.8717900931844702E-2</v>
      </c>
      <c r="Q1145" s="17">
        <v>3.1259967076518097E-2</v>
      </c>
      <c r="R1145" s="17">
        <v>2.5133738771074599E-2</v>
      </c>
      <c r="S1145" s="17"/>
      <c r="T1145" s="17">
        <v>3.8150694551932998E-2</v>
      </c>
      <c r="U1145" s="17">
        <v>8.5974006095399597E-2</v>
      </c>
      <c r="V1145" s="17">
        <v>6.68117242100464E-2</v>
      </c>
      <c r="W1145" s="17">
        <v>8.2520179558930803E-2</v>
      </c>
      <c r="X1145" s="17">
        <v>7.0493321467852296E-2</v>
      </c>
      <c r="Y1145" s="17">
        <v>7.4430582148022298E-2</v>
      </c>
      <c r="Z1145" s="17">
        <v>6.0890052755806098E-2</v>
      </c>
      <c r="AA1145" s="17">
        <v>4.2538372007222602E-2</v>
      </c>
      <c r="AB1145" s="17">
        <v>5.0026328104287497E-2</v>
      </c>
      <c r="AC1145" s="17">
        <v>6.2228175229695801E-2</v>
      </c>
      <c r="AD1145" s="17">
        <v>5.5290251629299202E-2</v>
      </c>
      <c r="AE1145" s="17">
        <v>7.1212937546133406E-2</v>
      </c>
      <c r="AF1145" s="17"/>
      <c r="AG1145" s="17">
        <v>4.8870091074268901E-2</v>
      </c>
      <c r="AH1145" s="17">
        <v>6.3318452888533105E-2</v>
      </c>
    </row>
    <row r="1146" spans="2:34" x14ac:dyDescent="0.25">
      <c r="B1146" t="s">
        <v>449</v>
      </c>
      <c r="C1146" s="17">
        <v>0.43238029888831597</v>
      </c>
      <c r="D1146" s="17">
        <v>0.46805157572644901</v>
      </c>
      <c r="E1146" s="17">
        <v>0.402933803619831</v>
      </c>
      <c r="F1146" s="17"/>
      <c r="G1146" s="17">
        <v>0.39023385146311201</v>
      </c>
      <c r="H1146" s="17">
        <v>0.42135876058655902</v>
      </c>
      <c r="I1146" s="17">
        <v>0.48532484654913899</v>
      </c>
      <c r="J1146" s="17"/>
      <c r="K1146" s="17">
        <v>0.41721264109727901</v>
      </c>
      <c r="L1146" s="17">
        <v>0.43816843900540098</v>
      </c>
      <c r="M1146" s="17"/>
      <c r="N1146" s="17">
        <v>0.361928765139229</v>
      </c>
      <c r="O1146" s="17">
        <v>0.430223151610309</v>
      </c>
      <c r="P1146" s="17">
        <v>0.41872835840338701</v>
      </c>
      <c r="Q1146" s="17">
        <v>0.35158708369361202</v>
      </c>
      <c r="R1146" s="17">
        <v>0.548412824471466</v>
      </c>
      <c r="S1146" s="17"/>
      <c r="T1146" s="17">
        <v>0.55149077572840499</v>
      </c>
      <c r="U1146" s="17">
        <v>0.35467914776007098</v>
      </c>
      <c r="V1146" s="17">
        <v>0.37946806710463199</v>
      </c>
      <c r="W1146" s="17">
        <v>0.42459865942423197</v>
      </c>
      <c r="X1146" s="17">
        <v>0.43623648043137903</v>
      </c>
      <c r="Y1146" s="17">
        <v>0.47831304391911</v>
      </c>
      <c r="Z1146" s="17">
        <v>0.40943906643163702</v>
      </c>
      <c r="AA1146" s="17">
        <v>0.367690892731179</v>
      </c>
      <c r="AB1146" s="17">
        <v>0.46638709370991399</v>
      </c>
      <c r="AC1146" s="17">
        <v>0.402505371116267</v>
      </c>
      <c r="AD1146" s="17">
        <v>0.45097053922630898</v>
      </c>
      <c r="AE1146" s="17">
        <v>0.32463591148760601</v>
      </c>
      <c r="AF1146" s="17"/>
      <c r="AG1146" s="17">
        <v>0.48852248230669998</v>
      </c>
      <c r="AH1146" s="17">
        <v>0.40593512076009702</v>
      </c>
    </row>
    <row r="1147" spans="2:34" x14ac:dyDescent="0.25">
      <c r="B1147" t="s">
        <v>450</v>
      </c>
      <c r="C1147" s="17">
        <v>0.22437601526601</v>
      </c>
      <c r="D1147" s="17">
        <v>0.21283602728894699</v>
      </c>
      <c r="E1147" s="17">
        <v>0.230016844874806</v>
      </c>
      <c r="F1147" s="17"/>
      <c r="G1147" s="17">
        <v>0.22352512680834499</v>
      </c>
      <c r="H1147" s="17">
        <v>0.24786308081112701</v>
      </c>
      <c r="I1147" s="17">
        <v>0.19576321166312999</v>
      </c>
      <c r="J1147" s="17"/>
      <c r="K1147" s="17">
        <v>0.23663692192233601</v>
      </c>
      <c r="L1147" s="17">
        <v>0.22470250494489</v>
      </c>
      <c r="M1147" s="17"/>
      <c r="N1147" s="17">
        <v>0.21651606321679701</v>
      </c>
      <c r="O1147" s="17">
        <v>0.21155930741672799</v>
      </c>
      <c r="P1147" s="17">
        <v>0.23713002663951899</v>
      </c>
      <c r="Q1147" s="17">
        <v>0.36418515544936098</v>
      </c>
      <c r="R1147" s="17">
        <v>0.170027250738993</v>
      </c>
      <c r="S1147" s="17"/>
      <c r="T1147" s="17">
        <v>0.178421190212114</v>
      </c>
      <c r="U1147" s="17">
        <v>0.27213637371371702</v>
      </c>
      <c r="V1147" s="17">
        <v>0.26363313489893297</v>
      </c>
      <c r="W1147" s="17">
        <v>0.189847185607952</v>
      </c>
      <c r="X1147" s="17">
        <v>0.20353908572437099</v>
      </c>
      <c r="Y1147" s="17">
        <v>0.16381056602563601</v>
      </c>
      <c r="Z1147" s="17">
        <v>0.237241082480179</v>
      </c>
      <c r="AA1147" s="17">
        <v>0.30520276827281301</v>
      </c>
      <c r="AB1147" s="17">
        <v>0.234969509395627</v>
      </c>
      <c r="AC1147" s="17">
        <v>0.26994934082969502</v>
      </c>
      <c r="AD1147" s="17">
        <v>0.14500368330478799</v>
      </c>
      <c r="AE1147" s="17">
        <v>0.27272400314811002</v>
      </c>
      <c r="AF1147" s="17"/>
      <c r="AG1147" s="17">
        <v>0.21733217291987</v>
      </c>
      <c r="AH1147" s="17">
        <v>0.23393458262515601</v>
      </c>
    </row>
    <row r="1148" spans="2:34" x14ac:dyDescent="0.25">
      <c r="C1148" s="17"/>
      <c r="D1148" s="17"/>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row>
    <row r="1149" spans="2:34" x14ac:dyDescent="0.25">
      <c r="B1149" s="6" t="s">
        <v>460</v>
      </c>
      <c r="C1149" s="17"/>
      <c r="D1149" s="17"/>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row>
    <row r="1150" spans="2:34" x14ac:dyDescent="0.25">
      <c r="B1150" s="23" t="s">
        <v>62</v>
      </c>
      <c r="C1150" s="17"/>
      <c r="D1150" s="17"/>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row>
    <row r="1151" spans="2:34" x14ac:dyDescent="0.25">
      <c r="B1151" t="s">
        <v>444</v>
      </c>
      <c r="C1151" s="17">
        <v>0.12919424699199</v>
      </c>
      <c r="D1151" s="17">
        <v>0.160377932125565</v>
      </c>
      <c r="E1151" s="17">
        <v>0.100478644548994</v>
      </c>
      <c r="F1151" s="17"/>
      <c r="G1151" s="17">
        <v>0.10877229401797101</v>
      </c>
      <c r="H1151" s="17">
        <v>0.110835705592843</v>
      </c>
      <c r="I1151" s="17">
        <v>0.17114555061478601</v>
      </c>
      <c r="J1151" s="17"/>
      <c r="K1151" s="17">
        <v>9.42927242831475E-2</v>
      </c>
      <c r="L1151" s="17">
        <v>0.136683866775411</v>
      </c>
      <c r="M1151" s="17"/>
      <c r="N1151" s="17">
        <v>9.9964416633141095E-2</v>
      </c>
      <c r="O1151" s="17">
        <v>0.10992049108075801</v>
      </c>
      <c r="P1151" s="17">
        <v>0.104850535276325</v>
      </c>
      <c r="Q1151" s="17">
        <v>0.160493537626895</v>
      </c>
      <c r="R1151" s="17">
        <v>0.208560513498385</v>
      </c>
      <c r="S1151" s="17"/>
      <c r="T1151" s="17">
        <v>0.21474825682292301</v>
      </c>
      <c r="U1151" s="17">
        <v>9.5655718344986998E-2</v>
      </c>
      <c r="V1151" s="17">
        <v>9.7191677541080296E-2</v>
      </c>
      <c r="W1151" s="17">
        <v>0.107018902679266</v>
      </c>
      <c r="X1151" s="17">
        <v>0.119868485243567</v>
      </c>
      <c r="Y1151" s="17">
        <v>0.12757138820764199</v>
      </c>
      <c r="Z1151" s="17">
        <v>8.8232191165518101E-2</v>
      </c>
      <c r="AA1151" s="17">
        <v>0.13785468411252999</v>
      </c>
      <c r="AB1151" s="17">
        <v>0.136719239592832</v>
      </c>
      <c r="AC1151" s="17">
        <v>0.13148449347972199</v>
      </c>
      <c r="AD1151" s="17">
        <v>0.15812315907910901</v>
      </c>
      <c r="AE1151" s="17">
        <v>9.2581185478567099E-2</v>
      </c>
      <c r="AF1151" s="17"/>
      <c r="AG1151" s="17">
        <v>0.154252141311955</v>
      </c>
      <c r="AH1151" s="17">
        <v>0.117718687786019</v>
      </c>
    </row>
    <row r="1152" spans="2:34" x14ac:dyDescent="0.25">
      <c r="B1152" t="s">
        <v>445</v>
      </c>
      <c r="C1152" s="17">
        <v>0.34829624734388098</v>
      </c>
      <c r="D1152" s="17">
        <v>0.362803398500404</v>
      </c>
      <c r="E1152" s="17">
        <v>0.33686725694976999</v>
      </c>
      <c r="F1152" s="17"/>
      <c r="G1152" s="17">
        <v>0.36493934738955902</v>
      </c>
      <c r="H1152" s="17">
        <v>0.31791683062811199</v>
      </c>
      <c r="I1152" s="17">
        <v>0.370869228711105</v>
      </c>
      <c r="J1152" s="17"/>
      <c r="K1152" s="17">
        <v>0.30806339399987198</v>
      </c>
      <c r="L1152" s="17">
        <v>0.35768345737878299</v>
      </c>
      <c r="M1152" s="17"/>
      <c r="N1152" s="17">
        <v>0.26215333918309802</v>
      </c>
      <c r="O1152" s="17">
        <v>0.37037859292687902</v>
      </c>
      <c r="P1152" s="17">
        <v>0.36026670834111602</v>
      </c>
      <c r="Q1152" s="17">
        <v>0.29512987248612899</v>
      </c>
      <c r="R1152" s="17">
        <v>0.39348024571491702</v>
      </c>
      <c r="S1152" s="17"/>
      <c r="T1152" s="17">
        <v>0.36724305202622698</v>
      </c>
      <c r="U1152" s="17">
        <v>0.37988871857304801</v>
      </c>
      <c r="V1152" s="17">
        <v>0.34139475520853102</v>
      </c>
      <c r="W1152" s="17">
        <v>0.35207300968798699</v>
      </c>
      <c r="X1152" s="17">
        <v>0.30269765694984802</v>
      </c>
      <c r="Y1152" s="17">
        <v>0.28844189476760201</v>
      </c>
      <c r="Z1152" s="17">
        <v>0.37658926584269597</v>
      </c>
      <c r="AA1152" s="17">
        <v>0.34261704174231999</v>
      </c>
      <c r="AB1152" s="17">
        <v>0.362176174281651</v>
      </c>
      <c r="AC1152" s="17">
        <v>0.38990899776476201</v>
      </c>
      <c r="AD1152" s="17">
        <v>0.27548861549565401</v>
      </c>
      <c r="AE1152" s="17">
        <v>0.30984706497493703</v>
      </c>
      <c r="AF1152" s="17"/>
      <c r="AG1152" s="17">
        <v>0.37229589711963801</v>
      </c>
      <c r="AH1152" s="17">
        <v>0.33353010239878</v>
      </c>
    </row>
    <row r="1153" spans="2:34" x14ac:dyDescent="0.25">
      <c r="B1153" t="s">
        <v>446</v>
      </c>
      <c r="C1153" s="17">
        <v>0.22724433233001701</v>
      </c>
      <c r="D1153" s="17">
        <v>0.212660656605592</v>
      </c>
      <c r="E1153" s="17">
        <v>0.242755317082366</v>
      </c>
      <c r="F1153" s="17"/>
      <c r="G1153" s="17">
        <v>0.19742057813879901</v>
      </c>
      <c r="H1153" s="17">
        <v>0.24374567939183001</v>
      </c>
      <c r="I1153" s="17">
        <v>0.234287686620645</v>
      </c>
      <c r="J1153" s="17"/>
      <c r="K1153" s="17">
        <v>0.25503348896672701</v>
      </c>
      <c r="L1153" s="17">
        <v>0.22048424662972099</v>
      </c>
      <c r="M1153" s="17"/>
      <c r="N1153" s="17">
        <v>0.26435239542744998</v>
      </c>
      <c r="O1153" s="17">
        <v>0.23630516991277201</v>
      </c>
      <c r="P1153" s="17">
        <v>0.21680831862403799</v>
      </c>
      <c r="Q1153" s="17">
        <v>0.28052931756871402</v>
      </c>
      <c r="R1153" s="17">
        <v>0.18695214913465699</v>
      </c>
      <c r="S1153" s="17"/>
      <c r="T1153" s="17">
        <v>0.23178553641527699</v>
      </c>
      <c r="U1153" s="17">
        <v>0.221026807144697</v>
      </c>
      <c r="V1153" s="17">
        <v>0.23781915371732501</v>
      </c>
      <c r="W1153" s="17">
        <v>0.21888601284599801</v>
      </c>
      <c r="X1153" s="17">
        <v>0.27229294669475801</v>
      </c>
      <c r="Y1153" s="17">
        <v>0.27442333134540597</v>
      </c>
      <c r="Z1153" s="17">
        <v>0.23923320223119199</v>
      </c>
      <c r="AA1153" s="17">
        <v>0.23419932019577999</v>
      </c>
      <c r="AB1153" s="17">
        <v>0.20379939569796299</v>
      </c>
      <c r="AC1153" s="17">
        <v>0.13666470685705101</v>
      </c>
      <c r="AD1153" s="17">
        <v>0.22685383876149101</v>
      </c>
      <c r="AE1153" s="17">
        <v>0.25905229166423299</v>
      </c>
      <c r="AF1153" s="17"/>
      <c r="AG1153" s="17">
        <v>0.211621020680581</v>
      </c>
      <c r="AH1153" s="17">
        <v>0.23704355747667399</v>
      </c>
    </row>
    <row r="1154" spans="2:34" x14ac:dyDescent="0.25">
      <c r="B1154" t="s">
        <v>447</v>
      </c>
      <c r="C1154" s="17">
        <v>0.15186004727709801</v>
      </c>
      <c r="D1154" s="17">
        <v>0.14043942878888699</v>
      </c>
      <c r="E1154" s="17">
        <v>0.16522767028333701</v>
      </c>
      <c r="F1154" s="17"/>
      <c r="G1154" s="17">
        <v>0.17297063271801399</v>
      </c>
      <c r="H1154" s="17">
        <v>0.17742289898468799</v>
      </c>
      <c r="I1154" s="17">
        <v>0.10025014526944501</v>
      </c>
      <c r="J1154" s="17"/>
      <c r="K1154" s="17">
        <v>0.15641952186015301</v>
      </c>
      <c r="L1154" s="17">
        <v>0.152512021539429</v>
      </c>
      <c r="M1154" s="17"/>
      <c r="N1154" s="17">
        <v>0.164741226825424</v>
      </c>
      <c r="O1154" s="17">
        <v>0.15556116033204101</v>
      </c>
      <c r="P1154" s="17">
        <v>0.15716144085896999</v>
      </c>
      <c r="Q1154" s="17">
        <v>0.16171112207865901</v>
      </c>
      <c r="R1154" s="17">
        <v>0.123632663517642</v>
      </c>
      <c r="S1154" s="17"/>
      <c r="T1154" s="17">
        <v>0.110924746293792</v>
      </c>
      <c r="U1154" s="17">
        <v>0.164278493827099</v>
      </c>
      <c r="V1154" s="17">
        <v>0.18579923891754799</v>
      </c>
      <c r="W1154" s="17">
        <v>0.159661843230675</v>
      </c>
      <c r="X1154" s="17">
        <v>0.123749387697624</v>
      </c>
      <c r="Y1154" s="17">
        <v>0.14979592207406101</v>
      </c>
      <c r="Z1154" s="17">
        <v>0.16804502821179901</v>
      </c>
      <c r="AA1154" s="17">
        <v>0.14892363862379099</v>
      </c>
      <c r="AB1154" s="17">
        <v>0.15325696385605</v>
      </c>
      <c r="AC1154" s="17">
        <v>0.136737315307285</v>
      </c>
      <c r="AD1154" s="17">
        <v>0.20605576635151299</v>
      </c>
      <c r="AE1154" s="17">
        <v>0.15106438347800999</v>
      </c>
      <c r="AF1154" s="17"/>
      <c r="AG1154" s="17">
        <v>0.13810312100632699</v>
      </c>
      <c r="AH1154" s="17">
        <v>0.16100055665332999</v>
      </c>
    </row>
    <row r="1155" spans="2:34" x14ac:dyDescent="0.25">
      <c r="B1155" t="s">
        <v>448</v>
      </c>
      <c r="C1155" s="17">
        <v>8.4055741918455801E-2</v>
      </c>
      <c r="D1155" s="17">
        <v>7.2976373227064406E-2</v>
      </c>
      <c r="E1155" s="17">
        <v>8.89791451805311E-2</v>
      </c>
      <c r="F1155" s="17"/>
      <c r="G1155" s="17">
        <v>7.4076029822816206E-2</v>
      </c>
      <c r="H1155" s="17">
        <v>9.5909958829619904E-2</v>
      </c>
      <c r="I1155" s="17">
        <v>7.84850557185829E-2</v>
      </c>
      <c r="J1155" s="17"/>
      <c r="K1155" s="17">
        <v>9.3938180976111701E-2</v>
      </c>
      <c r="L1155" s="17">
        <v>8.1058395490145096E-2</v>
      </c>
      <c r="M1155" s="17"/>
      <c r="N1155" s="17">
        <v>9.0306026505622194E-2</v>
      </c>
      <c r="O1155" s="17">
        <v>7.8858009596804807E-2</v>
      </c>
      <c r="P1155" s="17">
        <v>9.5316269153050803E-2</v>
      </c>
      <c r="Q1155" s="17">
        <v>8.0618116382464702E-2</v>
      </c>
      <c r="R1155" s="17">
        <v>6.4439764638518707E-2</v>
      </c>
      <c r="S1155" s="17"/>
      <c r="T1155" s="17">
        <v>5.0911918222402E-2</v>
      </c>
      <c r="U1155" s="17">
        <v>7.6589053114265102E-2</v>
      </c>
      <c r="V1155" s="17">
        <v>7.41423314705906E-2</v>
      </c>
      <c r="W1155" s="17">
        <v>0.116111145032657</v>
      </c>
      <c r="X1155" s="17">
        <v>0.10431761066886799</v>
      </c>
      <c r="Y1155" s="17">
        <v>7.9147209440851102E-2</v>
      </c>
      <c r="Z1155" s="17">
        <v>6.6758620913098199E-2</v>
      </c>
      <c r="AA1155" s="17">
        <v>9.0840456913365494E-2</v>
      </c>
      <c r="AB1155" s="17">
        <v>0.10156301315470601</v>
      </c>
      <c r="AC1155" s="17">
        <v>0.103653374495618</v>
      </c>
      <c r="AD1155" s="17">
        <v>5.4504135324429499E-2</v>
      </c>
      <c r="AE1155" s="17">
        <v>0.13958771892479099</v>
      </c>
      <c r="AF1155" s="17"/>
      <c r="AG1155" s="17">
        <v>7.4830259508980701E-2</v>
      </c>
      <c r="AH1155" s="17">
        <v>9.2854113070337294E-2</v>
      </c>
    </row>
    <row r="1156" spans="2:34" x14ac:dyDescent="0.25">
      <c r="B1156" t="s">
        <v>80</v>
      </c>
      <c r="C1156" s="17">
        <v>5.9349384138558302E-2</v>
      </c>
      <c r="D1156" s="17">
        <v>5.0742210752487901E-2</v>
      </c>
      <c r="E1156" s="17">
        <v>6.5691965955001194E-2</v>
      </c>
      <c r="F1156" s="17"/>
      <c r="G1156" s="17">
        <v>8.1821117912840705E-2</v>
      </c>
      <c r="H1156" s="17">
        <v>5.4168926572906902E-2</v>
      </c>
      <c r="I1156" s="17">
        <v>4.49623330654364E-2</v>
      </c>
      <c r="J1156" s="17"/>
      <c r="K1156" s="17">
        <v>9.2252689913988301E-2</v>
      </c>
      <c r="L1156" s="17">
        <v>5.1578012186512298E-2</v>
      </c>
      <c r="M1156" s="17"/>
      <c r="N1156" s="17">
        <v>0.118482595425265</v>
      </c>
      <c r="O1156" s="17">
        <v>4.8976576150744501E-2</v>
      </c>
      <c r="P1156" s="17">
        <v>6.5596727746499606E-2</v>
      </c>
      <c r="Q1156" s="17">
        <v>2.15180338571388E-2</v>
      </c>
      <c r="R1156" s="17">
        <v>2.2934663495879599E-2</v>
      </c>
      <c r="S1156" s="17"/>
      <c r="T1156" s="17">
        <v>2.4386490219379001E-2</v>
      </c>
      <c r="U1156" s="17">
        <v>6.2561208995904005E-2</v>
      </c>
      <c r="V1156" s="17">
        <v>6.3652843144926002E-2</v>
      </c>
      <c r="W1156" s="17">
        <v>4.6249086523416402E-2</v>
      </c>
      <c r="X1156" s="17">
        <v>7.7073912745335205E-2</v>
      </c>
      <c r="Y1156" s="17">
        <v>8.0620254164438299E-2</v>
      </c>
      <c r="Z1156" s="17">
        <v>6.1141691635697E-2</v>
      </c>
      <c r="AA1156" s="17">
        <v>4.5564858412213298E-2</v>
      </c>
      <c r="AB1156" s="17">
        <v>4.2485213416798201E-2</v>
      </c>
      <c r="AC1156" s="17">
        <v>0.101551112095562</v>
      </c>
      <c r="AD1156" s="17">
        <v>7.8974484987803906E-2</v>
      </c>
      <c r="AE1156" s="17">
        <v>4.7867355479462199E-2</v>
      </c>
      <c r="AF1156" s="17"/>
      <c r="AG1156" s="17">
        <v>4.8897560372518002E-2</v>
      </c>
      <c r="AH1156" s="17">
        <v>5.7852982614859501E-2</v>
      </c>
    </row>
    <row r="1157" spans="2:34" x14ac:dyDescent="0.25">
      <c r="B1157" t="s">
        <v>449</v>
      </c>
      <c r="C1157" s="17">
        <v>0.47749049433587099</v>
      </c>
      <c r="D1157" s="17">
        <v>0.52318133062596806</v>
      </c>
      <c r="E1157" s="17">
        <v>0.43734590149876401</v>
      </c>
      <c r="F1157" s="17"/>
      <c r="G1157" s="17">
        <v>0.47371164140753003</v>
      </c>
      <c r="H1157" s="17">
        <v>0.42875253622095499</v>
      </c>
      <c r="I1157" s="17">
        <v>0.54201477932589004</v>
      </c>
      <c r="J1157" s="17"/>
      <c r="K1157" s="17">
        <v>0.40235611828301898</v>
      </c>
      <c r="L1157" s="17">
        <v>0.49436732415419299</v>
      </c>
      <c r="M1157" s="17"/>
      <c r="N1157" s="17">
        <v>0.36211775581623901</v>
      </c>
      <c r="O1157" s="17">
        <v>0.48029908400763799</v>
      </c>
      <c r="P1157" s="17">
        <v>0.465117243617441</v>
      </c>
      <c r="Q1157" s="17">
        <v>0.45562341011302399</v>
      </c>
      <c r="R1157" s="17">
        <v>0.60204075921330202</v>
      </c>
      <c r="S1157" s="17"/>
      <c r="T1157" s="17">
        <v>0.58199130884915096</v>
      </c>
      <c r="U1157" s="17">
        <v>0.475544436918035</v>
      </c>
      <c r="V1157" s="17">
        <v>0.43858643274961101</v>
      </c>
      <c r="W1157" s="17">
        <v>0.459091912367253</v>
      </c>
      <c r="X1157" s="17">
        <v>0.42256614219341498</v>
      </c>
      <c r="Y1157" s="17">
        <v>0.41601328297524398</v>
      </c>
      <c r="Z1157" s="17">
        <v>0.46482145700821398</v>
      </c>
      <c r="AA1157" s="17">
        <v>0.48047172585484998</v>
      </c>
      <c r="AB1157" s="17">
        <v>0.498895413874483</v>
      </c>
      <c r="AC1157" s="17">
        <v>0.52139349124448298</v>
      </c>
      <c r="AD1157" s="17">
        <v>0.43361177457476302</v>
      </c>
      <c r="AE1157" s="17">
        <v>0.402428250453504</v>
      </c>
      <c r="AF1157" s="17"/>
      <c r="AG1157" s="17">
        <v>0.52654803843159304</v>
      </c>
      <c r="AH1157" s="17">
        <v>0.45124879018479902</v>
      </c>
    </row>
    <row r="1158" spans="2:34" x14ac:dyDescent="0.25">
      <c r="B1158" t="s">
        <v>450</v>
      </c>
      <c r="C1158" s="17">
        <v>0.235915789195554</v>
      </c>
      <c r="D1158" s="17">
        <v>0.21341580201595101</v>
      </c>
      <c r="E1158" s="17">
        <v>0.25420681546386797</v>
      </c>
      <c r="F1158" s="17"/>
      <c r="G1158" s="17">
        <v>0.24704666254082999</v>
      </c>
      <c r="H1158" s="17">
        <v>0.27333285781430799</v>
      </c>
      <c r="I1158" s="17">
        <v>0.178735200988028</v>
      </c>
      <c r="J1158" s="17"/>
      <c r="K1158" s="17">
        <v>0.25035770283626502</v>
      </c>
      <c r="L1158" s="17">
        <v>0.23357041702957401</v>
      </c>
      <c r="M1158" s="17"/>
      <c r="N1158" s="17">
        <v>0.255047253331046</v>
      </c>
      <c r="O1158" s="17">
        <v>0.23441916992884601</v>
      </c>
      <c r="P1158" s="17">
        <v>0.25247771001202102</v>
      </c>
      <c r="Q1158" s="17">
        <v>0.242329238461124</v>
      </c>
      <c r="R1158" s="17">
        <v>0.18807242815616099</v>
      </c>
      <c r="S1158" s="17"/>
      <c r="T1158" s="17">
        <v>0.161836664516194</v>
      </c>
      <c r="U1158" s="17">
        <v>0.240867546941364</v>
      </c>
      <c r="V1158" s="17">
        <v>0.25994157038813798</v>
      </c>
      <c r="W1158" s="17">
        <v>0.27577298826333202</v>
      </c>
      <c r="X1158" s="17">
        <v>0.228066998366492</v>
      </c>
      <c r="Y1158" s="17">
        <v>0.228943131514912</v>
      </c>
      <c r="Z1158" s="17">
        <v>0.23480364912489801</v>
      </c>
      <c r="AA1158" s="17">
        <v>0.239764095537157</v>
      </c>
      <c r="AB1158" s="17">
        <v>0.25481997701075598</v>
      </c>
      <c r="AC1158" s="17">
        <v>0.24039068980290401</v>
      </c>
      <c r="AD1158" s="17">
        <v>0.26055990167594301</v>
      </c>
      <c r="AE1158" s="17">
        <v>0.29065210240280098</v>
      </c>
      <c r="AF1158" s="17"/>
      <c r="AG1158" s="17">
        <v>0.212933380515308</v>
      </c>
      <c r="AH1158" s="17">
        <v>0.25385466972366699</v>
      </c>
    </row>
    <row r="1159" spans="2:34" x14ac:dyDescent="0.25">
      <c r="C1159" s="17"/>
      <c r="D1159" s="17"/>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row>
    <row r="1160" spans="2:34" x14ac:dyDescent="0.25">
      <c r="B1160" s="6" t="s">
        <v>466</v>
      </c>
      <c r="C1160" s="17"/>
      <c r="D1160" s="17"/>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row>
    <row r="1161" spans="2:34" x14ac:dyDescent="0.25">
      <c r="B1161" s="23" t="s">
        <v>62</v>
      </c>
      <c r="C1161" s="17"/>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row>
    <row r="1162" spans="2:34" x14ac:dyDescent="0.25">
      <c r="B1162" t="s">
        <v>461</v>
      </c>
      <c r="C1162" s="17">
        <v>0.112446573156001</v>
      </c>
      <c r="D1162" s="17">
        <v>0.13096890615210199</v>
      </c>
      <c r="E1162" s="17">
        <v>9.60731016969643E-2</v>
      </c>
      <c r="F1162" s="17"/>
      <c r="G1162" s="17">
        <v>0.109518604849146</v>
      </c>
      <c r="H1162" s="17">
        <v>0.10468265472259899</v>
      </c>
      <c r="I1162" s="17">
        <v>0.124885696944949</v>
      </c>
      <c r="J1162" s="17"/>
      <c r="K1162" s="17">
        <v>0.107800972449047</v>
      </c>
      <c r="L1162" s="17">
        <v>0.113898032955717</v>
      </c>
      <c r="M1162" s="17"/>
      <c r="N1162" s="17">
        <v>8.3805193336198694E-2</v>
      </c>
      <c r="O1162" s="17">
        <v>9.6872011277178302E-2</v>
      </c>
      <c r="P1162" s="17">
        <v>8.5259446989274706E-2</v>
      </c>
      <c r="Q1162" s="17">
        <v>0.12826775656938899</v>
      </c>
      <c r="R1162" s="17">
        <v>0.198329771728189</v>
      </c>
      <c r="S1162" s="17"/>
      <c r="T1162" s="17">
        <v>0.17840187610931399</v>
      </c>
      <c r="U1162" s="17">
        <v>8.42378807239203E-2</v>
      </c>
      <c r="V1162" s="17">
        <v>8.1123534616713094E-2</v>
      </c>
      <c r="W1162" s="17">
        <v>0.105867115181529</v>
      </c>
      <c r="X1162" s="17">
        <v>0.112738391532914</v>
      </c>
      <c r="Y1162" s="17">
        <v>0.105089416304243</v>
      </c>
      <c r="Z1162" s="17">
        <v>7.3185898532159704E-2</v>
      </c>
      <c r="AA1162" s="17">
        <v>0.10982557707389499</v>
      </c>
      <c r="AB1162" s="17">
        <v>0.108367363258944</v>
      </c>
      <c r="AC1162" s="17">
        <v>9.1780725519660003E-2</v>
      </c>
      <c r="AD1162" s="17">
        <v>0.102113580997147</v>
      </c>
      <c r="AE1162" s="17">
        <v>0.27507345002317002</v>
      </c>
      <c r="AF1162" s="17"/>
      <c r="AG1162" s="17">
        <v>0.127283517454956</v>
      </c>
      <c r="AH1162" s="17">
        <v>0.102447777679777</v>
      </c>
    </row>
    <row r="1163" spans="2:34" x14ac:dyDescent="0.25">
      <c r="B1163" t="s">
        <v>462</v>
      </c>
      <c r="C1163" s="17">
        <v>0.21117830782645899</v>
      </c>
      <c r="D1163" s="17">
        <v>0.225906232746827</v>
      </c>
      <c r="E1163" s="17">
        <v>0.199529593935966</v>
      </c>
      <c r="F1163" s="17"/>
      <c r="G1163" s="17">
        <v>0.15932082315926099</v>
      </c>
      <c r="H1163" s="17">
        <v>0.21018563494478601</v>
      </c>
      <c r="I1163" s="17">
        <v>0.26058774868478202</v>
      </c>
      <c r="J1163" s="17"/>
      <c r="K1163" s="17">
        <v>0.18279186541472001</v>
      </c>
      <c r="L1163" s="17">
        <v>0.220055051297638</v>
      </c>
      <c r="M1163" s="17"/>
      <c r="N1163" s="17">
        <v>0.13789480076241001</v>
      </c>
      <c r="O1163" s="17">
        <v>0.20426882156114101</v>
      </c>
      <c r="P1163" s="17">
        <v>0.19338963647559701</v>
      </c>
      <c r="Q1163" s="17">
        <v>0.20662090387030299</v>
      </c>
      <c r="R1163" s="17">
        <v>0.31483251363492498</v>
      </c>
      <c r="S1163" s="17"/>
      <c r="T1163" s="17">
        <v>0.30519648027708002</v>
      </c>
      <c r="U1163" s="17">
        <v>0.14464815368519601</v>
      </c>
      <c r="V1163" s="17">
        <v>0.15473004105834601</v>
      </c>
      <c r="W1163" s="17">
        <v>0.20636763386929199</v>
      </c>
      <c r="X1163" s="17">
        <v>0.168323087749295</v>
      </c>
      <c r="Y1163" s="17">
        <v>0.277788690978921</v>
      </c>
      <c r="Z1163" s="17">
        <v>0.220149743532111</v>
      </c>
      <c r="AA1163" s="17">
        <v>0.24616443631086901</v>
      </c>
      <c r="AB1163" s="17">
        <v>0.23864425759798999</v>
      </c>
      <c r="AC1163" s="17">
        <v>0.147980625531447</v>
      </c>
      <c r="AD1163" s="17">
        <v>0.235413006626331</v>
      </c>
      <c r="AE1163" s="17">
        <v>9.6593974487692205E-2</v>
      </c>
      <c r="AF1163" s="17"/>
      <c r="AG1163" s="17">
        <v>0.22546579339892101</v>
      </c>
      <c r="AH1163" s="17">
        <v>0.20497835203079301</v>
      </c>
    </row>
    <row r="1164" spans="2:34" x14ac:dyDescent="0.25">
      <c r="B1164" t="s">
        <v>463</v>
      </c>
      <c r="C1164" s="17">
        <v>0.26993714317248302</v>
      </c>
      <c r="D1164" s="17">
        <v>0.27539028890518902</v>
      </c>
      <c r="E1164" s="17">
        <v>0.26577553243149599</v>
      </c>
      <c r="F1164" s="17"/>
      <c r="G1164" s="17">
        <v>0.27622465657379203</v>
      </c>
      <c r="H1164" s="17">
        <v>0.27674249290257003</v>
      </c>
      <c r="I1164" s="17">
        <v>0.25557759594356899</v>
      </c>
      <c r="J1164" s="17"/>
      <c r="K1164" s="17">
        <v>0.29938288825772802</v>
      </c>
      <c r="L1164" s="17">
        <v>0.26805618393214597</v>
      </c>
      <c r="M1164" s="17"/>
      <c r="N1164" s="17">
        <v>0.27787120094135398</v>
      </c>
      <c r="O1164" s="17">
        <v>0.30029084656231803</v>
      </c>
      <c r="P1164" s="17">
        <v>0.29433058476476298</v>
      </c>
      <c r="Q1164" s="17">
        <v>0.27018748105350598</v>
      </c>
      <c r="R1164" s="17">
        <v>0.18506276966735599</v>
      </c>
      <c r="S1164" s="17"/>
      <c r="T1164" s="17">
        <v>0.16612652589908</v>
      </c>
      <c r="U1164" s="17">
        <v>0.26892597938285201</v>
      </c>
      <c r="V1164" s="17">
        <v>0.29737929446676098</v>
      </c>
      <c r="W1164" s="17">
        <v>0.263892488324389</v>
      </c>
      <c r="X1164" s="17">
        <v>0.29077755416199602</v>
      </c>
      <c r="Y1164" s="17">
        <v>0.26574739864730301</v>
      </c>
      <c r="Z1164" s="17">
        <v>0.31135684762598997</v>
      </c>
      <c r="AA1164" s="17">
        <v>0.27891006442036498</v>
      </c>
      <c r="AB1164" s="17">
        <v>0.30750514451563699</v>
      </c>
      <c r="AC1164" s="17">
        <v>0.26545709652440003</v>
      </c>
      <c r="AD1164" s="17">
        <v>0.30787936642642499</v>
      </c>
      <c r="AE1164" s="17">
        <v>0.32788971068091799</v>
      </c>
      <c r="AF1164" s="17"/>
      <c r="AG1164" s="17">
        <v>0.25458130111970001</v>
      </c>
      <c r="AH1164" s="17">
        <v>0.28493051806962699</v>
      </c>
    </row>
    <row r="1165" spans="2:34" x14ac:dyDescent="0.25">
      <c r="B1165" t="s">
        <v>464</v>
      </c>
      <c r="C1165" s="17">
        <v>0.231669868067122</v>
      </c>
      <c r="D1165" s="17">
        <v>0.20232351098180801</v>
      </c>
      <c r="E1165" s="17">
        <v>0.26032344514070199</v>
      </c>
      <c r="F1165" s="17"/>
      <c r="G1165" s="17">
        <v>0.265516451895561</v>
      </c>
      <c r="H1165" s="17">
        <v>0.233846243099504</v>
      </c>
      <c r="I1165" s="17">
        <v>0.19750761096442199</v>
      </c>
      <c r="J1165" s="17"/>
      <c r="K1165" s="17">
        <v>0.207190603551932</v>
      </c>
      <c r="L1165" s="17">
        <v>0.237941542036189</v>
      </c>
      <c r="M1165" s="17"/>
      <c r="N1165" s="17">
        <v>0.21742220134645601</v>
      </c>
      <c r="O1165" s="17">
        <v>0.217308068579328</v>
      </c>
      <c r="P1165" s="17">
        <v>0.25884628566747397</v>
      </c>
      <c r="Q1165" s="17">
        <v>0.23919008448769299</v>
      </c>
      <c r="R1165" s="17">
        <v>0.205040898396568</v>
      </c>
      <c r="S1165" s="17"/>
      <c r="T1165" s="17">
        <v>0.22093246797558</v>
      </c>
      <c r="U1165" s="17">
        <v>0.307894183834788</v>
      </c>
      <c r="V1165" s="17">
        <v>0.247867194485385</v>
      </c>
      <c r="W1165" s="17">
        <v>0.248110361415218</v>
      </c>
      <c r="X1165" s="17">
        <v>0.22011940627781101</v>
      </c>
      <c r="Y1165" s="17">
        <v>0.152146024834073</v>
      </c>
      <c r="Z1165" s="17">
        <v>0.24843048884226199</v>
      </c>
      <c r="AA1165" s="17">
        <v>0.19886624491789401</v>
      </c>
      <c r="AB1165" s="17">
        <v>0.19719544411603099</v>
      </c>
      <c r="AC1165" s="17">
        <v>0.30026756483214001</v>
      </c>
      <c r="AD1165" s="17">
        <v>0.19114983149627099</v>
      </c>
      <c r="AE1165" s="17">
        <v>0.131870772689509</v>
      </c>
      <c r="AF1165" s="17"/>
      <c r="AG1165" s="17">
        <v>0.22670974041623501</v>
      </c>
      <c r="AH1165" s="17">
        <v>0.24589495458181099</v>
      </c>
    </row>
    <row r="1166" spans="2:34" x14ac:dyDescent="0.25">
      <c r="B1166" t="s">
        <v>465</v>
      </c>
      <c r="C1166" s="17">
        <v>7.1325376490200099E-2</v>
      </c>
      <c r="D1166" s="17">
        <v>7.4718009827970402E-2</v>
      </c>
      <c r="E1166" s="17">
        <v>6.3847869143626806E-2</v>
      </c>
      <c r="F1166" s="17"/>
      <c r="G1166" s="17">
        <v>5.0026994919786599E-2</v>
      </c>
      <c r="H1166" s="17">
        <v>8.8126196921514702E-2</v>
      </c>
      <c r="I1166" s="17">
        <v>7.0075212231829706E-2</v>
      </c>
      <c r="J1166" s="17"/>
      <c r="K1166" s="17">
        <v>9.4619084396792202E-2</v>
      </c>
      <c r="L1166" s="17">
        <v>6.6606706427967594E-2</v>
      </c>
      <c r="M1166" s="17"/>
      <c r="N1166" s="17">
        <v>7.5008032563058394E-2</v>
      </c>
      <c r="O1166" s="17">
        <v>8.08648097378699E-2</v>
      </c>
      <c r="P1166" s="17">
        <v>7.8627982150028503E-2</v>
      </c>
      <c r="Q1166" s="17">
        <v>7.9574943785007901E-2</v>
      </c>
      <c r="R1166" s="17">
        <v>4.1386085978868198E-2</v>
      </c>
      <c r="S1166" s="17"/>
      <c r="T1166" s="17">
        <v>4.6910208358937999E-2</v>
      </c>
      <c r="U1166" s="17">
        <v>8.0034652287107697E-2</v>
      </c>
      <c r="V1166" s="17">
        <v>4.5660657002447799E-2</v>
      </c>
      <c r="W1166" s="17">
        <v>7.4989380238761699E-2</v>
      </c>
      <c r="X1166" s="17">
        <v>5.9447332244061901E-2</v>
      </c>
      <c r="Y1166" s="17">
        <v>8.4555536897902697E-2</v>
      </c>
      <c r="Z1166" s="17">
        <v>6.3066967951880798E-2</v>
      </c>
      <c r="AA1166" s="17">
        <v>0.120612071967584</v>
      </c>
      <c r="AB1166" s="17">
        <v>9.0597231050041305E-2</v>
      </c>
      <c r="AC1166" s="17">
        <v>7.3978684324170402E-2</v>
      </c>
      <c r="AD1166" s="17">
        <v>6.28384821727027E-2</v>
      </c>
      <c r="AE1166" s="17">
        <v>8.2240326925647103E-2</v>
      </c>
      <c r="AF1166" s="17"/>
      <c r="AG1166" s="17">
        <v>7.5646589857030794E-2</v>
      </c>
      <c r="AH1166" s="17">
        <v>6.9982606347318801E-2</v>
      </c>
    </row>
    <row r="1167" spans="2:34" x14ac:dyDescent="0.25">
      <c r="B1167" t="s">
        <v>80</v>
      </c>
      <c r="C1167" s="17">
        <v>0.103442731287736</v>
      </c>
      <c r="D1167" s="17">
        <v>9.0693051386103701E-2</v>
      </c>
      <c r="E1167" s="17">
        <v>0.11445045765124499</v>
      </c>
      <c r="F1167" s="17"/>
      <c r="G1167" s="17">
        <v>0.13939246860245399</v>
      </c>
      <c r="H1167" s="17">
        <v>8.6416777409027201E-2</v>
      </c>
      <c r="I1167" s="17">
        <v>9.1366135230448398E-2</v>
      </c>
      <c r="J1167" s="17"/>
      <c r="K1167" s="17">
        <v>0.10821458592978001</v>
      </c>
      <c r="L1167" s="17">
        <v>9.3442483350341707E-2</v>
      </c>
      <c r="M1167" s="17"/>
      <c r="N1167" s="17">
        <v>0.207998571050523</v>
      </c>
      <c r="O1167" s="17">
        <v>0.100395442282165</v>
      </c>
      <c r="P1167" s="17">
        <v>8.9546063952862007E-2</v>
      </c>
      <c r="Q1167" s="17">
        <v>7.6158830234100403E-2</v>
      </c>
      <c r="R1167" s="17">
        <v>5.5347960594093699E-2</v>
      </c>
      <c r="S1167" s="17"/>
      <c r="T1167" s="17">
        <v>8.2432441380008201E-2</v>
      </c>
      <c r="U1167" s="17">
        <v>0.114259150086136</v>
      </c>
      <c r="V1167" s="17">
        <v>0.173239278370347</v>
      </c>
      <c r="W1167" s="17">
        <v>0.10077302097081001</v>
      </c>
      <c r="X1167" s="17">
        <v>0.148594228033922</v>
      </c>
      <c r="Y1167" s="17">
        <v>0.114672932337557</v>
      </c>
      <c r="Z1167" s="17">
        <v>8.38100535155967E-2</v>
      </c>
      <c r="AA1167" s="17">
        <v>4.56216053093942E-2</v>
      </c>
      <c r="AB1167" s="17">
        <v>5.7690559461357198E-2</v>
      </c>
      <c r="AC1167" s="17">
        <v>0.120535303268183</v>
      </c>
      <c r="AD1167" s="17">
        <v>0.100605732281123</v>
      </c>
      <c r="AE1167" s="17">
        <v>8.6331765193064097E-2</v>
      </c>
      <c r="AF1167" s="17"/>
      <c r="AG1167" s="17">
        <v>9.0313057753157205E-2</v>
      </c>
      <c r="AH1167" s="17">
        <v>9.1765791290672694E-2</v>
      </c>
    </row>
    <row r="1168" spans="2:34" x14ac:dyDescent="0.25">
      <c r="C1168" s="17"/>
      <c r="D1168" s="17"/>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row>
    <row r="1169" spans="2:34" x14ac:dyDescent="0.25">
      <c r="B1169" s="6" t="s">
        <v>472</v>
      </c>
      <c r="C1169" s="17"/>
      <c r="D1169" s="17"/>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row>
    <row r="1170" spans="2:34" x14ac:dyDescent="0.25">
      <c r="B1170" s="23" t="s">
        <v>62</v>
      </c>
      <c r="C1170" s="17"/>
      <c r="D1170" s="17"/>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row>
    <row r="1171" spans="2:34" x14ac:dyDescent="0.25">
      <c r="B1171" t="s">
        <v>467</v>
      </c>
      <c r="C1171" s="17">
        <v>0.122715001884248</v>
      </c>
      <c r="D1171" s="17">
        <v>0.15030974502903</v>
      </c>
      <c r="E1171" s="17">
        <v>9.7464733473099002E-2</v>
      </c>
      <c r="F1171" s="17"/>
      <c r="G1171" s="17">
        <v>0.10661903871112401</v>
      </c>
      <c r="H1171" s="17">
        <v>0.110644783927145</v>
      </c>
      <c r="I1171" s="17">
        <v>0.15277593604759501</v>
      </c>
      <c r="J1171" s="17"/>
      <c r="K1171" s="17">
        <v>9.9478429503448401E-2</v>
      </c>
      <c r="L1171" s="17">
        <v>0.128935648749509</v>
      </c>
      <c r="M1171" s="17"/>
      <c r="N1171" s="17">
        <v>8.1574955801787502E-2</v>
      </c>
      <c r="O1171" s="17">
        <v>0.110766303922534</v>
      </c>
      <c r="P1171" s="17">
        <v>0.111924296224758</v>
      </c>
      <c r="Q1171" s="17">
        <v>0.12997860284798099</v>
      </c>
      <c r="R1171" s="17">
        <v>0.187450660684257</v>
      </c>
      <c r="S1171" s="17"/>
      <c r="T1171" s="17">
        <v>0.18971540655038199</v>
      </c>
      <c r="U1171" s="17">
        <v>8.2960069473981393E-2</v>
      </c>
      <c r="V1171" s="17">
        <v>0.104947206961963</v>
      </c>
      <c r="W1171" s="17">
        <v>0.155440341004804</v>
      </c>
      <c r="X1171" s="17">
        <v>9.7934323024919404E-2</v>
      </c>
      <c r="Y1171" s="17">
        <v>0.12816226888083199</v>
      </c>
      <c r="Z1171" s="17">
        <v>0.11155444625438</v>
      </c>
      <c r="AA1171" s="17">
        <v>9.0016809836493406E-2</v>
      </c>
      <c r="AB1171" s="17">
        <v>0.132210411176586</v>
      </c>
      <c r="AC1171" s="17">
        <v>9.1529828072493796E-2</v>
      </c>
      <c r="AD1171" s="17">
        <v>0.14644826996751101</v>
      </c>
      <c r="AE1171" s="17">
        <v>8.2470379073235206E-2</v>
      </c>
      <c r="AF1171" s="17"/>
      <c r="AG1171" s="17">
        <v>0.13346072386868599</v>
      </c>
      <c r="AH1171" s="17">
        <v>0.115072991132499</v>
      </c>
    </row>
    <row r="1172" spans="2:34" x14ac:dyDescent="0.25">
      <c r="B1172" t="s">
        <v>468</v>
      </c>
      <c r="C1172" s="17">
        <v>0.233097723917742</v>
      </c>
      <c r="D1172" s="17">
        <v>0.275581465882627</v>
      </c>
      <c r="E1172" s="17">
        <v>0.19506815326717999</v>
      </c>
      <c r="F1172" s="17"/>
      <c r="G1172" s="17">
        <v>0.23388048228411701</v>
      </c>
      <c r="H1172" s="17">
        <v>0.228451211789435</v>
      </c>
      <c r="I1172" s="17">
        <v>0.23818757980462699</v>
      </c>
      <c r="J1172" s="17"/>
      <c r="K1172" s="17">
        <v>0.181238357493967</v>
      </c>
      <c r="L1172" s="17">
        <v>0.24725942530202799</v>
      </c>
      <c r="M1172" s="17"/>
      <c r="N1172" s="17">
        <v>0.19011793987618</v>
      </c>
      <c r="O1172" s="17">
        <v>0.25189668417402</v>
      </c>
      <c r="P1172" s="17">
        <v>0.19386951762289301</v>
      </c>
      <c r="Q1172" s="17">
        <v>0.21937540103588599</v>
      </c>
      <c r="R1172" s="17">
        <v>0.32770618820723302</v>
      </c>
      <c r="S1172" s="17"/>
      <c r="T1172" s="17">
        <v>0.27901419531176103</v>
      </c>
      <c r="U1172" s="17">
        <v>0.21421366726868199</v>
      </c>
      <c r="V1172" s="17">
        <v>0.209216322120333</v>
      </c>
      <c r="W1172" s="17">
        <v>0.19026691894251699</v>
      </c>
      <c r="X1172" s="17">
        <v>0.176102949563368</v>
      </c>
      <c r="Y1172" s="17">
        <v>0.27330383103952899</v>
      </c>
      <c r="Z1172" s="17">
        <v>0.20821223956183099</v>
      </c>
      <c r="AA1172" s="17">
        <v>0.26142630781399501</v>
      </c>
      <c r="AB1172" s="17">
        <v>0.23159824285363401</v>
      </c>
      <c r="AC1172" s="17">
        <v>0.23850052807208699</v>
      </c>
      <c r="AD1172" s="17">
        <v>0.169959443588623</v>
      </c>
      <c r="AE1172" s="17">
        <v>0.44589341110726199</v>
      </c>
      <c r="AF1172" s="17"/>
      <c r="AG1172" s="17">
        <v>0.25166681466202701</v>
      </c>
      <c r="AH1172" s="17">
        <v>0.233349764335648</v>
      </c>
    </row>
    <row r="1173" spans="2:34" x14ac:dyDescent="0.25">
      <c r="B1173" t="s">
        <v>469</v>
      </c>
      <c r="C1173" s="17">
        <v>0.28813197183928702</v>
      </c>
      <c r="D1173" s="17">
        <v>0.26673457550007901</v>
      </c>
      <c r="E1173" s="17">
        <v>0.31167617278917797</v>
      </c>
      <c r="F1173" s="17"/>
      <c r="G1173" s="17">
        <v>0.26861619534070702</v>
      </c>
      <c r="H1173" s="17">
        <v>0.294454716605277</v>
      </c>
      <c r="I1173" s="17">
        <v>0.29834343095465499</v>
      </c>
      <c r="J1173" s="17"/>
      <c r="K1173" s="17">
        <v>0.33289447383665699</v>
      </c>
      <c r="L1173" s="17">
        <v>0.28282701736902</v>
      </c>
      <c r="M1173" s="17"/>
      <c r="N1173" s="17">
        <v>0.27045671243203301</v>
      </c>
      <c r="O1173" s="17">
        <v>0.30337961806951302</v>
      </c>
      <c r="P1173" s="17">
        <v>0.31886076866174201</v>
      </c>
      <c r="Q1173" s="17">
        <v>0.27162188240070401</v>
      </c>
      <c r="R1173" s="17">
        <v>0.23487442296494701</v>
      </c>
      <c r="S1173" s="17"/>
      <c r="T1173" s="17">
        <v>0.244976296817839</v>
      </c>
      <c r="U1173" s="17">
        <v>0.33507745292310798</v>
      </c>
      <c r="V1173" s="17">
        <v>0.32480998411381801</v>
      </c>
      <c r="W1173" s="17">
        <v>0.298939988606989</v>
      </c>
      <c r="X1173" s="17">
        <v>0.32095967645313001</v>
      </c>
      <c r="Y1173" s="17">
        <v>0.23701945538275301</v>
      </c>
      <c r="Z1173" s="17">
        <v>0.339294162755231</v>
      </c>
      <c r="AA1173" s="17">
        <v>0.29299707907787997</v>
      </c>
      <c r="AB1173" s="17">
        <v>0.26876936263607198</v>
      </c>
      <c r="AC1173" s="17">
        <v>0.25136142416649998</v>
      </c>
      <c r="AD1173" s="17">
        <v>0.33296959885393801</v>
      </c>
      <c r="AE1173" s="17">
        <v>0.16309400880989799</v>
      </c>
      <c r="AF1173" s="17"/>
      <c r="AG1173" s="17">
        <v>0.27855622374514299</v>
      </c>
      <c r="AH1173" s="17">
        <v>0.29085862235099302</v>
      </c>
    </row>
    <row r="1174" spans="2:34" x14ac:dyDescent="0.25">
      <c r="B1174" t="s">
        <v>470</v>
      </c>
      <c r="C1174" s="17">
        <v>0.18097267442294099</v>
      </c>
      <c r="D1174" s="17">
        <v>0.15769986536077099</v>
      </c>
      <c r="E1174" s="17">
        <v>0.20156084681487499</v>
      </c>
      <c r="F1174" s="17"/>
      <c r="G1174" s="17">
        <v>0.18477840998023301</v>
      </c>
      <c r="H1174" s="17">
        <v>0.18927725601268999</v>
      </c>
      <c r="I1174" s="17">
        <v>0.16704140634947501</v>
      </c>
      <c r="J1174" s="17"/>
      <c r="K1174" s="17">
        <v>0.18629796200610499</v>
      </c>
      <c r="L1174" s="17">
        <v>0.18210326800620999</v>
      </c>
      <c r="M1174" s="17"/>
      <c r="N1174" s="17">
        <v>0.16914497517954899</v>
      </c>
      <c r="O1174" s="17">
        <v>0.18460839593491599</v>
      </c>
      <c r="P1174" s="17">
        <v>0.19441047181280399</v>
      </c>
      <c r="Q1174" s="17">
        <v>0.19814066400724301</v>
      </c>
      <c r="R1174" s="17">
        <v>0.15551040476775299</v>
      </c>
      <c r="S1174" s="17"/>
      <c r="T1174" s="17">
        <v>0.13687365739107901</v>
      </c>
      <c r="U1174" s="17">
        <v>0.18980811235248801</v>
      </c>
      <c r="V1174" s="17">
        <v>0.184799421792256</v>
      </c>
      <c r="W1174" s="17">
        <v>0.19501349290212699</v>
      </c>
      <c r="X1174" s="17">
        <v>0.21096007712862799</v>
      </c>
      <c r="Y1174" s="17">
        <v>0.15603265097647401</v>
      </c>
      <c r="Z1174" s="17">
        <v>0.17292107905951701</v>
      </c>
      <c r="AA1174" s="17">
        <v>0.170119346207487</v>
      </c>
      <c r="AB1174" s="17">
        <v>0.20597200918667699</v>
      </c>
      <c r="AC1174" s="17">
        <v>0.21610475726005901</v>
      </c>
      <c r="AD1174" s="17">
        <v>0.18391478417630799</v>
      </c>
      <c r="AE1174" s="17">
        <v>0.13778856718237001</v>
      </c>
      <c r="AF1174" s="17"/>
      <c r="AG1174" s="17">
        <v>0.179531330224207</v>
      </c>
      <c r="AH1174" s="17">
        <v>0.191109529730912</v>
      </c>
    </row>
    <row r="1175" spans="2:34" x14ac:dyDescent="0.25">
      <c r="B1175" t="s">
        <v>471</v>
      </c>
      <c r="C1175" s="17">
        <v>7.6051399433341701E-2</v>
      </c>
      <c r="D1175" s="17">
        <v>6.9111299503934104E-2</v>
      </c>
      <c r="E1175" s="17">
        <v>7.7258512207466504E-2</v>
      </c>
      <c r="F1175" s="17"/>
      <c r="G1175" s="17">
        <v>7.9988933657338807E-2</v>
      </c>
      <c r="H1175" s="17">
        <v>8.8108300228035397E-2</v>
      </c>
      <c r="I1175" s="17">
        <v>5.7300236309093998E-2</v>
      </c>
      <c r="J1175" s="17"/>
      <c r="K1175" s="17">
        <v>7.9249875913235499E-2</v>
      </c>
      <c r="L1175" s="17">
        <v>7.3275115498687704E-2</v>
      </c>
      <c r="M1175" s="17"/>
      <c r="N1175" s="17">
        <v>8.4572681052664495E-2</v>
      </c>
      <c r="O1175" s="17">
        <v>5.5199721968157797E-2</v>
      </c>
      <c r="P1175" s="17">
        <v>8.83692481392713E-2</v>
      </c>
      <c r="Q1175" s="17">
        <v>0.14551509490085199</v>
      </c>
      <c r="R1175" s="17">
        <v>4.2836122949387601E-2</v>
      </c>
      <c r="S1175" s="17"/>
      <c r="T1175" s="17">
        <v>4.8682216925480901E-2</v>
      </c>
      <c r="U1175" s="17">
        <v>8.0996079313620406E-2</v>
      </c>
      <c r="V1175" s="17">
        <v>8.0694095689821804E-2</v>
      </c>
      <c r="W1175" s="17">
        <v>4.80369292846098E-2</v>
      </c>
      <c r="X1175" s="17">
        <v>9.9678127258072E-2</v>
      </c>
      <c r="Y1175" s="17">
        <v>7.9395782294282402E-2</v>
      </c>
      <c r="Z1175" s="17">
        <v>6.7569151197767699E-2</v>
      </c>
      <c r="AA1175" s="17">
        <v>0.11980078383448001</v>
      </c>
      <c r="AB1175" s="17">
        <v>9.0507047204186702E-2</v>
      </c>
      <c r="AC1175" s="17">
        <v>9.9272243469658406E-2</v>
      </c>
      <c r="AD1175" s="17">
        <v>5.0647245058539798E-2</v>
      </c>
      <c r="AE1175" s="17">
        <v>6.3191027998588903E-2</v>
      </c>
      <c r="AF1175" s="17"/>
      <c r="AG1175" s="17">
        <v>7.2166478240273599E-2</v>
      </c>
      <c r="AH1175" s="17">
        <v>8.0527336199306701E-2</v>
      </c>
    </row>
    <row r="1176" spans="2:34" x14ac:dyDescent="0.25">
      <c r="B1176" t="s">
        <v>80</v>
      </c>
      <c r="C1176" s="17">
        <v>9.9031228502440199E-2</v>
      </c>
      <c r="D1176" s="17">
        <v>8.0563048723558101E-2</v>
      </c>
      <c r="E1176" s="17">
        <v>0.11697158144820199</v>
      </c>
      <c r="F1176" s="17"/>
      <c r="G1176" s="17">
        <v>0.12611694002648099</v>
      </c>
      <c r="H1176" s="17">
        <v>8.9063731437417401E-2</v>
      </c>
      <c r="I1176" s="17">
        <v>8.6351410534555001E-2</v>
      </c>
      <c r="J1176" s="17"/>
      <c r="K1176" s="17">
        <v>0.120840901246588</v>
      </c>
      <c r="L1176" s="17">
        <v>8.5599525074544699E-2</v>
      </c>
      <c r="M1176" s="17"/>
      <c r="N1176" s="17">
        <v>0.204132735657786</v>
      </c>
      <c r="O1176" s="17">
        <v>9.4149275930859103E-2</v>
      </c>
      <c r="P1176" s="17">
        <v>9.2565697538531694E-2</v>
      </c>
      <c r="Q1176" s="17">
        <v>3.5368354807333802E-2</v>
      </c>
      <c r="R1176" s="17">
        <v>5.1622200426421398E-2</v>
      </c>
      <c r="S1176" s="17"/>
      <c r="T1176" s="17">
        <v>0.100738227003458</v>
      </c>
      <c r="U1176" s="17">
        <v>9.6944618668120305E-2</v>
      </c>
      <c r="V1176" s="17">
        <v>9.5532969321808298E-2</v>
      </c>
      <c r="W1176" s="17">
        <v>0.112302329258954</v>
      </c>
      <c r="X1176" s="17">
        <v>9.4364846571883099E-2</v>
      </c>
      <c r="Y1176" s="17">
        <v>0.12608601142612999</v>
      </c>
      <c r="Z1176" s="17">
        <v>0.10044892117127301</v>
      </c>
      <c r="AA1176" s="17">
        <v>6.5639673229664797E-2</v>
      </c>
      <c r="AB1176" s="17">
        <v>7.0942926942843501E-2</v>
      </c>
      <c r="AC1176" s="17">
        <v>0.103231218959202</v>
      </c>
      <c r="AD1176" s="17">
        <v>0.11606065835508</v>
      </c>
      <c r="AE1176" s="17">
        <v>0.107562605828646</v>
      </c>
      <c r="AF1176" s="17"/>
      <c r="AG1176" s="17">
        <v>8.4618429259663203E-2</v>
      </c>
      <c r="AH1176" s="17">
        <v>8.9081756250642297E-2</v>
      </c>
    </row>
    <row r="1177" spans="2:34" x14ac:dyDescent="0.25">
      <c r="C1177" s="17"/>
      <c r="D1177" s="17"/>
      <c r="E1177" s="17"/>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row>
    <row r="1178" spans="2:34" x14ac:dyDescent="0.25">
      <c r="B1178" s="6" t="s">
        <v>479</v>
      </c>
      <c r="C1178" s="17"/>
      <c r="D1178" s="17"/>
      <c r="E1178" s="17"/>
      <c r="F1178" s="17"/>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row>
    <row r="1179" spans="2:34" x14ac:dyDescent="0.25">
      <c r="B1179" s="23" t="s">
        <v>62</v>
      </c>
      <c r="C1179" s="17"/>
      <c r="D1179" s="17"/>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row>
    <row r="1180" spans="2:34" x14ac:dyDescent="0.25">
      <c r="B1180" t="s">
        <v>473</v>
      </c>
      <c r="C1180" s="17">
        <v>0.32807214135916002</v>
      </c>
      <c r="D1180" s="17">
        <v>0.32481097358871402</v>
      </c>
      <c r="E1180" s="17">
        <v>0.33109521584225998</v>
      </c>
      <c r="F1180" s="17"/>
      <c r="G1180" s="17">
        <v>0.31388507071461502</v>
      </c>
      <c r="H1180" s="17">
        <v>0.32778824164433201</v>
      </c>
      <c r="I1180" s="17">
        <v>0.34160491187726599</v>
      </c>
      <c r="J1180" s="17"/>
      <c r="K1180" s="17">
        <v>0.29830305269972901</v>
      </c>
      <c r="L1180" s="17">
        <v>0.33821099984577901</v>
      </c>
      <c r="M1180" s="17"/>
      <c r="N1180" s="17">
        <v>0.29071815851494798</v>
      </c>
      <c r="O1180" s="17">
        <v>0.27822189178295897</v>
      </c>
      <c r="P1180" s="17">
        <v>0.34875203809937599</v>
      </c>
      <c r="Q1180" s="17">
        <v>0.30488288461740698</v>
      </c>
      <c r="R1180" s="17">
        <v>0.38182661557740599</v>
      </c>
      <c r="S1180" s="17"/>
      <c r="T1180" s="17">
        <v>0.279078967459511</v>
      </c>
      <c r="U1180" s="17">
        <v>0.36082583969704901</v>
      </c>
      <c r="V1180" s="17">
        <v>0.41817537858360099</v>
      </c>
      <c r="W1180" s="17">
        <v>0.34745102469636402</v>
      </c>
      <c r="X1180" s="17">
        <v>0.22562676199801901</v>
      </c>
      <c r="Y1180" s="17">
        <v>0.27906460492189</v>
      </c>
      <c r="Z1180" s="17">
        <v>0.30311365978593002</v>
      </c>
      <c r="AA1180" s="17">
        <v>0.27658909369623502</v>
      </c>
      <c r="AB1180" s="17">
        <v>0.37058465015595698</v>
      </c>
      <c r="AC1180" s="17">
        <v>0.367015657319818</v>
      </c>
      <c r="AD1180" s="17">
        <v>0.29316882712791797</v>
      </c>
      <c r="AE1180" s="17">
        <v>0.45920891382086998</v>
      </c>
      <c r="AF1180" s="17"/>
      <c r="AG1180" s="17">
        <v>0.290096176431061</v>
      </c>
      <c r="AH1180" s="17">
        <v>0.371415680803583</v>
      </c>
    </row>
    <row r="1181" spans="2:34" x14ac:dyDescent="0.25">
      <c r="B1181" t="s">
        <v>474</v>
      </c>
      <c r="C1181" s="17">
        <v>0.17260931349792599</v>
      </c>
      <c r="D1181" s="17">
        <v>0.196517154782785</v>
      </c>
      <c r="E1181" s="17">
        <v>0.151317030737917</v>
      </c>
      <c r="F1181" s="17"/>
      <c r="G1181" s="17">
        <v>0.18745154989044099</v>
      </c>
      <c r="H1181" s="17">
        <v>0.165554584528319</v>
      </c>
      <c r="I1181" s="17">
        <v>0.16765513414837499</v>
      </c>
      <c r="J1181" s="17"/>
      <c r="K1181" s="17">
        <v>0.132700687756445</v>
      </c>
      <c r="L1181" s="17">
        <v>0.181267505570372</v>
      </c>
      <c r="M1181" s="17"/>
      <c r="N1181" s="17">
        <v>0.12620100156285199</v>
      </c>
      <c r="O1181" s="17">
        <v>0.22020630611698699</v>
      </c>
      <c r="P1181" s="17">
        <v>0.17835819608722001</v>
      </c>
      <c r="Q1181" s="17">
        <v>0.13993122977414699</v>
      </c>
      <c r="R1181" s="17">
        <v>0.16174044372075</v>
      </c>
      <c r="S1181" s="17"/>
      <c r="T1181" s="17">
        <v>0.17027256088662801</v>
      </c>
      <c r="U1181" s="17">
        <v>0.19059765701196299</v>
      </c>
      <c r="V1181" s="17">
        <v>0.16357350397335599</v>
      </c>
      <c r="W1181" s="17">
        <v>0.15591161547166599</v>
      </c>
      <c r="X1181" s="17">
        <v>0.197004577854827</v>
      </c>
      <c r="Y1181" s="17">
        <v>0.165099032290148</v>
      </c>
      <c r="Z1181" s="17">
        <v>0.17662346435730999</v>
      </c>
      <c r="AA1181" s="17">
        <v>0.23974559628155501</v>
      </c>
      <c r="AB1181" s="17">
        <v>0.16837839049739201</v>
      </c>
      <c r="AC1181" s="17">
        <v>0.16622935173702999</v>
      </c>
      <c r="AD1181" s="17">
        <v>0.15220582170877101</v>
      </c>
      <c r="AE1181" s="17">
        <v>9.6622196438955602E-2</v>
      </c>
      <c r="AF1181" s="17"/>
      <c r="AG1181" s="17">
        <v>0.17621046710281399</v>
      </c>
      <c r="AH1181" s="17">
        <v>0.176726949481814</v>
      </c>
    </row>
    <row r="1182" spans="2:34" x14ac:dyDescent="0.25">
      <c r="B1182" t="s">
        <v>475</v>
      </c>
      <c r="C1182" s="17">
        <v>0.13166115947078599</v>
      </c>
      <c r="D1182" s="17">
        <v>0.13990616690874</v>
      </c>
      <c r="E1182" s="17">
        <v>0.12593332958911599</v>
      </c>
      <c r="F1182" s="17"/>
      <c r="G1182" s="17">
        <v>9.8439188834157601E-2</v>
      </c>
      <c r="H1182" s="17">
        <v>0.16392413230302599</v>
      </c>
      <c r="I1182" s="17">
        <v>0.122129113339095</v>
      </c>
      <c r="J1182" s="17"/>
      <c r="K1182" s="17">
        <v>0.13075527011285901</v>
      </c>
      <c r="L1182" s="17">
        <v>0.13182706549296599</v>
      </c>
      <c r="M1182" s="17"/>
      <c r="N1182" s="17">
        <v>0.119826292217147</v>
      </c>
      <c r="O1182" s="17">
        <v>0.13901046788559099</v>
      </c>
      <c r="P1182" s="17">
        <v>0.13651148478949299</v>
      </c>
      <c r="Q1182" s="17">
        <v>0.153583862630808</v>
      </c>
      <c r="R1182" s="17">
        <v>0.116677681399251</v>
      </c>
      <c r="S1182" s="17"/>
      <c r="T1182" s="17">
        <v>0.16953856268784701</v>
      </c>
      <c r="U1182" s="17">
        <v>0.13955302493632499</v>
      </c>
      <c r="V1182" s="17">
        <v>7.3993937463682005E-2</v>
      </c>
      <c r="W1182" s="17">
        <v>0.134801862196053</v>
      </c>
      <c r="X1182" s="17">
        <v>0.14346474181023999</v>
      </c>
      <c r="Y1182" s="17">
        <v>0.17539804288212499</v>
      </c>
      <c r="Z1182" s="17">
        <v>0.120367301255928</v>
      </c>
      <c r="AA1182" s="17">
        <v>0.115491830431719</v>
      </c>
      <c r="AB1182" s="17">
        <v>0.104218745071541</v>
      </c>
      <c r="AC1182" s="17">
        <v>0.113728968868618</v>
      </c>
      <c r="AD1182" s="17">
        <v>9.06323502649206E-2</v>
      </c>
      <c r="AE1182" s="17">
        <v>0.18022660314953901</v>
      </c>
      <c r="AF1182" s="17"/>
      <c r="AG1182" s="17">
        <v>0.14324383955433001</v>
      </c>
      <c r="AH1182" s="17">
        <v>0.12295569938039599</v>
      </c>
    </row>
    <row r="1183" spans="2:34" x14ac:dyDescent="0.25">
      <c r="B1183" t="s">
        <v>476</v>
      </c>
      <c r="C1183" s="17">
        <v>8.1477153132529706E-2</v>
      </c>
      <c r="D1183" s="17">
        <v>9.0351920418851803E-2</v>
      </c>
      <c r="E1183" s="17">
        <v>7.3159678936966704E-2</v>
      </c>
      <c r="F1183" s="17"/>
      <c r="G1183" s="17">
        <v>7.2033501478720993E-2</v>
      </c>
      <c r="H1183" s="17">
        <v>7.1926241723825599E-2</v>
      </c>
      <c r="I1183" s="17">
        <v>0.102205343385394</v>
      </c>
      <c r="J1183" s="17"/>
      <c r="K1183" s="17">
        <v>0.105145349376424</v>
      </c>
      <c r="L1183" s="17">
        <v>7.5686109881305502E-2</v>
      </c>
      <c r="M1183" s="17"/>
      <c r="N1183" s="17">
        <v>7.4072169908212096E-2</v>
      </c>
      <c r="O1183" s="17">
        <v>7.9461059006706206E-2</v>
      </c>
      <c r="P1183" s="17">
        <v>5.8485576920208997E-2</v>
      </c>
      <c r="Q1183" s="17">
        <v>0.110054165520755</v>
      </c>
      <c r="R1183" s="17">
        <v>0.122693617711242</v>
      </c>
      <c r="S1183" s="17"/>
      <c r="T1183" s="17">
        <v>7.6218252563201E-2</v>
      </c>
      <c r="U1183" s="17">
        <v>6.5130273168388E-2</v>
      </c>
      <c r="V1183" s="17">
        <v>7.8522914253162504E-2</v>
      </c>
      <c r="W1183" s="17">
        <v>0.104475546691011</v>
      </c>
      <c r="X1183" s="17">
        <v>0.101535554533443</v>
      </c>
      <c r="Y1183" s="17">
        <v>0.11200858885041599</v>
      </c>
      <c r="Z1183" s="17">
        <v>5.72345415460246E-2</v>
      </c>
      <c r="AA1183" s="17">
        <v>7.0755312207901794E-2</v>
      </c>
      <c r="AB1183" s="17">
        <v>7.1531688333831597E-2</v>
      </c>
      <c r="AC1183" s="17">
        <v>6.9770001331552395E-2</v>
      </c>
      <c r="AD1183" s="17">
        <v>0.123783889528315</v>
      </c>
      <c r="AE1183" s="17">
        <v>5.9562523159723497E-2</v>
      </c>
      <c r="AF1183" s="17"/>
      <c r="AG1183" s="17">
        <v>9.0715861430754496E-2</v>
      </c>
      <c r="AH1183" s="17">
        <v>6.9963186469403998E-2</v>
      </c>
    </row>
    <row r="1184" spans="2:34" x14ac:dyDescent="0.25">
      <c r="B1184" t="s">
        <v>477</v>
      </c>
      <c r="C1184" s="17">
        <v>0.14772855738398699</v>
      </c>
      <c r="D1184" s="17">
        <v>0.121734749666183</v>
      </c>
      <c r="E1184" s="17">
        <v>0.171761834861687</v>
      </c>
      <c r="F1184" s="17"/>
      <c r="G1184" s="17">
        <v>0.14802279809590499</v>
      </c>
      <c r="H1184" s="17">
        <v>0.154173422967888</v>
      </c>
      <c r="I1184" s="17">
        <v>0.139387019809562</v>
      </c>
      <c r="J1184" s="17"/>
      <c r="K1184" s="17">
        <v>0.19818955438584801</v>
      </c>
      <c r="L1184" s="17">
        <v>0.141768168815603</v>
      </c>
      <c r="M1184" s="17"/>
      <c r="N1184" s="17">
        <v>0.143894620626554</v>
      </c>
      <c r="O1184" s="17">
        <v>0.16971610600884701</v>
      </c>
      <c r="P1184" s="17">
        <v>0.15408534296565399</v>
      </c>
      <c r="Q1184" s="17">
        <v>0.140903435357872</v>
      </c>
      <c r="R1184" s="17">
        <v>0.118053464537165</v>
      </c>
      <c r="S1184" s="17"/>
      <c r="T1184" s="17">
        <v>0.16274828452139301</v>
      </c>
      <c r="U1184" s="17">
        <v>0.11667472160624</v>
      </c>
      <c r="V1184" s="17">
        <v>0.11016925847350501</v>
      </c>
      <c r="W1184" s="17">
        <v>0.14417575947473199</v>
      </c>
      <c r="X1184" s="17">
        <v>0.178522858344772</v>
      </c>
      <c r="Y1184" s="17">
        <v>0.12945133096342801</v>
      </c>
      <c r="Z1184" s="17">
        <v>0.178829455441053</v>
      </c>
      <c r="AA1184" s="17">
        <v>0.20254757542899701</v>
      </c>
      <c r="AB1184" s="17">
        <v>0.15525078044030399</v>
      </c>
      <c r="AC1184" s="17">
        <v>0.15431936282108</v>
      </c>
      <c r="AD1184" s="17">
        <v>0.153648242281374</v>
      </c>
      <c r="AE1184" s="17">
        <v>8.3152861693476202E-2</v>
      </c>
      <c r="AF1184" s="17"/>
      <c r="AG1184" s="17">
        <v>0.16641720669412799</v>
      </c>
      <c r="AH1184" s="17">
        <v>0.134015280717069</v>
      </c>
    </row>
    <row r="1185" spans="2:34" x14ac:dyDescent="0.25">
      <c r="B1185" t="s">
        <v>478</v>
      </c>
      <c r="C1185" s="17">
        <v>2.5402642970131398E-2</v>
      </c>
      <c r="D1185" s="17">
        <v>2.9702971150589501E-2</v>
      </c>
      <c r="E1185" s="17">
        <v>2.1587751299315901E-2</v>
      </c>
      <c r="F1185" s="17"/>
      <c r="G1185" s="17">
        <v>1.6728189529121001E-2</v>
      </c>
      <c r="H1185" s="17">
        <v>1.9242706548606599E-2</v>
      </c>
      <c r="I1185" s="17">
        <v>4.1171264932003702E-2</v>
      </c>
      <c r="J1185" s="17"/>
      <c r="K1185" s="17">
        <v>3.9234902705187298E-3</v>
      </c>
      <c r="L1185" s="17">
        <v>2.7850508328647099E-2</v>
      </c>
      <c r="M1185" s="17"/>
      <c r="N1185" s="17">
        <v>2.72653549914623E-2</v>
      </c>
      <c r="O1185" s="17">
        <v>1.3166912409192299E-2</v>
      </c>
      <c r="P1185" s="17">
        <v>1.8730956732644501E-2</v>
      </c>
      <c r="Q1185" s="17">
        <v>4.3003832651095503E-2</v>
      </c>
      <c r="R1185" s="17">
        <v>4.30417263400402E-2</v>
      </c>
      <c r="S1185" s="17"/>
      <c r="T1185" s="17">
        <v>3.2877942910905698E-2</v>
      </c>
      <c r="U1185" s="17">
        <v>1.9768456329874399E-2</v>
      </c>
      <c r="V1185" s="17">
        <v>2.94433733363706E-2</v>
      </c>
      <c r="W1185" s="17">
        <v>1.7863464477965701E-2</v>
      </c>
      <c r="X1185" s="17">
        <v>3.6963345741141601E-2</v>
      </c>
      <c r="Y1185" s="17">
        <v>2.34567152505036E-2</v>
      </c>
      <c r="Z1185" s="17">
        <v>3.1399089245227302E-2</v>
      </c>
      <c r="AA1185" s="17">
        <v>1.94560495315814E-2</v>
      </c>
      <c r="AB1185" s="17">
        <v>3.01373452644919E-2</v>
      </c>
      <c r="AC1185" s="17">
        <v>0</v>
      </c>
      <c r="AD1185" s="17">
        <v>4.27364527710382E-2</v>
      </c>
      <c r="AE1185" s="17">
        <v>1.7635289866330499E-2</v>
      </c>
      <c r="AF1185" s="17"/>
      <c r="AG1185" s="17">
        <v>2.2341958855705401E-2</v>
      </c>
      <c r="AH1185" s="17">
        <v>2.7957877036242199E-2</v>
      </c>
    </row>
    <row r="1186" spans="2:34" x14ac:dyDescent="0.25">
      <c r="B1186" t="s">
        <v>80</v>
      </c>
      <c r="C1186" s="17">
        <v>0.113049032185479</v>
      </c>
      <c r="D1186" s="17">
        <v>9.6976063484136704E-2</v>
      </c>
      <c r="E1186" s="17">
        <v>0.12514515873273799</v>
      </c>
      <c r="F1186" s="17"/>
      <c r="G1186" s="17">
        <v>0.16343970145704001</v>
      </c>
      <c r="H1186" s="17">
        <v>9.7390670284002903E-2</v>
      </c>
      <c r="I1186" s="17">
        <v>8.5847212508303794E-2</v>
      </c>
      <c r="J1186" s="17"/>
      <c r="K1186" s="17">
        <v>0.130982595398176</v>
      </c>
      <c r="L1186" s="17">
        <v>0.103389642065329</v>
      </c>
      <c r="M1186" s="17"/>
      <c r="N1186" s="17">
        <v>0.21802240217882499</v>
      </c>
      <c r="O1186" s="17">
        <v>0.100217256789718</v>
      </c>
      <c r="P1186" s="17">
        <v>0.105076404405403</v>
      </c>
      <c r="Q1186" s="17">
        <v>0.107640589447916</v>
      </c>
      <c r="R1186" s="17">
        <v>5.5966450714145202E-2</v>
      </c>
      <c r="S1186" s="17"/>
      <c r="T1186" s="17">
        <v>0.109265428970516</v>
      </c>
      <c r="U1186" s="17">
        <v>0.10745002725015999</v>
      </c>
      <c r="V1186" s="17">
        <v>0.126121633916324</v>
      </c>
      <c r="W1186" s="17">
        <v>9.5320726992209101E-2</v>
      </c>
      <c r="X1186" s="17">
        <v>0.116882159717556</v>
      </c>
      <c r="Y1186" s="17">
        <v>0.115521684841489</v>
      </c>
      <c r="Z1186" s="17">
        <v>0.132432488368526</v>
      </c>
      <c r="AA1186" s="17">
        <v>7.5414542422011399E-2</v>
      </c>
      <c r="AB1186" s="17">
        <v>9.9898400236482401E-2</v>
      </c>
      <c r="AC1186" s="17">
        <v>0.12893665792190201</v>
      </c>
      <c r="AD1186" s="17">
        <v>0.14382441631766399</v>
      </c>
      <c r="AE1186" s="17">
        <v>0.10359161187110499</v>
      </c>
      <c r="AF1186" s="17"/>
      <c r="AG1186" s="17">
        <v>0.110974489931207</v>
      </c>
      <c r="AH1186" s="17">
        <v>9.6965326111491307E-2</v>
      </c>
    </row>
    <row r="1187" spans="2:34" x14ac:dyDescent="0.25">
      <c r="C1187" s="17"/>
      <c r="D1187" s="17"/>
      <c r="E1187" s="17"/>
      <c r="F1187" s="17"/>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row>
    <row r="1188" spans="2:34" x14ac:dyDescent="0.25">
      <c r="B1188" s="6" t="s">
        <v>488</v>
      </c>
      <c r="C1188" s="17"/>
      <c r="D1188" s="17"/>
      <c r="E1188" s="17"/>
      <c r="F1188" s="17"/>
      <c r="G1188" s="17"/>
      <c r="H1188" s="17"/>
      <c r="I1188" s="17"/>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row>
    <row r="1189" spans="2:34" x14ac:dyDescent="0.25">
      <c r="B1189" s="23" t="s">
        <v>62</v>
      </c>
      <c r="C1189" s="17"/>
      <c r="D1189" s="17"/>
      <c r="E1189" s="17"/>
      <c r="F1189" s="17"/>
      <c r="G1189" s="17"/>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row>
    <row r="1190" spans="2:34" x14ac:dyDescent="0.25">
      <c r="B1190" t="s">
        <v>378</v>
      </c>
      <c r="C1190" s="17">
        <v>9.2504557675569796E-2</v>
      </c>
      <c r="D1190" s="17">
        <v>0.11514284373438401</v>
      </c>
      <c r="E1190" s="17">
        <v>7.1633421080920204E-2</v>
      </c>
      <c r="F1190" s="17"/>
      <c r="G1190" s="17">
        <v>8.3824177736468705E-2</v>
      </c>
      <c r="H1190" s="17">
        <v>7.5165014650750595E-2</v>
      </c>
      <c r="I1190" s="17">
        <v>0.12227427961942</v>
      </c>
      <c r="J1190" s="17"/>
      <c r="K1190" s="17">
        <v>9.0695283359995396E-2</v>
      </c>
      <c r="L1190" s="17">
        <v>9.4270162761839998E-2</v>
      </c>
      <c r="M1190" s="17"/>
      <c r="N1190" s="17">
        <v>7.7286252874889202E-2</v>
      </c>
      <c r="O1190" s="17">
        <v>7.8783001482351206E-2</v>
      </c>
      <c r="P1190" s="17">
        <v>6.9267330323484394E-2</v>
      </c>
      <c r="Q1190" s="17">
        <v>0.116325122902498</v>
      </c>
      <c r="R1190" s="17">
        <v>0.154884818028142</v>
      </c>
      <c r="S1190" s="17"/>
      <c r="T1190" s="17">
        <v>0.15370560453101101</v>
      </c>
      <c r="U1190" s="17">
        <v>5.9097550676548503E-2</v>
      </c>
      <c r="V1190" s="17">
        <v>4.9811965656275103E-2</v>
      </c>
      <c r="W1190" s="17">
        <v>5.8592049391214797E-2</v>
      </c>
      <c r="X1190" s="17">
        <v>6.7911503976745002E-2</v>
      </c>
      <c r="Y1190" s="17">
        <v>0.13000200376896201</v>
      </c>
      <c r="Z1190" s="17">
        <v>7.7167915684923399E-2</v>
      </c>
      <c r="AA1190" s="17">
        <v>8.5985048402747399E-2</v>
      </c>
      <c r="AB1190" s="17">
        <v>0.110323871966065</v>
      </c>
      <c r="AC1190" s="17">
        <v>0.109007951903816</v>
      </c>
      <c r="AD1190" s="17">
        <v>9.52553960728625E-2</v>
      </c>
      <c r="AE1190" s="17">
        <v>5.5877110570195697E-2</v>
      </c>
      <c r="AF1190" s="17"/>
      <c r="AG1190" s="17">
        <v>0.112160753818704</v>
      </c>
      <c r="AH1190" s="17">
        <v>7.9280757109431305E-2</v>
      </c>
    </row>
    <row r="1191" spans="2:34" x14ac:dyDescent="0.25">
      <c r="B1191" t="s">
        <v>379</v>
      </c>
      <c r="C1191" s="17">
        <v>0.26313607524325</v>
      </c>
      <c r="D1191" s="17">
        <v>0.29007554562795301</v>
      </c>
      <c r="E1191" s="17">
        <v>0.23917240715065299</v>
      </c>
      <c r="F1191" s="17"/>
      <c r="G1191" s="17">
        <v>0.249426773355376</v>
      </c>
      <c r="H1191" s="17">
        <v>0.26511330332461802</v>
      </c>
      <c r="I1191" s="17">
        <v>0.27339440566599299</v>
      </c>
      <c r="J1191" s="17"/>
      <c r="K1191" s="17">
        <v>0.205582493951773</v>
      </c>
      <c r="L1191" s="17">
        <v>0.27688235512704301</v>
      </c>
      <c r="M1191" s="17"/>
      <c r="N1191" s="17">
        <v>0.17055414561487101</v>
      </c>
      <c r="O1191" s="17">
        <v>0.280645508517329</v>
      </c>
      <c r="P1191" s="17">
        <v>0.257826916280889</v>
      </c>
      <c r="Q1191" s="17">
        <v>0.25674776351885598</v>
      </c>
      <c r="R1191" s="17">
        <v>0.33412794297800003</v>
      </c>
      <c r="S1191" s="17"/>
      <c r="T1191" s="17">
        <v>0.33512245549761099</v>
      </c>
      <c r="U1191" s="17">
        <v>0.221410877497936</v>
      </c>
      <c r="V1191" s="17">
        <v>0.21044012321605701</v>
      </c>
      <c r="W1191" s="17">
        <v>0.28921697361805998</v>
      </c>
      <c r="X1191" s="17">
        <v>0.21405132686422901</v>
      </c>
      <c r="Y1191" s="17">
        <v>0.27654296552530899</v>
      </c>
      <c r="Z1191" s="17">
        <v>0.22078640810226799</v>
      </c>
      <c r="AA1191" s="17">
        <v>0.27945733118482702</v>
      </c>
      <c r="AB1191" s="17">
        <v>0.256463626675076</v>
      </c>
      <c r="AC1191" s="17">
        <v>0.29493386319977</v>
      </c>
      <c r="AD1191" s="17">
        <v>0.235300012455365</v>
      </c>
      <c r="AE1191" s="17">
        <v>0.35861405863205797</v>
      </c>
      <c r="AF1191" s="17"/>
      <c r="AG1191" s="17">
        <v>0.274301795352421</v>
      </c>
      <c r="AH1191" s="17">
        <v>0.27144575780571301</v>
      </c>
    </row>
    <row r="1192" spans="2:34" x14ac:dyDescent="0.25">
      <c r="B1192" t="s">
        <v>486</v>
      </c>
      <c r="C1192" s="17">
        <v>0.328666761219506</v>
      </c>
      <c r="D1192" s="17">
        <v>0.31350866326020399</v>
      </c>
      <c r="E1192" s="17">
        <v>0.34168579042637198</v>
      </c>
      <c r="F1192" s="17"/>
      <c r="G1192" s="17">
        <v>0.27863826822819798</v>
      </c>
      <c r="H1192" s="17">
        <v>0.36877338442959001</v>
      </c>
      <c r="I1192" s="17">
        <v>0.32492574006318298</v>
      </c>
      <c r="J1192" s="17"/>
      <c r="K1192" s="17">
        <v>0.32225885944367599</v>
      </c>
      <c r="L1192" s="17">
        <v>0.33168912535916101</v>
      </c>
      <c r="M1192" s="17"/>
      <c r="N1192" s="17">
        <v>0.31113955991827502</v>
      </c>
      <c r="O1192" s="17">
        <v>0.31478409029022603</v>
      </c>
      <c r="P1192" s="17">
        <v>0.36615259014490797</v>
      </c>
      <c r="Q1192" s="17">
        <v>0.32646097477871799</v>
      </c>
      <c r="R1192" s="17">
        <v>0.28840414145993298</v>
      </c>
      <c r="S1192" s="17"/>
      <c r="T1192" s="17">
        <v>0.28896300358582799</v>
      </c>
      <c r="U1192" s="17">
        <v>0.37065065996372099</v>
      </c>
      <c r="V1192" s="17">
        <v>0.33727632976673599</v>
      </c>
      <c r="W1192" s="17">
        <v>0.36026115288167898</v>
      </c>
      <c r="X1192" s="17">
        <v>0.37625541971424298</v>
      </c>
      <c r="Y1192" s="17">
        <v>0.27827923120350501</v>
      </c>
      <c r="Z1192" s="17">
        <v>0.325332569376173</v>
      </c>
      <c r="AA1192" s="17">
        <v>0.36449550442824702</v>
      </c>
      <c r="AB1192" s="17">
        <v>0.28946876171086799</v>
      </c>
      <c r="AC1192" s="17">
        <v>0.335232247408286</v>
      </c>
      <c r="AD1192" s="17">
        <v>0.36530768549409698</v>
      </c>
      <c r="AE1192" s="17">
        <v>0.27510754384096803</v>
      </c>
      <c r="AF1192" s="17"/>
      <c r="AG1192" s="17">
        <v>0.33221969284873998</v>
      </c>
      <c r="AH1192" s="17">
        <v>0.328029961431207</v>
      </c>
    </row>
    <row r="1193" spans="2:34" x14ac:dyDescent="0.25">
      <c r="B1193" t="s">
        <v>381</v>
      </c>
      <c r="C1193" s="17">
        <v>0.15074358063832199</v>
      </c>
      <c r="D1193" s="17">
        <v>0.134058165961352</v>
      </c>
      <c r="E1193" s="17">
        <v>0.16713485338207501</v>
      </c>
      <c r="F1193" s="17"/>
      <c r="G1193" s="17">
        <v>0.16073196490083899</v>
      </c>
      <c r="H1193" s="17">
        <v>0.15511227289611301</v>
      </c>
      <c r="I1193" s="17">
        <v>0.13599697569223601</v>
      </c>
      <c r="J1193" s="17"/>
      <c r="K1193" s="17">
        <v>0.17122562787464901</v>
      </c>
      <c r="L1193" s="17">
        <v>0.146710706515399</v>
      </c>
      <c r="M1193" s="17"/>
      <c r="N1193" s="17">
        <v>0.14001073960896299</v>
      </c>
      <c r="O1193" s="17">
        <v>0.17377651686745099</v>
      </c>
      <c r="P1193" s="17">
        <v>0.15137102432945199</v>
      </c>
      <c r="Q1193" s="17">
        <v>0.17452442072111199</v>
      </c>
      <c r="R1193" s="17">
        <v>0.12541822656162599</v>
      </c>
      <c r="S1193" s="17"/>
      <c r="T1193" s="17">
        <v>0.10167884814632</v>
      </c>
      <c r="U1193" s="17">
        <v>0.179753476380063</v>
      </c>
      <c r="V1193" s="17">
        <v>0.18529326238204999</v>
      </c>
      <c r="W1193" s="17">
        <v>0.12520517797019401</v>
      </c>
      <c r="X1193" s="17">
        <v>0.12997661690266901</v>
      </c>
      <c r="Y1193" s="17">
        <v>0.15881828184991501</v>
      </c>
      <c r="Z1193" s="17">
        <v>0.196741871486912</v>
      </c>
      <c r="AA1193" s="17">
        <v>0.11156557029776699</v>
      </c>
      <c r="AB1193" s="17">
        <v>0.17716083008802599</v>
      </c>
      <c r="AC1193" s="17">
        <v>0.138919358658569</v>
      </c>
      <c r="AD1193" s="17">
        <v>0.13912345399923301</v>
      </c>
      <c r="AE1193" s="17">
        <v>0.12318815887534899</v>
      </c>
      <c r="AF1193" s="17"/>
      <c r="AG1193" s="17">
        <v>0.13306337035049501</v>
      </c>
      <c r="AH1193" s="17">
        <v>0.15838279132673599</v>
      </c>
    </row>
    <row r="1194" spans="2:34" x14ac:dyDescent="0.25">
      <c r="B1194" t="s">
        <v>382</v>
      </c>
      <c r="C1194" s="17">
        <v>3.3648351119823297E-2</v>
      </c>
      <c r="D1194" s="17">
        <v>3.6159374520002903E-2</v>
      </c>
      <c r="E1194" s="17">
        <v>2.9252161555186701E-2</v>
      </c>
      <c r="F1194" s="17"/>
      <c r="G1194" s="17">
        <v>3.5642226297739402E-2</v>
      </c>
      <c r="H1194" s="17">
        <v>3.0269538433561199E-2</v>
      </c>
      <c r="I1194" s="17">
        <v>3.6026271339440599E-2</v>
      </c>
      <c r="J1194" s="17"/>
      <c r="K1194" s="17">
        <v>5.5311375013820399E-2</v>
      </c>
      <c r="L1194" s="17">
        <v>3.08939633651686E-2</v>
      </c>
      <c r="M1194" s="17"/>
      <c r="N1194" s="17">
        <v>4.4039662514003097E-2</v>
      </c>
      <c r="O1194" s="17">
        <v>2.3686092003497899E-2</v>
      </c>
      <c r="P1194" s="17">
        <v>3.3893535417065898E-2</v>
      </c>
      <c r="Q1194" s="17">
        <v>5.7435943614379398E-2</v>
      </c>
      <c r="R1194" s="17">
        <v>2.6503305162404199E-2</v>
      </c>
      <c r="S1194" s="17"/>
      <c r="T1194" s="17">
        <v>1.9939046473932999E-2</v>
      </c>
      <c r="U1194" s="17">
        <v>1.44952813436735E-2</v>
      </c>
      <c r="V1194" s="17">
        <v>4.0689918311436597E-2</v>
      </c>
      <c r="W1194" s="17">
        <v>2.8771773834071E-2</v>
      </c>
      <c r="X1194" s="17">
        <v>6.4179225869492998E-2</v>
      </c>
      <c r="Y1194" s="17">
        <v>3.1561600463535303E-2</v>
      </c>
      <c r="Z1194" s="17">
        <v>4.1654148072466299E-2</v>
      </c>
      <c r="AA1194" s="17">
        <v>6.4817769498903E-2</v>
      </c>
      <c r="AB1194" s="17">
        <v>2.68752566643897E-2</v>
      </c>
      <c r="AC1194" s="17">
        <v>2.0781227358833799E-2</v>
      </c>
      <c r="AD1194" s="17">
        <v>6.5202830543418605E-2</v>
      </c>
      <c r="AE1194" s="17">
        <v>4.7577893771632199E-2</v>
      </c>
      <c r="AF1194" s="17"/>
      <c r="AG1194" s="17">
        <v>3.2064272009844699E-2</v>
      </c>
      <c r="AH1194" s="17">
        <v>3.4248285137371701E-2</v>
      </c>
    </row>
    <row r="1195" spans="2:34" x14ac:dyDescent="0.25">
      <c r="B1195" t="s">
        <v>80</v>
      </c>
      <c r="C1195" s="17">
        <v>0.131300674103529</v>
      </c>
      <c r="D1195" s="17">
        <v>0.11105540689610401</v>
      </c>
      <c r="E1195" s="17">
        <v>0.15112136640479401</v>
      </c>
      <c r="F1195" s="17"/>
      <c r="G1195" s="17">
        <v>0.19173658948137901</v>
      </c>
      <c r="H1195" s="17">
        <v>0.10556648626536699</v>
      </c>
      <c r="I1195" s="17">
        <v>0.10738232761972701</v>
      </c>
      <c r="J1195" s="17"/>
      <c r="K1195" s="17">
        <v>0.15492636035608501</v>
      </c>
      <c r="L1195" s="17">
        <v>0.11955368687138899</v>
      </c>
      <c r="M1195" s="17"/>
      <c r="N1195" s="17">
        <v>0.25696963946899898</v>
      </c>
      <c r="O1195" s="17">
        <v>0.128324790839145</v>
      </c>
      <c r="P1195" s="17">
        <v>0.121488603504201</v>
      </c>
      <c r="Q1195" s="17">
        <v>6.8505774464436606E-2</v>
      </c>
      <c r="R1195" s="17">
        <v>7.0661565809894494E-2</v>
      </c>
      <c r="S1195" s="17"/>
      <c r="T1195" s="17">
        <v>0.100591041765296</v>
      </c>
      <c r="U1195" s="17">
        <v>0.15459215413805899</v>
      </c>
      <c r="V1195" s="17">
        <v>0.17648840066744501</v>
      </c>
      <c r="W1195" s="17">
        <v>0.13795287230478201</v>
      </c>
      <c r="X1195" s="17">
        <v>0.14762590667262199</v>
      </c>
      <c r="Y1195" s="17">
        <v>0.124795917188774</v>
      </c>
      <c r="Z1195" s="17">
        <v>0.138317087277257</v>
      </c>
      <c r="AA1195" s="17">
        <v>9.3678776187508694E-2</v>
      </c>
      <c r="AB1195" s="17">
        <v>0.13970765289557499</v>
      </c>
      <c r="AC1195" s="17">
        <v>0.101125351470725</v>
      </c>
      <c r="AD1195" s="17">
        <v>9.9810621435024505E-2</v>
      </c>
      <c r="AE1195" s="17">
        <v>0.13963523430979599</v>
      </c>
      <c r="AF1195" s="17"/>
      <c r="AG1195" s="17">
        <v>0.116190115619796</v>
      </c>
      <c r="AH1195" s="17">
        <v>0.12861244718954101</v>
      </c>
    </row>
    <row r="1196" spans="2:34" x14ac:dyDescent="0.25">
      <c r="C1196" s="17"/>
      <c r="D1196" s="17"/>
      <c r="E1196" s="17"/>
      <c r="F1196" s="17"/>
      <c r="G1196" s="17"/>
      <c r="H1196" s="17"/>
      <c r="I1196" s="17"/>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row>
    <row r="1197" spans="2:34" x14ac:dyDescent="0.25">
      <c r="B1197" s="6" t="s">
        <v>489</v>
      </c>
      <c r="C1197" s="17"/>
      <c r="D1197" s="17"/>
      <c r="E1197" s="17"/>
      <c r="F1197" s="17"/>
      <c r="G1197" s="17"/>
      <c r="H1197" s="17"/>
      <c r="I1197" s="17"/>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row>
    <row r="1198" spans="2:34" x14ac:dyDescent="0.25">
      <c r="B1198" s="23" t="s">
        <v>62</v>
      </c>
      <c r="C1198" s="17"/>
      <c r="D1198" s="17"/>
      <c r="E1198" s="17"/>
      <c r="F1198" s="17"/>
      <c r="G1198" s="17"/>
      <c r="H1198" s="17"/>
      <c r="I1198" s="17"/>
      <c r="J1198" s="17"/>
      <c r="K1198" s="17"/>
      <c r="L1198" s="17"/>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7"/>
    </row>
    <row r="1199" spans="2:34" x14ac:dyDescent="0.25">
      <c r="B1199" t="s">
        <v>378</v>
      </c>
      <c r="C1199" s="17">
        <v>9.9625961796153906E-2</v>
      </c>
      <c r="D1199" s="17">
        <v>0.11383515598298299</v>
      </c>
      <c r="E1199" s="17">
        <v>8.7320810468987195E-2</v>
      </c>
      <c r="F1199" s="17"/>
      <c r="G1199" s="17">
        <v>7.5456856292739405E-2</v>
      </c>
      <c r="H1199" s="17">
        <v>9.0939508165609501E-2</v>
      </c>
      <c r="I1199" s="17">
        <v>0.132949375511975</v>
      </c>
      <c r="J1199" s="17"/>
      <c r="K1199" s="17">
        <v>9.6344645152606101E-2</v>
      </c>
      <c r="L1199" s="17">
        <v>0.10108461365299801</v>
      </c>
      <c r="M1199" s="17"/>
      <c r="N1199" s="17">
        <v>6.7930804844511597E-2</v>
      </c>
      <c r="O1199" s="17">
        <v>8.8564773668551394E-2</v>
      </c>
      <c r="P1199" s="17">
        <v>9.0871510223459795E-2</v>
      </c>
      <c r="Q1199" s="17">
        <v>9.2975975178668804E-2</v>
      </c>
      <c r="R1199" s="17">
        <v>0.15673323053621599</v>
      </c>
      <c r="S1199" s="17"/>
      <c r="T1199" s="17">
        <v>0.16495532231106999</v>
      </c>
      <c r="U1199" s="17">
        <v>5.3382681522428699E-2</v>
      </c>
      <c r="V1199" s="17">
        <v>9.7126545245339604E-2</v>
      </c>
      <c r="W1199" s="17">
        <v>0.10480195889121501</v>
      </c>
      <c r="X1199" s="17">
        <v>0.103404233220698</v>
      </c>
      <c r="Y1199" s="17">
        <v>0.104421633415585</v>
      </c>
      <c r="Z1199" s="17">
        <v>5.9634699052382702E-2</v>
      </c>
      <c r="AA1199" s="17">
        <v>6.9888603903540902E-2</v>
      </c>
      <c r="AB1199" s="17">
        <v>0.12632081233522</v>
      </c>
      <c r="AC1199" s="17">
        <v>9.4792765888646602E-2</v>
      </c>
      <c r="AD1199" s="17">
        <v>9.7061496664814104E-2</v>
      </c>
      <c r="AE1199" s="17">
        <v>4.9152949300873598E-2</v>
      </c>
      <c r="AF1199" s="17"/>
      <c r="AG1199" s="17">
        <v>0.12639389797640899</v>
      </c>
      <c r="AH1199" s="17">
        <v>8.1306415608159696E-2</v>
      </c>
    </row>
    <row r="1200" spans="2:34" x14ac:dyDescent="0.25">
      <c r="B1200" t="s">
        <v>379</v>
      </c>
      <c r="C1200" s="17">
        <v>0.25071938994757798</v>
      </c>
      <c r="D1200" s="17">
        <v>0.27142571706282098</v>
      </c>
      <c r="E1200" s="17">
        <v>0.233971094145868</v>
      </c>
      <c r="F1200" s="17"/>
      <c r="G1200" s="17">
        <v>0.227502274988585</v>
      </c>
      <c r="H1200" s="17">
        <v>0.24273660723796001</v>
      </c>
      <c r="I1200" s="17">
        <v>0.282277651471045</v>
      </c>
      <c r="J1200" s="17"/>
      <c r="K1200" s="17">
        <v>0.25302181989217798</v>
      </c>
      <c r="L1200" s="17">
        <v>0.25040923559675399</v>
      </c>
      <c r="M1200" s="17"/>
      <c r="N1200" s="17">
        <v>0.21687688173363701</v>
      </c>
      <c r="O1200" s="17">
        <v>0.24014565601017801</v>
      </c>
      <c r="P1200" s="17">
        <v>0.23537151250979499</v>
      </c>
      <c r="Q1200" s="17">
        <v>0.25346449230055301</v>
      </c>
      <c r="R1200" s="17">
        <v>0.31809848452434503</v>
      </c>
      <c r="S1200" s="17"/>
      <c r="T1200" s="17">
        <v>0.30779577433154998</v>
      </c>
      <c r="U1200" s="17">
        <v>0.27246087248223499</v>
      </c>
      <c r="V1200" s="17">
        <v>0.18661854776174999</v>
      </c>
      <c r="W1200" s="17">
        <v>0.22284758577466601</v>
      </c>
      <c r="X1200" s="17">
        <v>0.194176343936661</v>
      </c>
      <c r="Y1200" s="17">
        <v>0.23223847746121001</v>
      </c>
      <c r="Z1200" s="17">
        <v>0.28113018142438501</v>
      </c>
      <c r="AA1200" s="17">
        <v>0.23589215494718699</v>
      </c>
      <c r="AB1200" s="17">
        <v>0.19883489840503099</v>
      </c>
      <c r="AC1200" s="17">
        <v>0.267019433759004</v>
      </c>
      <c r="AD1200" s="17">
        <v>0.27969593773585699</v>
      </c>
      <c r="AE1200" s="17">
        <v>0.38677804165224999</v>
      </c>
      <c r="AF1200" s="17"/>
      <c r="AG1200" s="17">
        <v>0.27131488988336799</v>
      </c>
      <c r="AH1200" s="17">
        <v>0.24016532380054301</v>
      </c>
    </row>
    <row r="1201" spans="2:34" x14ac:dyDescent="0.25">
      <c r="B1201" t="s">
        <v>486</v>
      </c>
      <c r="C1201" s="17">
        <v>0.172664528488332</v>
      </c>
      <c r="D1201" s="17">
        <v>0.18265638464293699</v>
      </c>
      <c r="E1201" s="17">
        <v>0.16597384570066601</v>
      </c>
      <c r="F1201" s="17"/>
      <c r="G1201" s="17">
        <v>0.175457681806028</v>
      </c>
      <c r="H1201" s="17">
        <v>0.19205455695095899</v>
      </c>
      <c r="I1201" s="17">
        <v>0.145796057990633</v>
      </c>
      <c r="J1201" s="17"/>
      <c r="K1201" s="17">
        <v>0.158956008466939</v>
      </c>
      <c r="L1201" s="17">
        <v>0.17792259977986499</v>
      </c>
      <c r="M1201" s="17"/>
      <c r="N1201" s="17">
        <v>0.188720470442202</v>
      </c>
      <c r="O1201" s="17">
        <v>0.20709734601093999</v>
      </c>
      <c r="P1201" s="17">
        <v>0.16697876135353601</v>
      </c>
      <c r="Q1201" s="17">
        <v>0.166244963629503</v>
      </c>
      <c r="R1201" s="17">
        <v>0.135626635647424</v>
      </c>
      <c r="S1201" s="17"/>
      <c r="T1201" s="17">
        <v>0.148684218823224</v>
      </c>
      <c r="U1201" s="17">
        <v>0.15140119570404401</v>
      </c>
      <c r="V1201" s="17">
        <v>0.187380898361271</v>
      </c>
      <c r="W1201" s="17">
        <v>0.12803827177955801</v>
      </c>
      <c r="X1201" s="17">
        <v>0.22794205366683901</v>
      </c>
      <c r="Y1201" s="17">
        <v>0.22063867162679501</v>
      </c>
      <c r="Z1201" s="17">
        <v>0.202811621955374</v>
      </c>
      <c r="AA1201" s="17">
        <v>0.173106904496517</v>
      </c>
      <c r="AB1201" s="17">
        <v>0.18628102326062801</v>
      </c>
      <c r="AC1201" s="17">
        <v>0.13970966265458901</v>
      </c>
      <c r="AD1201" s="17">
        <v>0.17899867647697801</v>
      </c>
      <c r="AE1201" s="17">
        <v>0.110897747361811</v>
      </c>
      <c r="AF1201" s="17"/>
      <c r="AG1201" s="17">
        <v>0.172702789553696</v>
      </c>
      <c r="AH1201" s="17">
        <v>0.174403678331607</v>
      </c>
    </row>
    <row r="1202" spans="2:34" x14ac:dyDescent="0.25">
      <c r="B1202" t="s">
        <v>381</v>
      </c>
      <c r="C1202" s="17">
        <v>0.26328280646112501</v>
      </c>
      <c r="D1202" s="17">
        <v>0.23468772229743901</v>
      </c>
      <c r="E1202" s="17">
        <v>0.29365571665119999</v>
      </c>
      <c r="F1202" s="17"/>
      <c r="G1202" s="17">
        <v>0.28971098808458601</v>
      </c>
      <c r="H1202" s="17">
        <v>0.25338939627951601</v>
      </c>
      <c r="I1202" s="17">
        <v>0.25112097288131902</v>
      </c>
      <c r="J1202" s="17"/>
      <c r="K1202" s="17">
        <v>0.20871996756208699</v>
      </c>
      <c r="L1202" s="17">
        <v>0.27492600295172098</v>
      </c>
      <c r="M1202" s="17"/>
      <c r="N1202" s="17">
        <v>0.21411761526806899</v>
      </c>
      <c r="O1202" s="17">
        <v>0.247086551296264</v>
      </c>
      <c r="P1202" s="17">
        <v>0.29424316587091598</v>
      </c>
      <c r="Q1202" s="17">
        <v>0.30640145544995601</v>
      </c>
      <c r="R1202" s="17">
        <v>0.247780269160285</v>
      </c>
      <c r="S1202" s="17"/>
      <c r="T1202" s="17">
        <v>0.196422475539412</v>
      </c>
      <c r="U1202" s="17">
        <v>0.28152718611152</v>
      </c>
      <c r="V1202" s="17">
        <v>0.31187447222931097</v>
      </c>
      <c r="W1202" s="17">
        <v>0.31266774324795599</v>
      </c>
      <c r="X1202" s="17">
        <v>0.23399150055831999</v>
      </c>
      <c r="Y1202" s="17">
        <v>0.24610636872170699</v>
      </c>
      <c r="Z1202" s="17">
        <v>0.24483750004852001</v>
      </c>
      <c r="AA1202" s="17">
        <v>0.302288537924366</v>
      </c>
      <c r="AB1202" s="17">
        <v>0.29477650198031502</v>
      </c>
      <c r="AC1202" s="17">
        <v>0.25517770554440899</v>
      </c>
      <c r="AD1202" s="17">
        <v>0.25035489544974798</v>
      </c>
      <c r="AE1202" s="17">
        <v>0.26761467268369299</v>
      </c>
      <c r="AF1202" s="17"/>
      <c r="AG1202" s="17">
        <v>0.23468452960406</v>
      </c>
      <c r="AH1202" s="17">
        <v>0.28993867661254902</v>
      </c>
    </row>
    <row r="1203" spans="2:34" x14ac:dyDescent="0.25">
      <c r="B1203" t="s">
        <v>382</v>
      </c>
      <c r="C1203" s="17">
        <v>0.11587648666346501</v>
      </c>
      <c r="D1203" s="17">
        <v>0.11252307046440201</v>
      </c>
      <c r="E1203" s="17">
        <v>0.10926201069269501</v>
      </c>
      <c r="F1203" s="17"/>
      <c r="G1203" s="17">
        <v>9.3213676368946397E-2</v>
      </c>
      <c r="H1203" s="17">
        <v>0.13546116470431499</v>
      </c>
      <c r="I1203" s="17">
        <v>0.112408570218334</v>
      </c>
      <c r="J1203" s="17"/>
      <c r="K1203" s="17">
        <v>0.167480123065404</v>
      </c>
      <c r="L1203" s="17">
        <v>0.106548276954086</v>
      </c>
      <c r="M1203" s="17"/>
      <c r="N1203" s="17">
        <v>0.12581275607235801</v>
      </c>
      <c r="O1203" s="17">
        <v>0.113972047688426</v>
      </c>
      <c r="P1203" s="17">
        <v>0.121731941073288</v>
      </c>
      <c r="Q1203" s="17">
        <v>0.10461149530007199</v>
      </c>
      <c r="R1203" s="17">
        <v>0.102670342448691</v>
      </c>
      <c r="S1203" s="17"/>
      <c r="T1203" s="17">
        <v>0.108127431264403</v>
      </c>
      <c r="U1203" s="17">
        <v>0.137712030358836</v>
      </c>
      <c r="V1203" s="17">
        <v>0.101112309544345</v>
      </c>
      <c r="W1203" s="17">
        <v>0.15871257282764301</v>
      </c>
      <c r="X1203" s="17">
        <v>0.16406882116996099</v>
      </c>
      <c r="Y1203" s="17">
        <v>9.6217035006435803E-2</v>
      </c>
      <c r="Z1203" s="17">
        <v>9.0417436536285103E-2</v>
      </c>
      <c r="AA1203" s="17">
        <v>0.14857177065802099</v>
      </c>
      <c r="AB1203" s="17">
        <v>9.3447932496995498E-2</v>
      </c>
      <c r="AC1203" s="17">
        <v>0.12348657749905401</v>
      </c>
      <c r="AD1203" s="17">
        <v>7.3714247073059194E-2</v>
      </c>
      <c r="AE1203" s="17">
        <v>7.1694752237506806E-2</v>
      </c>
      <c r="AF1203" s="17"/>
      <c r="AG1203" s="17">
        <v>0.109293310575777</v>
      </c>
      <c r="AH1203" s="17">
        <v>0.126177858162422</v>
      </c>
    </row>
    <row r="1204" spans="2:34" x14ac:dyDescent="0.25">
      <c r="B1204" t="s">
        <v>80</v>
      </c>
      <c r="C1204" s="17">
        <v>9.7830826643346594E-2</v>
      </c>
      <c r="D1204" s="17">
        <v>8.4871949549417403E-2</v>
      </c>
      <c r="E1204" s="17">
        <v>0.10981652234058401</v>
      </c>
      <c r="F1204" s="17"/>
      <c r="G1204" s="17">
        <v>0.138658522459115</v>
      </c>
      <c r="H1204" s="17">
        <v>8.5418766661640805E-2</v>
      </c>
      <c r="I1204" s="17">
        <v>7.5447371926694096E-2</v>
      </c>
      <c r="J1204" s="17"/>
      <c r="K1204" s="17">
        <v>0.115477435860786</v>
      </c>
      <c r="L1204" s="17">
        <v>8.9109271064576195E-2</v>
      </c>
      <c r="M1204" s="17"/>
      <c r="N1204" s="17">
        <v>0.186541471639222</v>
      </c>
      <c r="O1204" s="17">
        <v>0.10313362532563899</v>
      </c>
      <c r="P1204" s="17">
        <v>9.0803108969005397E-2</v>
      </c>
      <c r="Q1204" s="17">
        <v>7.6301618141246197E-2</v>
      </c>
      <c r="R1204" s="17">
        <v>3.9091037683038898E-2</v>
      </c>
      <c r="S1204" s="17"/>
      <c r="T1204" s="17">
        <v>7.4014777730340001E-2</v>
      </c>
      <c r="U1204" s="17">
        <v>0.10351603382093599</v>
      </c>
      <c r="V1204" s="17">
        <v>0.115887226857983</v>
      </c>
      <c r="W1204" s="17">
        <v>7.2931867478961798E-2</v>
      </c>
      <c r="X1204" s="17">
        <v>7.6417047447521799E-2</v>
      </c>
      <c r="Y1204" s="17">
        <v>0.100377813768268</v>
      </c>
      <c r="Z1204" s="17">
        <v>0.12116856098305299</v>
      </c>
      <c r="AA1204" s="17">
        <v>7.0252028070367997E-2</v>
      </c>
      <c r="AB1204" s="17">
        <v>0.100338831521811</v>
      </c>
      <c r="AC1204" s="17">
        <v>0.119813854654298</v>
      </c>
      <c r="AD1204" s="17">
        <v>0.120174746599543</v>
      </c>
      <c r="AE1204" s="17">
        <v>0.11386183676386499</v>
      </c>
      <c r="AF1204" s="17"/>
      <c r="AG1204" s="17">
        <v>8.5610582406690505E-2</v>
      </c>
      <c r="AH1204" s="17">
        <v>8.8008047484719104E-2</v>
      </c>
    </row>
    <row r="1205" spans="2:34" x14ac:dyDescent="0.25">
      <c r="C1205" s="17"/>
      <c r="D1205" s="17"/>
      <c r="E1205" s="17"/>
      <c r="F1205" s="17"/>
      <c r="G1205" s="17"/>
      <c r="H1205" s="17"/>
      <c r="I1205" s="17"/>
      <c r="J1205" s="17"/>
      <c r="K1205" s="17"/>
      <c r="L1205" s="17"/>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7"/>
    </row>
    <row r="1206" spans="2:34" x14ac:dyDescent="0.25">
      <c r="B1206" s="6" t="s">
        <v>490</v>
      </c>
      <c r="C1206" s="17"/>
      <c r="D1206" s="17"/>
      <c r="E1206" s="17"/>
      <c r="F1206" s="17"/>
      <c r="G1206" s="17"/>
      <c r="H1206" s="17"/>
      <c r="I1206" s="17"/>
      <c r="J1206" s="17"/>
      <c r="K1206" s="17"/>
      <c r="L1206" s="17"/>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7"/>
    </row>
    <row r="1207" spans="2:34" x14ac:dyDescent="0.25">
      <c r="B1207" s="23" t="s">
        <v>62</v>
      </c>
      <c r="C1207" s="17"/>
      <c r="D1207" s="17"/>
      <c r="E1207" s="17"/>
      <c r="F1207" s="17"/>
      <c r="G1207" s="17"/>
      <c r="H1207" s="17"/>
      <c r="I1207" s="17"/>
      <c r="J1207" s="17"/>
      <c r="K1207" s="17"/>
      <c r="L1207" s="17"/>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7"/>
    </row>
    <row r="1208" spans="2:34" x14ac:dyDescent="0.25">
      <c r="B1208" t="s">
        <v>378</v>
      </c>
      <c r="C1208" s="17">
        <v>0.10228240552970499</v>
      </c>
      <c r="D1208" s="17">
        <v>0.11733248017240699</v>
      </c>
      <c r="E1208" s="17">
        <v>8.9187104841428194E-2</v>
      </c>
      <c r="F1208" s="17"/>
      <c r="G1208" s="17">
        <v>0.102615855605699</v>
      </c>
      <c r="H1208" s="17">
        <v>7.93720167947118E-2</v>
      </c>
      <c r="I1208" s="17">
        <v>0.13065388708172401</v>
      </c>
      <c r="J1208" s="17"/>
      <c r="K1208" s="17">
        <v>7.6845996701934205E-2</v>
      </c>
      <c r="L1208" s="17">
        <v>0.106352480529261</v>
      </c>
      <c r="M1208" s="17"/>
      <c r="N1208" s="17">
        <v>8.8844665811372694E-2</v>
      </c>
      <c r="O1208" s="17">
        <v>8.4140030299292498E-2</v>
      </c>
      <c r="P1208" s="17">
        <v>8.6327504495913504E-2</v>
      </c>
      <c r="Q1208" s="17">
        <v>0.124351623600682</v>
      </c>
      <c r="R1208" s="17">
        <v>0.15482234327133701</v>
      </c>
      <c r="S1208" s="17"/>
      <c r="T1208" s="17">
        <v>0.16563956896051499</v>
      </c>
      <c r="U1208" s="17">
        <v>9.0624282761851402E-2</v>
      </c>
      <c r="V1208" s="17">
        <v>4.6604504126679699E-2</v>
      </c>
      <c r="W1208" s="17">
        <v>9.8362338382563905E-2</v>
      </c>
      <c r="X1208" s="17">
        <v>0.11493043782524399</v>
      </c>
      <c r="Y1208" s="17">
        <v>8.8003967735075697E-2</v>
      </c>
      <c r="Z1208" s="17">
        <v>8.3536536954202406E-2</v>
      </c>
      <c r="AA1208" s="17">
        <v>9.19718006589514E-2</v>
      </c>
      <c r="AB1208" s="17">
        <v>0.127922455590329</v>
      </c>
      <c r="AC1208" s="17">
        <v>7.3950337172405803E-2</v>
      </c>
      <c r="AD1208" s="17">
        <v>8.8392316074008798E-2</v>
      </c>
      <c r="AE1208" s="17">
        <v>0.11434046954732199</v>
      </c>
      <c r="AF1208" s="17"/>
      <c r="AG1208" s="17">
        <v>0.117784699548557</v>
      </c>
      <c r="AH1208" s="17">
        <v>9.3991532290581895E-2</v>
      </c>
    </row>
    <row r="1209" spans="2:34" x14ac:dyDescent="0.25">
      <c r="B1209" t="s">
        <v>379</v>
      </c>
      <c r="C1209" s="17">
        <v>0.25656815940046501</v>
      </c>
      <c r="D1209" s="17">
        <v>0.28133870329094202</v>
      </c>
      <c r="E1209" s="17">
        <v>0.234945887916226</v>
      </c>
      <c r="F1209" s="17"/>
      <c r="G1209" s="17">
        <v>0.231571910961066</v>
      </c>
      <c r="H1209" s="17">
        <v>0.24683213249053601</v>
      </c>
      <c r="I1209" s="17">
        <v>0.29197379363991</v>
      </c>
      <c r="J1209" s="17"/>
      <c r="K1209" s="17">
        <v>0.240188380348309</v>
      </c>
      <c r="L1209" s="17">
        <v>0.26279716181378798</v>
      </c>
      <c r="M1209" s="17"/>
      <c r="N1209" s="17">
        <v>0.20262544454058401</v>
      </c>
      <c r="O1209" s="17">
        <v>0.28051994497862198</v>
      </c>
      <c r="P1209" s="17">
        <v>0.22161931206299401</v>
      </c>
      <c r="Q1209" s="17">
        <v>0.26622925121348401</v>
      </c>
      <c r="R1209" s="17">
        <v>0.33834701153004698</v>
      </c>
      <c r="S1209" s="17"/>
      <c r="T1209" s="17">
        <v>0.31861497736746502</v>
      </c>
      <c r="U1209" s="17">
        <v>0.20532411043779</v>
      </c>
      <c r="V1209" s="17">
        <v>0.240235033996857</v>
      </c>
      <c r="W1209" s="17">
        <v>0.22447152722310201</v>
      </c>
      <c r="X1209" s="17">
        <v>0.16609373042787001</v>
      </c>
      <c r="Y1209" s="17">
        <v>0.28455187888325101</v>
      </c>
      <c r="Z1209" s="17">
        <v>0.252552157221267</v>
      </c>
      <c r="AA1209" s="17">
        <v>0.320290232124329</v>
      </c>
      <c r="AB1209" s="17">
        <v>0.22477423692305601</v>
      </c>
      <c r="AC1209" s="17">
        <v>0.29048613477058</v>
      </c>
      <c r="AD1209" s="17">
        <v>0.31144062712461801</v>
      </c>
      <c r="AE1209" s="17">
        <v>0.34049576873181697</v>
      </c>
      <c r="AF1209" s="17"/>
      <c r="AG1209" s="17">
        <v>0.283679803860935</v>
      </c>
      <c r="AH1209" s="17">
        <v>0.245181705119594</v>
      </c>
    </row>
    <row r="1210" spans="2:34" x14ac:dyDescent="0.25">
      <c r="B1210" t="s">
        <v>486</v>
      </c>
      <c r="C1210" s="17">
        <v>0.29856771997516202</v>
      </c>
      <c r="D1210" s="17">
        <v>0.29374614589834003</v>
      </c>
      <c r="E1210" s="17">
        <v>0.30318906436512499</v>
      </c>
      <c r="F1210" s="17"/>
      <c r="G1210" s="17">
        <v>0.30279951160628898</v>
      </c>
      <c r="H1210" s="17">
        <v>0.319529737550236</v>
      </c>
      <c r="I1210" s="17">
        <v>0.26839504923674701</v>
      </c>
      <c r="J1210" s="17"/>
      <c r="K1210" s="17">
        <v>0.26185863010448701</v>
      </c>
      <c r="L1210" s="17">
        <v>0.30695264068995698</v>
      </c>
      <c r="M1210" s="17"/>
      <c r="N1210" s="17">
        <v>0.29069343282042998</v>
      </c>
      <c r="O1210" s="17">
        <v>0.311046215590706</v>
      </c>
      <c r="P1210" s="17">
        <v>0.35054328777840799</v>
      </c>
      <c r="Q1210" s="17">
        <v>0.27297680522273099</v>
      </c>
      <c r="R1210" s="17">
        <v>0.20341180214437299</v>
      </c>
      <c r="S1210" s="17"/>
      <c r="T1210" s="17">
        <v>0.24517423604656599</v>
      </c>
      <c r="U1210" s="17">
        <v>0.30219485894702702</v>
      </c>
      <c r="V1210" s="17">
        <v>0.35535627797281899</v>
      </c>
      <c r="W1210" s="17">
        <v>0.357126293375436</v>
      </c>
      <c r="X1210" s="17">
        <v>0.311376767915098</v>
      </c>
      <c r="Y1210" s="17">
        <v>0.26474106428593303</v>
      </c>
      <c r="Z1210" s="17">
        <v>0.36434417499264399</v>
      </c>
      <c r="AA1210" s="17">
        <v>0.26854674028095299</v>
      </c>
      <c r="AB1210" s="17">
        <v>0.30483866880972599</v>
      </c>
      <c r="AC1210" s="17">
        <v>0.284567161284003</v>
      </c>
      <c r="AD1210" s="17">
        <v>0.23438213052625401</v>
      </c>
      <c r="AE1210" s="17">
        <v>0.24455103115620699</v>
      </c>
      <c r="AF1210" s="17"/>
      <c r="AG1210" s="17">
        <v>0.27774966693660702</v>
      </c>
      <c r="AH1210" s="17">
        <v>0.31633371979389402</v>
      </c>
    </row>
    <row r="1211" spans="2:34" x14ac:dyDescent="0.25">
      <c r="B1211" t="s">
        <v>381</v>
      </c>
      <c r="C1211" s="17">
        <v>0.179443153513103</v>
      </c>
      <c r="D1211" s="17">
        <v>0.16203379493360001</v>
      </c>
      <c r="E1211" s="17">
        <v>0.196293970377519</v>
      </c>
      <c r="F1211" s="17"/>
      <c r="G1211" s="17">
        <v>0.16995005549535599</v>
      </c>
      <c r="H1211" s="17">
        <v>0.20177746607552599</v>
      </c>
      <c r="I1211" s="17">
        <v>0.160300598954527</v>
      </c>
      <c r="J1211" s="17"/>
      <c r="K1211" s="17">
        <v>0.21744339015442399</v>
      </c>
      <c r="L1211" s="17">
        <v>0.172187023041562</v>
      </c>
      <c r="M1211" s="17"/>
      <c r="N1211" s="17">
        <v>0.164900378241151</v>
      </c>
      <c r="O1211" s="17">
        <v>0.169181849426457</v>
      </c>
      <c r="P1211" s="17">
        <v>0.19430350346144901</v>
      </c>
      <c r="Q1211" s="17">
        <v>0.17893263244430399</v>
      </c>
      <c r="R1211" s="17">
        <v>0.17475643602047999</v>
      </c>
      <c r="S1211" s="17"/>
      <c r="T1211" s="17">
        <v>0.12812302325970901</v>
      </c>
      <c r="U1211" s="17">
        <v>0.20721231728873399</v>
      </c>
      <c r="V1211" s="17">
        <v>0.15170784314180899</v>
      </c>
      <c r="W1211" s="17">
        <v>0.22948489203771599</v>
      </c>
      <c r="X1211" s="17">
        <v>0.17831952097701201</v>
      </c>
      <c r="Y1211" s="17">
        <v>0.22445489015914599</v>
      </c>
      <c r="Z1211" s="17">
        <v>0.14640680646905799</v>
      </c>
      <c r="AA1211" s="17">
        <v>0.182373638545133</v>
      </c>
      <c r="AB1211" s="17">
        <v>0.18868397351333899</v>
      </c>
      <c r="AC1211" s="17">
        <v>0.20211010197031801</v>
      </c>
      <c r="AD1211" s="17">
        <v>0.14236030104576899</v>
      </c>
      <c r="AE1211" s="17">
        <v>0.140173972603647</v>
      </c>
      <c r="AF1211" s="17"/>
      <c r="AG1211" s="17">
        <v>0.164276788603573</v>
      </c>
      <c r="AH1211" s="17">
        <v>0.18898683007052799</v>
      </c>
    </row>
    <row r="1212" spans="2:34" x14ac:dyDescent="0.25">
      <c r="B1212" t="s">
        <v>382</v>
      </c>
      <c r="C1212" s="17">
        <v>5.0269871827541598E-2</v>
      </c>
      <c r="D1212" s="17">
        <v>5.2109813422071903E-2</v>
      </c>
      <c r="E1212" s="17">
        <v>4.5325847275839201E-2</v>
      </c>
      <c r="F1212" s="17"/>
      <c r="G1212" s="17">
        <v>4.4187594525740399E-2</v>
      </c>
      <c r="H1212" s="17">
        <v>5.3575340439331202E-2</v>
      </c>
      <c r="I1212" s="17">
        <v>5.1781195848543203E-2</v>
      </c>
      <c r="J1212" s="17"/>
      <c r="K1212" s="17">
        <v>6.1598129502004502E-2</v>
      </c>
      <c r="L1212" s="17">
        <v>4.9899421138938797E-2</v>
      </c>
      <c r="M1212" s="17"/>
      <c r="N1212" s="17">
        <v>4.39145860876222E-2</v>
      </c>
      <c r="O1212" s="17">
        <v>4.9820369337503702E-2</v>
      </c>
      <c r="P1212" s="17">
        <v>4.6123799110643397E-2</v>
      </c>
      <c r="Q1212" s="17">
        <v>7.7267693286616104E-2</v>
      </c>
      <c r="R1212" s="17">
        <v>5.4084880079450198E-2</v>
      </c>
      <c r="S1212" s="17"/>
      <c r="T1212" s="17">
        <v>4.5958816419607203E-2</v>
      </c>
      <c r="U1212" s="17">
        <v>4.7304162759381499E-2</v>
      </c>
      <c r="V1212" s="17">
        <v>3.4160982867522102E-2</v>
      </c>
      <c r="W1212" s="17">
        <v>2.09238345697783E-2</v>
      </c>
      <c r="X1212" s="17">
        <v>8.5141156010806199E-2</v>
      </c>
      <c r="Y1212" s="17">
        <v>4.7642511925362598E-2</v>
      </c>
      <c r="Z1212" s="17">
        <v>3.98043702889746E-2</v>
      </c>
      <c r="AA1212" s="17">
        <v>5.46001260671252E-2</v>
      </c>
      <c r="AB1212" s="17">
        <v>5.6870937500478301E-2</v>
      </c>
      <c r="AC1212" s="17">
        <v>5.4462765050327801E-2</v>
      </c>
      <c r="AD1212" s="17">
        <v>9.3709045022305801E-2</v>
      </c>
      <c r="AE1212" s="17">
        <v>4.8233716931749299E-2</v>
      </c>
      <c r="AF1212" s="17"/>
      <c r="AG1212" s="17">
        <v>5.7273359955339803E-2</v>
      </c>
      <c r="AH1212" s="17">
        <v>4.5536291050658997E-2</v>
      </c>
    </row>
    <row r="1213" spans="2:34" x14ac:dyDescent="0.25">
      <c r="B1213" t="s">
        <v>80</v>
      </c>
      <c r="C1213" s="17">
        <v>0.112868689754023</v>
      </c>
      <c r="D1213" s="17">
        <v>9.3439062282639193E-2</v>
      </c>
      <c r="E1213" s="17">
        <v>0.13105812522386201</v>
      </c>
      <c r="F1213" s="17"/>
      <c r="G1213" s="17">
        <v>0.148875071805849</v>
      </c>
      <c r="H1213" s="17">
        <v>9.8913306649658403E-2</v>
      </c>
      <c r="I1213" s="17">
        <v>9.6895475238548898E-2</v>
      </c>
      <c r="J1213" s="17"/>
      <c r="K1213" s="17">
        <v>0.14206547318884</v>
      </c>
      <c r="L1213" s="17">
        <v>0.101811272786493</v>
      </c>
      <c r="M1213" s="17"/>
      <c r="N1213" s="17">
        <v>0.209021492498841</v>
      </c>
      <c r="O1213" s="17">
        <v>0.10529159036742</v>
      </c>
      <c r="P1213" s="17">
        <v>0.101082593090592</v>
      </c>
      <c r="Q1213" s="17">
        <v>8.0241994232182298E-2</v>
      </c>
      <c r="R1213" s="17">
        <v>7.4577526954312204E-2</v>
      </c>
      <c r="S1213" s="17"/>
      <c r="T1213" s="17">
        <v>9.6489377946137003E-2</v>
      </c>
      <c r="U1213" s="17">
        <v>0.147340267805216</v>
      </c>
      <c r="V1213" s="17">
        <v>0.171935357894313</v>
      </c>
      <c r="W1213" s="17">
        <v>6.9631114411404099E-2</v>
      </c>
      <c r="X1213" s="17">
        <v>0.14413838684397001</v>
      </c>
      <c r="Y1213" s="17">
        <v>9.0605687011230895E-2</v>
      </c>
      <c r="Z1213" s="17">
        <v>0.113355954073854</v>
      </c>
      <c r="AA1213" s="17">
        <v>8.2217462323508905E-2</v>
      </c>
      <c r="AB1213" s="17">
        <v>9.6909727663071099E-2</v>
      </c>
      <c r="AC1213" s="17">
        <v>9.4423499752364803E-2</v>
      </c>
      <c r="AD1213" s="17">
        <v>0.12971558020704399</v>
      </c>
      <c r="AE1213" s="17">
        <v>0.112205041029258</v>
      </c>
      <c r="AF1213" s="17"/>
      <c r="AG1213" s="17">
        <v>9.9235681094988107E-2</v>
      </c>
      <c r="AH1213" s="17">
        <v>0.109969921674743</v>
      </c>
    </row>
    <row r="1214" spans="2:34" x14ac:dyDescent="0.25">
      <c r="C1214" s="17"/>
      <c r="D1214" s="17"/>
      <c r="E1214" s="17"/>
      <c r="F1214" s="17"/>
      <c r="G1214" s="17"/>
      <c r="H1214" s="17"/>
      <c r="I1214" s="17"/>
      <c r="J1214" s="17"/>
      <c r="K1214" s="17"/>
      <c r="L1214" s="17"/>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7"/>
    </row>
    <row r="1215" spans="2:34" x14ac:dyDescent="0.25">
      <c r="B1215" s="6" t="s">
        <v>491</v>
      </c>
      <c r="C1215" s="17"/>
      <c r="D1215" s="17"/>
      <c r="E1215" s="17"/>
      <c r="F1215" s="17"/>
      <c r="G1215" s="17"/>
      <c r="H1215" s="17"/>
      <c r="I1215" s="17"/>
      <c r="J1215" s="17"/>
      <c r="K1215" s="17"/>
      <c r="L1215" s="17"/>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7"/>
    </row>
    <row r="1216" spans="2:34" x14ac:dyDescent="0.25">
      <c r="B1216" s="23" t="s">
        <v>62</v>
      </c>
      <c r="C1216" s="17"/>
      <c r="D1216" s="17"/>
      <c r="E1216" s="17"/>
      <c r="F1216" s="17"/>
      <c r="G1216" s="17"/>
      <c r="H1216" s="17"/>
      <c r="I1216" s="17"/>
      <c r="J1216" s="17"/>
      <c r="K1216" s="17"/>
      <c r="L1216" s="17"/>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7"/>
    </row>
    <row r="1217" spans="2:34" x14ac:dyDescent="0.25">
      <c r="B1217" t="s">
        <v>378</v>
      </c>
      <c r="C1217" s="17">
        <v>0.18351451484592701</v>
      </c>
      <c r="D1217" s="17">
        <v>0.197440186779925</v>
      </c>
      <c r="E1217" s="17">
        <v>0.17234107678983401</v>
      </c>
      <c r="F1217" s="17"/>
      <c r="G1217" s="17">
        <v>0.18873368950303501</v>
      </c>
      <c r="H1217" s="17">
        <v>0.15404388375855099</v>
      </c>
      <c r="I1217" s="17">
        <v>0.21556067139847099</v>
      </c>
      <c r="J1217" s="17"/>
      <c r="K1217" s="17">
        <v>0.17577830433646</v>
      </c>
      <c r="L1217" s="17">
        <v>0.18536910739738899</v>
      </c>
      <c r="M1217" s="17"/>
      <c r="N1217" s="17">
        <v>0.150989744141481</v>
      </c>
      <c r="O1217" s="17">
        <v>0.18319113075519899</v>
      </c>
      <c r="P1217" s="17">
        <v>0.15788224317581401</v>
      </c>
      <c r="Q1217" s="17">
        <v>0.19652400238124601</v>
      </c>
      <c r="R1217" s="17">
        <v>0.25450742762795198</v>
      </c>
      <c r="S1217" s="17"/>
      <c r="T1217" s="17">
        <v>0.29199251683256899</v>
      </c>
      <c r="U1217" s="17">
        <v>0.12093203593148499</v>
      </c>
      <c r="V1217" s="17">
        <v>0.12643264346154501</v>
      </c>
      <c r="W1217" s="17">
        <v>0.174537384335123</v>
      </c>
      <c r="X1217" s="17">
        <v>0.130528603886819</v>
      </c>
      <c r="Y1217" s="17">
        <v>0.15714688396169399</v>
      </c>
      <c r="Z1217" s="17">
        <v>0.21557327286047701</v>
      </c>
      <c r="AA1217" s="17">
        <v>0.12752967971425799</v>
      </c>
      <c r="AB1217" s="17">
        <v>0.216237884953355</v>
      </c>
      <c r="AC1217" s="17">
        <v>0.16793852936381701</v>
      </c>
      <c r="AD1217" s="17">
        <v>0.23970344978220401</v>
      </c>
      <c r="AE1217" s="17">
        <v>0.176511149869646</v>
      </c>
      <c r="AF1217" s="17"/>
      <c r="AG1217" s="17">
        <v>0.205002703392447</v>
      </c>
      <c r="AH1217" s="17">
        <v>0.175476064306131</v>
      </c>
    </row>
    <row r="1218" spans="2:34" x14ac:dyDescent="0.25">
      <c r="B1218" t="s">
        <v>379</v>
      </c>
      <c r="C1218" s="17">
        <v>0.31960240058546602</v>
      </c>
      <c r="D1218" s="17">
        <v>0.33404886011652601</v>
      </c>
      <c r="E1218" s="17">
        <v>0.30773851679146402</v>
      </c>
      <c r="F1218" s="17"/>
      <c r="G1218" s="17">
        <v>0.33019731609202602</v>
      </c>
      <c r="H1218" s="17">
        <v>0.31544415473786303</v>
      </c>
      <c r="I1218" s="17">
        <v>0.31496718810874802</v>
      </c>
      <c r="J1218" s="17"/>
      <c r="K1218" s="17">
        <v>0.31357827111648501</v>
      </c>
      <c r="L1218" s="17">
        <v>0.32385537140675402</v>
      </c>
      <c r="M1218" s="17"/>
      <c r="N1218" s="17">
        <v>0.31020276203768898</v>
      </c>
      <c r="O1218" s="17">
        <v>0.338929134234014</v>
      </c>
      <c r="P1218" s="17">
        <v>0.284913247181593</v>
      </c>
      <c r="Q1218" s="17">
        <v>0.33069361461896202</v>
      </c>
      <c r="R1218" s="17">
        <v>0.36809155052311199</v>
      </c>
      <c r="S1218" s="17"/>
      <c r="T1218" s="17">
        <v>0.34110421729359602</v>
      </c>
      <c r="U1218" s="17">
        <v>0.30712718144390999</v>
      </c>
      <c r="V1218" s="17">
        <v>0.32627671296628402</v>
      </c>
      <c r="W1218" s="17">
        <v>0.3317092638186</v>
      </c>
      <c r="X1218" s="17">
        <v>0.25911686216430202</v>
      </c>
      <c r="Y1218" s="17">
        <v>0.35524969360089798</v>
      </c>
      <c r="Z1218" s="17">
        <v>0.320466083374291</v>
      </c>
      <c r="AA1218" s="17">
        <v>0.349980977570093</v>
      </c>
      <c r="AB1218" s="17">
        <v>0.31674593425389302</v>
      </c>
      <c r="AC1218" s="17">
        <v>0.29038807470057298</v>
      </c>
      <c r="AD1218" s="17">
        <v>0.27840284671021598</v>
      </c>
      <c r="AE1218" s="17">
        <v>0.38003911164360898</v>
      </c>
      <c r="AF1218" s="17"/>
      <c r="AG1218" s="17">
        <v>0.31154712086090702</v>
      </c>
      <c r="AH1218" s="17">
        <v>0.32431007069697498</v>
      </c>
    </row>
    <row r="1219" spans="2:34" x14ac:dyDescent="0.25">
      <c r="B1219" t="s">
        <v>486</v>
      </c>
      <c r="C1219" s="17">
        <v>0.13931325215524101</v>
      </c>
      <c r="D1219" s="17">
        <v>0.15508555730589901</v>
      </c>
      <c r="E1219" s="17">
        <v>0.124628945896225</v>
      </c>
      <c r="F1219" s="17"/>
      <c r="G1219" s="17">
        <v>0.104755839485019</v>
      </c>
      <c r="H1219" s="17">
        <v>0.160656863014635</v>
      </c>
      <c r="I1219" s="17">
        <v>0.14469140171656</v>
      </c>
      <c r="J1219" s="17"/>
      <c r="K1219" s="17">
        <v>0.12755666943553201</v>
      </c>
      <c r="L1219" s="17">
        <v>0.14217729957838399</v>
      </c>
      <c r="M1219" s="17"/>
      <c r="N1219" s="17">
        <v>0.14826205987528601</v>
      </c>
      <c r="O1219" s="17">
        <v>0.16279556827317901</v>
      </c>
      <c r="P1219" s="17">
        <v>0.144015972372943</v>
      </c>
      <c r="Q1219" s="17">
        <v>0.129585747642008</v>
      </c>
      <c r="R1219" s="17">
        <v>0.10153013030754</v>
      </c>
      <c r="S1219" s="17"/>
      <c r="T1219" s="17">
        <v>0.14986286157449299</v>
      </c>
      <c r="U1219" s="17">
        <v>0.13455990110743701</v>
      </c>
      <c r="V1219" s="17">
        <v>6.8660975985223902E-2</v>
      </c>
      <c r="W1219" s="17">
        <v>0.149909169443324</v>
      </c>
      <c r="X1219" s="17">
        <v>0.19206609158256699</v>
      </c>
      <c r="Y1219" s="17">
        <v>0.153792946585839</v>
      </c>
      <c r="Z1219" s="17">
        <v>0.11685224808925899</v>
      </c>
      <c r="AA1219" s="17">
        <v>0.15933787924203799</v>
      </c>
      <c r="AB1219" s="17">
        <v>0.12589768886613301</v>
      </c>
      <c r="AC1219" s="17">
        <v>0.183124492387962</v>
      </c>
      <c r="AD1219" s="17">
        <v>8.4518593734304107E-2</v>
      </c>
      <c r="AE1219" s="17">
        <v>0.153011368072029</v>
      </c>
      <c r="AF1219" s="17"/>
      <c r="AG1219" s="17">
        <v>0.12822063651718599</v>
      </c>
      <c r="AH1219" s="17">
        <v>0.14221021015455099</v>
      </c>
    </row>
    <row r="1220" spans="2:34" x14ac:dyDescent="0.25">
      <c r="B1220" t="s">
        <v>381</v>
      </c>
      <c r="C1220" s="17">
        <v>0.19183955450024201</v>
      </c>
      <c r="D1220" s="17">
        <v>0.18039120324239499</v>
      </c>
      <c r="E1220" s="17">
        <v>0.199715534419141</v>
      </c>
      <c r="F1220" s="17"/>
      <c r="G1220" s="17">
        <v>0.19090100872079199</v>
      </c>
      <c r="H1220" s="17">
        <v>0.20085064977480299</v>
      </c>
      <c r="I1220" s="17">
        <v>0.18143043702599401</v>
      </c>
      <c r="J1220" s="17"/>
      <c r="K1220" s="17">
        <v>0.169354956996497</v>
      </c>
      <c r="L1220" s="17">
        <v>0.19669709195663301</v>
      </c>
      <c r="M1220" s="17"/>
      <c r="N1220" s="17">
        <v>0.15205318292665701</v>
      </c>
      <c r="O1220" s="17">
        <v>0.172293997236353</v>
      </c>
      <c r="P1220" s="17">
        <v>0.229001068717756</v>
      </c>
      <c r="Q1220" s="17">
        <v>0.20467400706976899</v>
      </c>
      <c r="R1220" s="17">
        <v>0.17136396783946101</v>
      </c>
      <c r="S1220" s="17"/>
      <c r="T1220" s="17">
        <v>9.9094160668991293E-2</v>
      </c>
      <c r="U1220" s="17">
        <v>0.25009973118401901</v>
      </c>
      <c r="V1220" s="17">
        <v>0.246691040616944</v>
      </c>
      <c r="W1220" s="17">
        <v>0.21161590802319799</v>
      </c>
      <c r="X1220" s="17">
        <v>0.18503762132198501</v>
      </c>
      <c r="Y1220" s="17">
        <v>0.21158271152019201</v>
      </c>
      <c r="Z1220" s="17">
        <v>0.17004467222609199</v>
      </c>
      <c r="AA1220" s="17">
        <v>0.21880441095706199</v>
      </c>
      <c r="AB1220" s="17">
        <v>0.166618002810827</v>
      </c>
      <c r="AC1220" s="17">
        <v>0.22829435509146201</v>
      </c>
      <c r="AD1220" s="17">
        <v>0.16379946270033599</v>
      </c>
      <c r="AE1220" s="17">
        <v>0.172408612385372</v>
      </c>
      <c r="AF1220" s="17"/>
      <c r="AG1220" s="17">
        <v>0.19496819983341099</v>
      </c>
      <c r="AH1220" s="17">
        <v>0.19617081967167499</v>
      </c>
    </row>
    <row r="1221" spans="2:34" x14ac:dyDescent="0.25">
      <c r="B1221" t="s">
        <v>382</v>
      </c>
      <c r="C1221" s="17">
        <v>9.1280153705814507E-2</v>
      </c>
      <c r="D1221" s="17">
        <v>6.8243700318092806E-2</v>
      </c>
      <c r="E1221" s="17">
        <v>0.11158874258116699</v>
      </c>
      <c r="F1221" s="17"/>
      <c r="G1221" s="17">
        <v>9.2573108344091104E-2</v>
      </c>
      <c r="H1221" s="17">
        <v>0.101233852810481</v>
      </c>
      <c r="I1221" s="17">
        <v>7.7618321553924896E-2</v>
      </c>
      <c r="J1221" s="17"/>
      <c r="K1221" s="17">
        <v>0.114277371876518</v>
      </c>
      <c r="L1221" s="17">
        <v>8.6878576779674005E-2</v>
      </c>
      <c r="M1221" s="17"/>
      <c r="N1221" s="17">
        <v>7.4636046317106297E-2</v>
      </c>
      <c r="O1221" s="17">
        <v>8.3670177785722194E-2</v>
      </c>
      <c r="P1221" s="17">
        <v>0.118864634838608</v>
      </c>
      <c r="Q1221" s="17">
        <v>8.2878767628488698E-2</v>
      </c>
      <c r="R1221" s="17">
        <v>6.4460903503894301E-2</v>
      </c>
      <c r="S1221" s="17"/>
      <c r="T1221" s="17">
        <v>5.8589289870423902E-2</v>
      </c>
      <c r="U1221" s="17">
        <v>0.112692862572507</v>
      </c>
      <c r="V1221" s="17">
        <v>0.10137395731677599</v>
      </c>
      <c r="W1221" s="17">
        <v>5.7285506867324198E-2</v>
      </c>
      <c r="X1221" s="17">
        <v>0.17234995443517601</v>
      </c>
      <c r="Y1221" s="17">
        <v>5.05818384865694E-2</v>
      </c>
      <c r="Z1221" s="17">
        <v>8.0519286574547294E-2</v>
      </c>
      <c r="AA1221" s="17">
        <v>0.12430978855264201</v>
      </c>
      <c r="AB1221" s="17">
        <v>0.106833472502069</v>
      </c>
      <c r="AC1221" s="17">
        <v>7.2666769275950199E-2</v>
      </c>
      <c r="AD1221" s="17">
        <v>0.13190341316690199</v>
      </c>
      <c r="AE1221" s="17">
        <v>4.8233716931749299E-2</v>
      </c>
      <c r="AF1221" s="17"/>
      <c r="AG1221" s="17">
        <v>9.1039316839404402E-2</v>
      </c>
      <c r="AH1221" s="17">
        <v>9.6372199324929894E-2</v>
      </c>
    </row>
    <row r="1222" spans="2:34" x14ac:dyDescent="0.25">
      <c r="B1222" t="s">
        <v>80</v>
      </c>
      <c r="C1222" s="17">
        <v>7.4450124207309898E-2</v>
      </c>
      <c r="D1222" s="17">
        <v>6.4790492237162697E-2</v>
      </c>
      <c r="E1222" s="17">
        <v>8.3987183522168593E-2</v>
      </c>
      <c r="F1222" s="17"/>
      <c r="G1222" s="17">
        <v>9.2839037855037096E-2</v>
      </c>
      <c r="H1222" s="17">
        <v>6.7770595903666103E-2</v>
      </c>
      <c r="I1222" s="17">
        <v>6.5731980196301998E-2</v>
      </c>
      <c r="J1222" s="17"/>
      <c r="K1222" s="17">
        <v>9.9454426238507698E-2</v>
      </c>
      <c r="L1222" s="17">
        <v>6.5022552881165693E-2</v>
      </c>
      <c r="M1222" s="17"/>
      <c r="N1222" s="17">
        <v>0.163856204701781</v>
      </c>
      <c r="O1222" s="17">
        <v>5.9119991715532901E-2</v>
      </c>
      <c r="P1222" s="17">
        <v>6.5322833713285899E-2</v>
      </c>
      <c r="Q1222" s="17">
        <v>5.5643860659526402E-2</v>
      </c>
      <c r="R1222" s="17">
        <v>4.0046020198040801E-2</v>
      </c>
      <c r="S1222" s="17"/>
      <c r="T1222" s="17">
        <v>5.9356953759926299E-2</v>
      </c>
      <c r="U1222" s="17">
        <v>7.4588287760642996E-2</v>
      </c>
      <c r="V1222" s="17">
        <v>0.13056466965322799</v>
      </c>
      <c r="W1222" s="17">
        <v>7.4942767512430397E-2</v>
      </c>
      <c r="X1222" s="17">
        <v>6.0900866609150499E-2</v>
      </c>
      <c r="Y1222" s="17">
        <v>7.1645925844807695E-2</v>
      </c>
      <c r="Z1222" s="17">
        <v>9.6544436875332706E-2</v>
      </c>
      <c r="AA1222" s="17">
        <v>2.0037263963906302E-2</v>
      </c>
      <c r="AB1222" s="17">
        <v>6.7667016613724096E-2</v>
      </c>
      <c r="AC1222" s="17">
        <v>5.7587779180235998E-2</v>
      </c>
      <c r="AD1222" s="17">
        <v>0.101672233906037</v>
      </c>
      <c r="AE1222" s="17">
        <v>6.9796041097594505E-2</v>
      </c>
      <c r="AF1222" s="17"/>
      <c r="AG1222" s="17">
        <v>6.9222022556643906E-2</v>
      </c>
      <c r="AH1222" s="17">
        <v>6.5460635845738593E-2</v>
      </c>
    </row>
    <row r="1223" spans="2:34" x14ac:dyDescent="0.25">
      <c r="C1223" s="17"/>
      <c r="D1223" s="17"/>
      <c r="E1223" s="17"/>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row>
    <row r="1224" spans="2:34" x14ac:dyDescent="0.25">
      <c r="B1224" s="6" t="s">
        <v>492</v>
      </c>
      <c r="C1224" s="17"/>
      <c r="D1224" s="17"/>
      <c r="E1224" s="17"/>
      <c r="F1224" s="17"/>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row>
    <row r="1225" spans="2:34" x14ac:dyDescent="0.25">
      <c r="B1225" s="23" t="s">
        <v>62</v>
      </c>
      <c r="C1225" s="17"/>
      <c r="D1225" s="17"/>
      <c r="E1225" s="17"/>
      <c r="F1225" s="17"/>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row>
    <row r="1226" spans="2:34" x14ac:dyDescent="0.25">
      <c r="B1226" t="s">
        <v>378</v>
      </c>
      <c r="C1226" s="17">
        <v>8.2893281020247095E-2</v>
      </c>
      <c r="D1226" s="17">
        <v>0.101471428802811</v>
      </c>
      <c r="E1226" s="17">
        <v>6.4898696780105306E-2</v>
      </c>
      <c r="F1226" s="17"/>
      <c r="G1226" s="17">
        <v>6.5435119554936E-2</v>
      </c>
      <c r="H1226" s="17">
        <v>7.2131443689648606E-2</v>
      </c>
      <c r="I1226" s="17">
        <v>0.112581520587616</v>
      </c>
      <c r="J1226" s="17"/>
      <c r="K1226" s="17">
        <v>7.6184899701880596E-2</v>
      </c>
      <c r="L1226" s="17">
        <v>8.2144802700132205E-2</v>
      </c>
      <c r="M1226" s="17"/>
      <c r="N1226" s="17">
        <v>6.95354135545658E-2</v>
      </c>
      <c r="O1226" s="17">
        <v>7.1435514351319104E-2</v>
      </c>
      <c r="P1226" s="17">
        <v>6.6746584340976495E-2</v>
      </c>
      <c r="Q1226" s="17">
        <v>0.10232875888370301</v>
      </c>
      <c r="R1226" s="17">
        <v>0.12956705872559801</v>
      </c>
      <c r="S1226" s="17"/>
      <c r="T1226" s="17">
        <v>0.130302428783139</v>
      </c>
      <c r="U1226" s="17">
        <v>5.2077248767080198E-2</v>
      </c>
      <c r="V1226" s="17">
        <v>6.8190184064958997E-2</v>
      </c>
      <c r="W1226" s="17">
        <v>7.0408187522049998E-2</v>
      </c>
      <c r="X1226" s="17">
        <v>7.1946612548443103E-2</v>
      </c>
      <c r="Y1226" s="17">
        <v>8.0950395189188201E-2</v>
      </c>
      <c r="Z1226" s="17">
        <v>5.58597872917471E-2</v>
      </c>
      <c r="AA1226" s="17">
        <v>0.103435507128063</v>
      </c>
      <c r="AB1226" s="17">
        <v>8.6700423588848802E-2</v>
      </c>
      <c r="AC1226" s="17">
        <v>0.102792066216415</v>
      </c>
      <c r="AD1226" s="17">
        <v>9.3067118192783294E-2</v>
      </c>
      <c r="AE1226" s="17">
        <v>7.8205511406026898E-2</v>
      </c>
      <c r="AF1226" s="17"/>
      <c r="AG1226" s="17">
        <v>0.10213545168671199</v>
      </c>
      <c r="AH1226" s="17">
        <v>7.2024880186923296E-2</v>
      </c>
    </row>
    <row r="1227" spans="2:34" x14ac:dyDescent="0.25">
      <c r="B1227" t="s">
        <v>379</v>
      </c>
      <c r="C1227" s="17">
        <v>0.19175822834475501</v>
      </c>
      <c r="D1227" s="17">
        <v>0.21003769589684099</v>
      </c>
      <c r="E1227" s="17">
        <v>0.17714438605160299</v>
      </c>
      <c r="F1227" s="17"/>
      <c r="G1227" s="17">
        <v>0.154271728377321</v>
      </c>
      <c r="H1227" s="17">
        <v>0.18077071228007499</v>
      </c>
      <c r="I1227" s="17">
        <v>0.24033189044077899</v>
      </c>
      <c r="J1227" s="17"/>
      <c r="K1227" s="17">
        <v>0.14230416701027099</v>
      </c>
      <c r="L1227" s="17">
        <v>0.20385464813489901</v>
      </c>
      <c r="M1227" s="17"/>
      <c r="N1227" s="17">
        <v>0.106458936963892</v>
      </c>
      <c r="O1227" s="17">
        <v>0.20830632097712501</v>
      </c>
      <c r="P1227" s="17">
        <v>0.16471741416017799</v>
      </c>
      <c r="Q1227" s="17">
        <v>0.209990513817505</v>
      </c>
      <c r="R1227" s="17">
        <v>0.289638717494829</v>
      </c>
      <c r="S1227" s="17"/>
      <c r="T1227" s="17">
        <v>0.27399227193374198</v>
      </c>
      <c r="U1227" s="17">
        <v>0.120639796554212</v>
      </c>
      <c r="V1227" s="17">
        <v>0.180186824841403</v>
      </c>
      <c r="W1227" s="17">
        <v>0.21400179627472499</v>
      </c>
      <c r="X1227" s="17">
        <v>0.144352199417081</v>
      </c>
      <c r="Y1227" s="17">
        <v>0.28369308595331499</v>
      </c>
      <c r="Z1227" s="17">
        <v>0.16402194892201299</v>
      </c>
      <c r="AA1227" s="17">
        <v>0.156043935184145</v>
      </c>
      <c r="AB1227" s="17">
        <v>0.14175682881264201</v>
      </c>
      <c r="AC1227" s="17">
        <v>0.130741848710204</v>
      </c>
      <c r="AD1227" s="17">
        <v>0.24089732002606801</v>
      </c>
      <c r="AE1227" s="17">
        <v>0.34097657817520099</v>
      </c>
      <c r="AF1227" s="17"/>
      <c r="AG1227" s="17">
        <v>0.232480809214202</v>
      </c>
      <c r="AH1227" s="17">
        <v>0.17128611003903499</v>
      </c>
    </row>
    <row r="1228" spans="2:34" x14ac:dyDescent="0.25">
      <c r="B1228" t="s">
        <v>486</v>
      </c>
      <c r="C1228" s="17">
        <v>0.33294131920352499</v>
      </c>
      <c r="D1228" s="17">
        <v>0.338691304857269</v>
      </c>
      <c r="E1228" s="17">
        <v>0.32696369306265299</v>
      </c>
      <c r="F1228" s="17"/>
      <c r="G1228" s="17">
        <v>0.33762425813691499</v>
      </c>
      <c r="H1228" s="17">
        <v>0.35193056414252299</v>
      </c>
      <c r="I1228" s="17">
        <v>0.30481929668723901</v>
      </c>
      <c r="J1228" s="17"/>
      <c r="K1228" s="17">
        <v>0.38226275099400497</v>
      </c>
      <c r="L1228" s="17">
        <v>0.32709944105336902</v>
      </c>
      <c r="M1228" s="17"/>
      <c r="N1228" s="17">
        <v>0.35208413112176001</v>
      </c>
      <c r="O1228" s="17">
        <v>0.36246131084723299</v>
      </c>
      <c r="P1228" s="17">
        <v>0.349048216654955</v>
      </c>
      <c r="Q1228" s="17">
        <v>0.29334611576613701</v>
      </c>
      <c r="R1228" s="17">
        <v>0.26958386495279602</v>
      </c>
      <c r="S1228" s="17"/>
      <c r="T1228" s="17">
        <v>0.310196730422582</v>
      </c>
      <c r="U1228" s="17">
        <v>0.387805501938078</v>
      </c>
      <c r="V1228" s="17">
        <v>0.28617122007764001</v>
      </c>
      <c r="W1228" s="17">
        <v>0.34951040857647497</v>
      </c>
      <c r="X1228" s="17">
        <v>0.39134581160040899</v>
      </c>
      <c r="Y1228" s="17">
        <v>0.256384292624456</v>
      </c>
      <c r="Z1228" s="17">
        <v>0.36594974436694599</v>
      </c>
      <c r="AA1228" s="17">
        <v>0.36621475035437301</v>
      </c>
      <c r="AB1228" s="17">
        <v>0.36291852779410899</v>
      </c>
      <c r="AC1228" s="17">
        <v>0.289208416664956</v>
      </c>
      <c r="AD1228" s="17">
        <v>0.28703494019171399</v>
      </c>
      <c r="AE1228" s="17">
        <v>0.30365649997517502</v>
      </c>
      <c r="AF1228" s="17"/>
      <c r="AG1228" s="17">
        <v>0.301227054825561</v>
      </c>
      <c r="AH1228" s="17">
        <v>0.34554508592388899</v>
      </c>
    </row>
    <row r="1229" spans="2:34" x14ac:dyDescent="0.25">
      <c r="B1229" t="s">
        <v>381</v>
      </c>
      <c r="C1229" s="17">
        <v>0.20766200742251101</v>
      </c>
      <c r="D1229" s="17">
        <v>0.183863167104234</v>
      </c>
      <c r="E1229" s="17">
        <v>0.23345272396737601</v>
      </c>
      <c r="F1229" s="17"/>
      <c r="G1229" s="17">
        <v>0.21911919298948501</v>
      </c>
      <c r="H1229" s="17">
        <v>0.21605216764014601</v>
      </c>
      <c r="I1229" s="17">
        <v>0.18651671720218299</v>
      </c>
      <c r="J1229" s="17"/>
      <c r="K1229" s="17">
        <v>0.19221319933298101</v>
      </c>
      <c r="L1229" s="17">
        <v>0.21131961054861301</v>
      </c>
      <c r="M1229" s="17"/>
      <c r="N1229" s="17">
        <v>0.226165281823622</v>
      </c>
      <c r="O1229" s="17">
        <v>0.18655491812182301</v>
      </c>
      <c r="P1229" s="17">
        <v>0.228238501224239</v>
      </c>
      <c r="Q1229" s="17">
        <v>0.237650605815136</v>
      </c>
      <c r="R1229" s="17">
        <v>0.165134504010607</v>
      </c>
      <c r="S1229" s="17"/>
      <c r="T1229" s="17">
        <v>0.15099283946394501</v>
      </c>
      <c r="U1229" s="17">
        <v>0.26400338029181403</v>
      </c>
      <c r="V1229" s="17">
        <v>0.25625305188400399</v>
      </c>
      <c r="W1229" s="17">
        <v>0.219620175624231</v>
      </c>
      <c r="X1229" s="17">
        <v>0.17667607141849601</v>
      </c>
      <c r="Y1229" s="17">
        <v>0.202122292224658</v>
      </c>
      <c r="Z1229" s="17">
        <v>0.22311340247078601</v>
      </c>
      <c r="AA1229" s="17">
        <v>0.17525083357055499</v>
      </c>
      <c r="AB1229" s="17">
        <v>0.22028555813262901</v>
      </c>
      <c r="AC1229" s="17">
        <v>0.223781834453607</v>
      </c>
      <c r="AD1229" s="17">
        <v>0.180092882604245</v>
      </c>
      <c r="AE1229" s="17">
        <v>9.6289155138425495E-2</v>
      </c>
      <c r="AF1229" s="17"/>
      <c r="AG1229" s="17">
        <v>0.19190850131437001</v>
      </c>
      <c r="AH1229" s="17">
        <v>0.230090454184537</v>
      </c>
    </row>
    <row r="1230" spans="2:34" x14ac:dyDescent="0.25">
      <c r="B1230" t="s">
        <v>382</v>
      </c>
      <c r="C1230" s="17">
        <v>0.103200957550636</v>
      </c>
      <c r="D1230" s="17">
        <v>9.8538818178574294E-2</v>
      </c>
      <c r="E1230" s="17">
        <v>0.103206600828867</v>
      </c>
      <c r="F1230" s="17"/>
      <c r="G1230" s="17">
        <v>0.10632080619373099</v>
      </c>
      <c r="H1230" s="17">
        <v>0.11340486872295</v>
      </c>
      <c r="I1230" s="17">
        <v>8.7529016522207695E-2</v>
      </c>
      <c r="J1230" s="17"/>
      <c r="K1230" s="17">
        <v>0.11681568745149799</v>
      </c>
      <c r="L1230" s="17">
        <v>0.102583649800221</v>
      </c>
      <c r="M1230" s="17"/>
      <c r="N1230" s="17">
        <v>8.1270375839997702E-2</v>
      </c>
      <c r="O1230" s="17">
        <v>9.6883335865048506E-2</v>
      </c>
      <c r="P1230" s="17">
        <v>0.119938841556314</v>
      </c>
      <c r="Q1230" s="17">
        <v>0.102875002407811</v>
      </c>
      <c r="R1230" s="17">
        <v>9.6892302498125193E-2</v>
      </c>
      <c r="S1230" s="17"/>
      <c r="T1230" s="17">
        <v>8.4781913493527594E-2</v>
      </c>
      <c r="U1230" s="17">
        <v>9.0997956781409498E-2</v>
      </c>
      <c r="V1230" s="17">
        <v>8.5787590707170902E-2</v>
      </c>
      <c r="W1230" s="17">
        <v>7.9035764167355096E-2</v>
      </c>
      <c r="X1230" s="17">
        <v>0.108350712266382</v>
      </c>
      <c r="Y1230" s="17">
        <v>9.9608331333365094E-2</v>
      </c>
      <c r="Z1230" s="17">
        <v>0.10049183433337799</v>
      </c>
      <c r="AA1230" s="17">
        <v>0.12279058919913</v>
      </c>
      <c r="AB1230" s="17">
        <v>0.114475131237695</v>
      </c>
      <c r="AC1230" s="17">
        <v>0.153654053024007</v>
      </c>
      <c r="AD1230" s="17">
        <v>0.13677355572243399</v>
      </c>
      <c r="AE1230" s="17">
        <v>0.10153699396174</v>
      </c>
      <c r="AF1230" s="17"/>
      <c r="AG1230" s="17">
        <v>0.102751334944527</v>
      </c>
      <c r="AH1230" s="17">
        <v>0.10539228640372</v>
      </c>
    </row>
    <row r="1231" spans="2:34" x14ac:dyDescent="0.25">
      <c r="B1231" t="s">
        <v>80</v>
      </c>
      <c r="C1231" s="17">
        <v>8.1544206458324595E-2</v>
      </c>
      <c r="D1231" s="17">
        <v>6.7397585160271806E-2</v>
      </c>
      <c r="E1231" s="17">
        <v>9.4333899309396493E-2</v>
      </c>
      <c r="F1231" s="17"/>
      <c r="G1231" s="17">
        <v>0.117228894747612</v>
      </c>
      <c r="H1231" s="17">
        <v>6.5710243524656306E-2</v>
      </c>
      <c r="I1231" s="17">
        <v>6.8221558559975401E-2</v>
      </c>
      <c r="J1231" s="17"/>
      <c r="K1231" s="17">
        <v>9.0219295509364306E-2</v>
      </c>
      <c r="L1231" s="17">
        <v>7.2997847762766202E-2</v>
      </c>
      <c r="M1231" s="17"/>
      <c r="N1231" s="17">
        <v>0.164485860696162</v>
      </c>
      <c r="O1231" s="17">
        <v>7.4358599837451203E-2</v>
      </c>
      <c r="P1231" s="17">
        <v>7.1310442063336602E-2</v>
      </c>
      <c r="Q1231" s="17">
        <v>5.3809003309707802E-2</v>
      </c>
      <c r="R1231" s="17">
        <v>4.91835523180452E-2</v>
      </c>
      <c r="S1231" s="17"/>
      <c r="T1231" s="17">
        <v>4.9733815903064998E-2</v>
      </c>
      <c r="U1231" s="17">
        <v>8.4476115667405996E-2</v>
      </c>
      <c r="V1231" s="17">
        <v>0.12341112842482301</v>
      </c>
      <c r="W1231" s="17">
        <v>6.74236678351635E-2</v>
      </c>
      <c r="X1231" s="17">
        <v>0.107328592749189</v>
      </c>
      <c r="Y1231" s="17">
        <v>7.7241602675017604E-2</v>
      </c>
      <c r="Z1231" s="17">
        <v>9.0563282615129997E-2</v>
      </c>
      <c r="AA1231" s="17">
        <v>7.6264384563733495E-2</v>
      </c>
      <c r="AB1231" s="17">
        <v>7.3863530434076799E-2</v>
      </c>
      <c r="AC1231" s="17">
        <v>9.9821780930810705E-2</v>
      </c>
      <c r="AD1231" s="17">
        <v>6.2134183262755098E-2</v>
      </c>
      <c r="AE1231" s="17">
        <v>7.9335261343431607E-2</v>
      </c>
      <c r="AF1231" s="17"/>
      <c r="AG1231" s="17">
        <v>6.9496848014628895E-2</v>
      </c>
      <c r="AH1231" s="17">
        <v>7.5661183261895998E-2</v>
      </c>
    </row>
    <row r="1232" spans="2:34" x14ac:dyDescent="0.25">
      <c r="C1232" s="17"/>
      <c r="D1232" s="17"/>
      <c r="E1232" s="17"/>
      <c r="F1232" s="17"/>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row>
    <row r="1233" spans="2:34" x14ac:dyDescent="0.25">
      <c r="B1233" s="6" t="s">
        <v>493</v>
      </c>
      <c r="C1233" s="17"/>
      <c r="D1233" s="17"/>
      <c r="E1233" s="17"/>
      <c r="F1233" s="17"/>
      <c r="G1233" s="17"/>
      <c r="H1233" s="17"/>
      <c r="I1233" s="17"/>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row>
    <row r="1234" spans="2:34" x14ac:dyDescent="0.25">
      <c r="B1234" s="23" t="s">
        <v>62</v>
      </c>
      <c r="C1234" s="17"/>
      <c r="D1234" s="17"/>
      <c r="E1234" s="17"/>
      <c r="F1234" s="17"/>
      <c r="G1234" s="17"/>
      <c r="H1234" s="17"/>
      <c r="I1234" s="17"/>
      <c r="J1234" s="17"/>
      <c r="K1234" s="17"/>
      <c r="L1234" s="17"/>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7"/>
    </row>
    <row r="1235" spans="2:34" x14ac:dyDescent="0.25">
      <c r="B1235" t="s">
        <v>378</v>
      </c>
      <c r="C1235" s="17">
        <v>8.9222201455096795E-2</v>
      </c>
      <c r="D1235" s="17">
        <v>0.10289600959909299</v>
      </c>
      <c r="E1235" s="17">
        <v>7.7253521087707194E-2</v>
      </c>
      <c r="F1235" s="17"/>
      <c r="G1235" s="17">
        <v>6.68639690315707E-2</v>
      </c>
      <c r="H1235" s="17">
        <v>8.2328359356665798E-2</v>
      </c>
      <c r="I1235" s="17">
        <v>0.118619478379949</v>
      </c>
      <c r="J1235" s="17"/>
      <c r="K1235" s="17">
        <v>9.7163910071684206E-2</v>
      </c>
      <c r="L1235" s="17">
        <v>8.7596052596631599E-2</v>
      </c>
      <c r="M1235" s="17"/>
      <c r="N1235" s="17">
        <v>9.01218635383806E-2</v>
      </c>
      <c r="O1235" s="17">
        <v>6.1693619163686701E-2</v>
      </c>
      <c r="P1235" s="17">
        <v>7.77424235209416E-2</v>
      </c>
      <c r="Q1235" s="17">
        <v>0.101244827816518</v>
      </c>
      <c r="R1235" s="17">
        <v>0.134995064958608</v>
      </c>
      <c r="S1235" s="17"/>
      <c r="T1235" s="17">
        <v>0.13118080453297201</v>
      </c>
      <c r="U1235" s="17">
        <v>8.6163270259733596E-2</v>
      </c>
      <c r="V1235" s="17">
        <v>7.4282074605538498E-2</v>
      </c>
      <c r="W1235" s="17">
        <v>7.4208245555533903E-2</v>
      </c>
      <c r="X1235" s="17">
        <v>9.8225303772155395E-2</v>
      </c>
      <c r="Y1235" s="17">
        <v>8.0219825336795794E-2</v>
      </c>
      <c r="Z1235" s="17">
        <v>8.4353658244792198E-2</v>
      </c>
      <c r="AA1235" s="17">
        <v>6.7794001907622206E-2</v>
      </c>
      <c r="AB1235" s="17">
        <v>8.69367404504163E-2</v>
      </c>
      <c r="AC1235" s="17">
        <v>7.6352854854740901E-2</v>
      </c>
      <c r="AD1235" s="17">
        <v>9.5600062992812596E-2</v>
      </c>
      <c r="AE1235" s="17">
        <v>7.7622220675476E-2</v>
      </c>
      <c r="AF1235" s="17"/>
      <c r="AG1235" s="17">
        <v>9.7023253319652406E-2</v>
      </c>
      <c r="AH1235" s="17">
        <v>8.3607928393804806E-2</v>
      </c>
    </row>
    <row r="1236" spans="2:34" x14ac:dyDescent="0.25">
      <c r="B1236" t="s">
        <v>379</v>
      </c>
      <c r="C1236" s="17">
        <v>0.218616132662206</v>
      </c>
      <c r="D1236" s="17">
        <v>0.238865054451595</v>
      </c>
      <c r="E1236" s="17">
        <v>0.20171134287235901</v>
      </c>
      <c r="F1236" s="17"/>
      <c r="G1236" s="17">
        <v>0.20492056921874999</v>
      </c>
      <c r="H1236" s="17">
        <v>0.21281982293958099</v>
      </c>
      <c r="I1236" s="17">
        <v>0.238593287159377</v>
      </c>
      <c r="J1236" s="17"/>
      <c r="K1236" s="17">
        <v>0.20068583406895099</v>
      </c>
      <c r="L1236" s="17">
        <v>0.226264887810632</v>
      </c>
      <c r="M1236" s="17"/>
      <c r="N1236" s="17">
        <v>0.16070828152245201</v>
      </c>
      <c r="O1236" s="17">
        <v>0.254548555534443</v>
      </c>
      <c r="P1236" s="17">
        <v>0.19277356592515901</v>
      </c>
      <c r="Q1236" s="17">
        <v>0.20483274698944401</v>
      </c>
      <c r="R1236" s="17">
        <v>0.28232019642877199</v>
      </c>
      <c r="S1236" s="17"/>
      <c r="T1236" s="17">
        <v>0.26138690500230999</v>
      </c>
      <c r="U1236" s="17">
        <v>0.13330788813865899</v>
      </c>
      <c r="V1236" s="17">
        <v>0.21319341161206501</v>
      </c>
      <c r="W1236" s="17">
        <v>0.23349074353913801</v>
      </c>
      <c r="X1236" s="17">
        <v>0.18349915294128299</v>
      </c>
      <c r="Y1236" s="17">
        <v>0.26684542580058701</v>
      </c>
      <c r="Z1236" s="17">
        <v>0.175589319018015</v>
      </c>
      <c r="AA1236" s="17">
        <v>0.215807420565958</v>
      </c>
      <c r="AB1236" s="17">
        <v>0.24866771072796101</v>
      </c>
      <c r="AC1236" s="17">
        <v>0.18445926996926401</v>
      </c>
      <c r="AD1236" s="17">
        <v>0.21662638720220001</v>
      </c>
      <c r="AE1236" s="17">
        <v>0.43187514027273299</v>
      </c>
      <c r="AF1236" s="17"/>
      <c r="AG1236" s="17">
        <v>0.24490795400246501</v>
      </c>
      <c r="AH1236" s="17">
        <v>0.20732771005457601</v>
      </c>
    </row>
    <row r="1237" spans="2:34" x14ac:dyDescent="0.25">
      <c r="B1237" t="s">
        <v>486</v>
      </c>
      <c r="C1237" s="17">
        <v>0.20164164603468199</v>
      </c>
      <c r="D1237" s="17">
        <v>0.195086438987493</v>
      </c>
      <c r="E1237" s="17">
        <v>0.210183206498506</v>
      </c>
      <c r="F1237" s="17"/>
      <c r="G1237" s="17">
        <v>0.17936422730687601</v>
      </c>
      <c r="H1237" s="17">
        <v>0.215603876377368</v>
      </c>
      <c r="I1237" s="17">
        <v>0.20485443149684199</v>
      </c>
      <c r="J1237" s="17"/>
      <c r="K1237" s="17">
        <v>0.188009341870156</v>
      </c>
      <c r="L1237" s="17">
        <v>0.20183576082406399</v>
      </c>
      <c r="M1237" s="17"/>
      <c r="N1237" s="17">
        <v>0.18911649048207599</v>
      </c>
      <c r="O1237" s="17">
        <v>0.200898210642206</v>
      </c>
      <c r="P1237" s="17">
        <v>0.21922269425640101</v>
      </c>
      <c r="Q1237" s="17">
        <v>0.18610877934265799</v>
      </c>
      <c r="R1237" s="17">
        <v>0.18546153655554801</v>
      </c>
      <c r="S1237" s="17"/>
      <c r="T1237" s="17">
        <v>0.20475712862505599</v>
      </c>
      <c r="U1237" s="17">
        <v>0.19157676981779101</v>
      </c>
      <c r="V1237" s="17">
        <v>0.19405727057987199</v>
      </c>
      <c r="W1237" s="17">
        <v>0.246857832973711</v>
      </c>
      <c r="X1237" s="17">
        <v>0.20199934925229701</v>
      </c>
      <c r="Y1237" s="17">
        <v>0.22794701168218601</v>
      </c>
      <c r="Z1237" s="17">
        <v>0.25115329712349099</v>
      </c>
      <c r="AA1237" s="17">
        <v>0.227791619358478</v>
      </c>
      <c r="AB1237" s="17">
        <v>0.16375110855873201</v>
      </c>
      <c r="AC1237" s="17">
        <v>0.15620190534464501</v>
      </c>
      <c r="AD1237" s="17">
        <v>0.222115717112913</v>
      </c>
      <c r="AE1237" s="17">
        <v>8.80096065906317E-2</v>
      </c>
      <c r="AF1237" s="17"/>
      <c r="AG1237" s="17">
        <v>0.18554922216729799</v>
      </c>
      <c r="AH1237" s="17">
        <v>0.20587257771815201</v>
      </c>
    </row>
    <row r="1238" spans="2:34" x14ac:dyDescent="0.25">
      <c r="B1238" t="s">
        <v>381</v>
      </c>
      <c r="C1238" s="17">
        <v>0.24619729898182</v>
      </c>
      <c r="D1238" s="17">
        <v>0.23651785397613301</v>
      </c>
      <c r="E1238" s="17">
        <v>0.25453221343296301</v>
      </c>
      <c r="F1238" s="17"/>
      <c r="G1238" s="17">
        <v>0.27305411151284897</v>
      </c>
      <c r="H1238" s="17">
        <v>0.23441822043937599</v>
      </c>
      <c r="I1238" s="17">
        <v>0.23599798286039</v>
      </c>
      <c r="J1238" s="17"/>
      <c r="K1238" s="17">
        <v>0.214411219824789</v>
      </c>
      <c r="L1238" s="17">
        <v>0.25319897023940602</v>
      </c>
      <c r="M1238" s="17"/>
      <c r="N1238" s="17">
        <v>0.25003679158012598</v>
      </c>
      <c r="O1238" s="17">
        <v>0.23304139577976099</v>
      </c>
      <c r="P1238" s="17">
        <v>0.25880568474832899</v>
      </c>
      <c r="Q1238" s="17">
        <v>0.27294620905935302</v>
      </c>
      <c r="R1238" s="17">
        <v>0.22360928497015001</v>
      </c>
      <c r="S1238" s="17"/>
      <c r="T1238" s="17">
        <v>0.201804927704725</v>
      </c>
      <c r="U1238" s="17">
        <v>0.29689605731590701</v>
      </c>
      <c r="V1238" s="17">
        <v>0.24675381325179799</v>
      </c>
      <c r="W1238" s="17">
        <v>0.26629272511676799</v>
      </c>
      <c r="X1238" s="17">
        <v>0.235606904913955</v>
      </c>
      <c r="Y1238" s="17">
        <v>0.20840212387491699</v>
      </c>
      <c r="Z1238" s="17">
        <v>0.24764419862718101</v>
      </c>
      <c r="AA1238" s="17">
        <v>0.29326241076557802</v>
      </c>
      <c r="AB1238" s="17">
        <v>0.26656910786752702</v>
      </c>
      <c r="AC1238" s="17">
        <v>0.27021962985232001</v>
      </c>
      <c r="AD1238" s="17">
        <v>0.21996101311482</v>
      </c>
      <c r="AE1238" s="17">
        <v>0.13850633793959399</v>
      </c>
      <c r="AF1238" s="17"/>
      <c r="AG1238" s="17">
        <v>0.24297449589301801</v>
      </c>
      <c r="AH1238" s="17">
        <v>0.26347327578361002</v>
      </c>
    </row>
    <row r="1239" spans="2:34" x14ac:dyDescent="0.25">
      <c r="B1239" t="s">
        <v>382</v>
      </c>
      <c r="C1239" s="17">
        <v>0.131884816374467</v>
      </c>
      <c r="D1239" s="17">
        <v>0.13139477249128001</v>
      </c>
      <c r="E1239" s="17">
        <v>0.12607924771128601</v>
      </c>
      <c r="F1239" s="17"/>
      <c r="G1239" s="17">
        <v>0.13357065320709699</v>
      </c>
      <c r="H1239" s="17">
        <v>0.14767796792358601</v>
      </c>
      <c r="I1239" s="17">
        <v>0.110547733951725</v>
      </c>
      <c r="J1239" s="17"/>
      <c r="K1239" s="17">
        <v>0.17638220329108301</v>
      </c>
      <c r="L1239" s="17">
        <v>0.12563076421490399</v>
      </c>
      <c r="M1239" s="17"/>
      <c r="N1239" s="17">
        <v>0.129094073889784</v>
      </c>
      <c r="O1239" s="17">
        <v>0.14595088835544401</v>
      </c>
      <c r="P1239" s="17">
        <v>0.14088513032587599</v>
      </c>
      <c r="Q1239" s="17">
        <v>0.13171870928079499</v>
      </c>
      <c r="R1239" s="17">
        <v>0.10238862414738401</v>
      </c>
      <c r="S1239" s="17"/>
      <c r="T1239" s="17">
        <v>0.116506777478265</v>
      </c>
      <c r="U1239" s="17">
        <v>0.16800800455944201</v>
      </c>
      <c r="V1239" s="17">
        <v>0.130028335075831</v>
      </c>
      <c r="W1239" s="17">
        <v>0.10828379044712801</v>
      </c>
      <c r="X1239" s="17">
        <v>0.142701111469343</v>
      </c>
      <c r="Y1239" s="17">
        <v>0.102643104455651</v>
      </c>
      <c r="Z1239" s="17">
        <v>0.106204193774684</v>
      </c>
      <c r="AA1239" s="17">
        <v>0.117960369004614</v>
      </c>
      <c r="AB1239" s="17">
        <v>0.13815993269135701</v>
      </c>
      <c r="AC1239" s="17">
        <v>0.1881321906008</v>
      </c>
      <c r="AD1239" s="17">
        <v>0.131556615868582</v>
      </c>
      <c r="AE1239" s="17">
        <v>9.5711248522312997E-2</v>
      </c>
      <c r="AF1239" s="17"/>
      <c r="AG1239" s="17">
        <v>0.12840059882961899</v>
      </c>
      <c r="AH1239" s="17">
        <v>0.139310786510011</v>
      </c>
    </row>
    <row r="1240" spans="2:34" x14ac:dyDescent="0.25">
      <c r="B1240" t="s">
        <v>80</v>
      </c>
      <c r="C1240" s="17">
        <v>0.112437904491729</v>
      </c>
      <c r="D1240" s="17">
        <v>9.5239870494404993E-2</v>
      </c>
      <c r="E1240" s="17">
        <v>0.13024046839717901</v>
      </c>
      <c r="F1240" s="17"/>
      <c r="G1240" s="17">
        <v>0.14222646972285699</v>
      </c>
      <c r="H1240" s="17">
        <v>0.107151752963422</v>
      </c>
      <c r="I1240" s="17">
        <v>9.1387086151716604E-2</v>
      </c>
      <c r="J1240" s="17"/>
      <c r="K1240" s="17">
        <v>0.123347490873337</v>
      </c>
      <c r="L1240" s="17">
        <v>0.105473564314363</v>
      </c>
      <c r="M1240" s="17"/>
      <c r="N1240" s="17">
        <v>0.18092249898718199</v>
      </c>
      <c r="O1240" s="17">
        <v>0.103867330524459</v>
      </c>
      <c r="P1240" s="17">
        <v>0.110570501223293</v>
      </c>
      <c r="Q1240" s="17">
        <v>0.103148727511232</v>
      </c>
      <c r="R1240" s="17">
        <v>7.1225292939537305E-2</v>
      </c>
      <c r="S1240" s="17"/>
      <c r="T1240" s="17">
        <v>8.4363456656671804E-2</v>
      </c>
      <c r="U1240" s="17">
        <v>0.124048009908467</v>
      </c>
      <c r="V1240" s="17">
        <v>0.141685094874896</v>
      </c>
      <c r="W1240" s="17">
        <v>7.0866662367719893E-2</v>
      </c>
      <c r="X1240" s="17">
        <v>0.137968177650967</v>
      </c>
      <c r="Y1240" s="17">
        <v>0.113942508849864</v>
      </c>
      <c r="Z1240" s="17">
        <v>0.13505533321183599</v>
      </c>
      <c r="AA1240" s="17">
        <v>7.7384178397749498E-2</v>
      </c>
      <c r="AB1240" s="17">
        <v>9.5915399704007004E-2</v>
      </c>
      <c r="AC1240" s="17">
        <v>0.124634149378229</v>
      </c>
      <c r="AD1240" s="17">
        <v>0.114140203708673</v>
      </c>
      <c r="AE1240" s="17">
        <v>0.16827544599925201</v>
      </c>
      <c r="AF1240" s="17"/>
      <c r="AG1240" s="17">
        <v>0.101144475787948</v>
      </c>
      <c r="AH1240" s="17">
        <v>0.10040772153984601</v>
      </c>
    </row>
    <row r="1241" spans="2:34" x14ac:dyDescent="0.25">
      <c r="C1241" s="17"/>
      <c r="D1241" s="17"/>
      <c r="E1241" s="17"/>
      <c r="F1241" s="17"/>
      <c r="G1241" s="17"/>
      <c r="H1241" s="17"/>
      <c r="I1241" s="17"/>
      <c r="J1241" s="17"/>
      <c r="K1241" s="17"/>
      <c r="L1241" s="17"/>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7"/>
    </row>
    <row r="1242" spans="2:34" x14ac:dyDescent="0.25">
      <c r="B1242" s="6" t="s">
        <v>513</v>
      </c>
      <c r="C1242" s="17"/>
      <c r="D1242" s="17"/>
      <c r="E1242" s="17"/>
      <c r="F1242" s="17"/>
      <c r="G1242" s="17"/>
      <c r="H1242" s="17"/>
      <c r="I1242" s="17"/>
      <c r="J1242" s="17"/>
      <c r="K1242" s="17"/>
      <c r="L1242" s="17"/>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7"/>
    </row>
    <row r="1243" spans="2:34" x14ac:dyDescent="0.25">
      <c r="B1243" s="23" t="s">
        <v>62</v>
      </c>
      <c r="C1243" s="17"/>
      <c r="D1243" s="17"/>
      <c r="E1243" s="17"/>
      <c r="F1243" s="17"/>
      <c r="G1243" s="17"/>
      <c r="H1243" s="17"/>
      <c r="I1243" s="17"/>
      <c r="J1243" s="17"/>
      <c r="K1243" s="17"/>
      <c r="L1243" s="17"/>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7"/>
    </row>
    <row r="1244" spans="2:34" x14ac:dyDescent="0.25">
      <c r="B1244" t="s">
        <v>494</v>
      </c>
      <c r="C1244" s="17">
        <v>0.46065417388654101</v>
      </c>
      <c r="D1244" s="17">
        <v>0.435176754678962</v>
      </c>
      <c r="E1244" s="17">
        <v>0.48017775712609301</v>
      </c>
      <c r="F1244" s="17"/>
      <c r="G1244" s="17">
        <v>0.44600157829932202</v>
      </c>
      <c r="H1244" s="17">
        <v>0.47776222589531397</v>
      </c>
      <c r="I1244" s="17">
        <v>0.45284659296351998</v>
      </c>
      <c r="J1244" s="17"/>
      <c r="K1244" s="17">
        <v>0.47976591121035</v>
      </c>
      <c r="L1244" s="17">
        <v>0.46319839920933398</v>
      </c>
      <c r="M1244" s="17"/>
      <c r="N1244" s="17">
        <v>0.36541596264156601</v>
      </c>
      <c r="O1244" s="17">
        <v>0.43816881456245799</v>
      </c>
      <c r="P1244" s="17">
        <v>0.48812382583476399</v>
      </c>
      <c r="Q1244" s="17">
        <v>0.48547564595000098</v>
      </c>
      <c r="R1244" s="17">
        <v>0.50350810778532595</v>
      </c>
      <c r="S1244" s="17"/>
      <c r="T1244" s="17">
        <v>0.43889264964822799</v>
      </c>
      <c r="U1244" s="17">
        <v>0.50469262455473096</v>
      </c>
      <c r="V1244" s="17">
        <v>0.499309036958486</v>
      </c>
      <c r="W1244" s="17">
        <v>0.45291452927082698</v>
      </c>
      <c r="X1244" s="17">
        <v>0.42882385817032198</v>
      </c>
      <c r="Y1244" s="17">
        <v>0.32648249106963001</v>
      </c>
      <c r="Z1244" s="17">
        <v>0.52018301743810302</v>
      </c>
      <c r="AA1244" s="17">
        <v>0.44185183082648399</v>
      </c>
      <c r="AB1244" s="17">
        <v>0.47893994679915503</v>
      </c>
      <c r="AC1244" s="17">
        <v>0.52374134049394305</v>
      </c>
      <c r="AD1244" s="17">
        <v>0.44505251145245101</v>
      </c>
      <c r="AE1244" s="17">
        <v>0.41805015782177202</v>
      </c>
      <c r="AF1244" s="17"/>
      <c r="AG1244" s="17">
        <v>0.43922606018357901</v>
      </c>
      <c r="AH1244" s="17">
        <v>0.49328844781282899</v>
      </c>
    </row>
    <row r="1245" spans="2:34" x14ac:dyDescent="0.25">
      <c r="B1245" t="s">
        <v>495</v>
      </c>
      <c r="C1245" s="17">
        <v>0.42503068458451598</v>
      </c>
      <c r="D1245" s="17">
        <v>0.41544791210739701</v>
      </c>
      <c r="E1245" s="17">
        <v>0.42972424860831099</v>
      </c>
      <c r="F1245" s="17"/>
      <c r="G1245" s="17">
        <v>0.40921373688179102</v>
      </c>
      <c r="H1245" s="17">
        <v>0.44702839849387499</v>
      </c>
      <c r="I1245" s="17">
        <v>0.412183287208716</v>
      </c>
      <c r="J1245" s="17"/>
      <c r="K1245" s="17">
        <v>0.42150741787163798</v>
      </c>
      <c r="L1245" s="17">
        <v>0.42974649253539898</v>
      </c>
      <c r="M1245" s="17"/>
      <c r="N1245" s="17">
        <v>0.37603543428661401</v>
      </c>
      <c r="O1245" s="17">
        <v>0.39734076270414498</v>
      </c>
      <c r="P1245" s="17">
        <v>0.469273998391664</v>
      </c>
      <c r="Q1245" s="17">
        <v>0.41187320173484998</v>
      </c>
      <c r="R1245" s="17">
        <v>0.41700167918678999</v>
      </c>
      <c r="S1245" s="17"/>
      <c r="T1245" s="17">
        <v>0.37202766080396099</v>
      </c>
      <c r="U1245" s="17">
        <v>0.42881861846925801</v>
      </c>
      <c r="V1245" s="17">
        <v>0.45549642688896202</v>
      </c>
      <c r="W1245" s="17">
        <v>0.47280911808696302</v>
      </c>
      <c r="X1245" s="17">
        <v>0.365586923361361</v>
      </c>
      <c r="Y1245" s="17">
        <v>0.36871672214469198</v>
      </c>
      <c r="Z1245" s="17">
        <v>0.53382878070300599</v>
      </c>
      <c r="AA1245" s="17">
        <v>0.34785331780955098</v>
      </c>
      <c r="AB1245" s="17">
        <v>0.44032625833530697</v>
      </c>
      <c r="AC1245" s="17">
        <v>0.46557623481920402</v>
      </c>
      <c r="AD1245" s="17">
        <v>0.44539187563635302</v>
      </c>
      <c r="AE1245" s="17">
        <v>0.34250877749542802</v>
      </c>
      <c r="AF1245" s="17"/>
      <c r="AG1245" s="17">
        <v>0.44021039724289901</v>
      </c>
      <c r="AH1245" s="17">
        <v>0.42682592642834699</v>
      </c>
    </row>
    <row r="1246" spans="2:34" x14ac:dyDescent="0.25">
      <c r="B1246" t="s">
        <v>496</v>
      </c>
      <c r="C1246" s="17">
        <v>0.390217979032003</v>
      </c>
      <c r="D1246" s="17">
        <v>0.393051170036195</v>
      </c>
      <c r="E1246" s="17">
        <v>0.383609607189626</v>
      </c>
      <c r="F1246" s="17"/>
      <c r="G1246" s="17">
        <v>0.41726227104689101</v>
      </c>
      <c r="H1246" s="17">
        <v>0.37017582904801899</v>
      </c>
      <c r="I1246" s="17">
        <v>0.39018895170426798</v>
      </c>
      <c r="J1246" s="17"/>
      <c r="K1246" s="17">
        <v>0.37219239651040797</v>
      </c>
      <c r="L1246" s="17">
        <v>0.39759451324547901</v>
      </c>
      <c r="M1246" s="17"/>
      <c r="N1246" s="17">
        <v>0.33426420133724499</v>
      </c>
      <c r="O1246" s="17">
        <v>0.390088217966924</v>
      </c>
      <c r="P1246" s="17">
        <v>0.39892450100945598</v>
      </c>
      <c r="Q1246" s="17">
        <v>0.42044924639726</v>
      </c>
      <c r="R1246" s="17">
        <v>0.409788656994647</v>
      </c>
      <c r="S1246" s="17"/>
      <c r="T1246" s="17">
        <v>0.33784370455986201</v>
      </c>
      <c r="U1246" s="17">
        <v>0.45650442738776698</v>
      </c>
      <c r="V1246" s="17">
        <v>0.43684405376202601</v>
      </c>
      <c r="W1246" s="17">
        <v>0.40212763278714903</v>
      </c>
      <c r="X1246" s="17">
        <v>0.41968339742294902</v>
      </c>
      <c r="Y1246" s="17">
        <v>0.32624656282391501</v>
      </c>
      <c r="Z1246" s="17">
        <v>0.42631728126666901</v>
      </c>
      <c r="AA1246" s="17">
        <v>0.30611687433788198</v>
      </c>
      <c r="AB1246" s="17">
        <v>0.36628652484586599</v>
      </c>
      <c r="AC1246" s="17">
        <v>0.427216788158998</v>
      </c>
      <c r="AD1246" s="17">
        <v>0.31999063864938798</v>
      </c>
      <c r="AE1246" s="17">
        <v>0.41505803369260602</v>
      </c>
      <c r="AF1246" s="17"/>
      <c r="AG1246" s="17">
        <v>0.36281796374067898</v>
      </c>
      <c r="AH1246" s="17">
        <v>0.425083227417697</v>
      </c>
    </row>
    <row r="1247" spans="2:34" x14ac:dyDescent="0.25">
      <c r="B1247" t="s">
        <v>497</v>
      </c>
      <c r="C1247" s="17">
        <v>0.36160214223033599</v>
      </c>
      <c r="D1247" s="17">
        <v>0.34590430157061303</v>
      </c>
      <c r="E1247" s="17">
        <v>0.37044960815910399</v>
      </c>
      <c r="F1247" s="17"/>
      <c r="G1247" s="17">
        <v>0.38074977217427403</v>
      </c>
      <c r="H1247" s="17">
        <v>0.35636168295302301</v>
      </c>
      <c r="I1247" s="17">
        <v>0.35037772997985001</v>
      </c>
      <c r="J1247" s="17"/>
      <c r="K1247" s="17">
        <v>0.38534371467360501</v>
      </c>
      <c r="L1247" s="17">
        <v>0.36013324952730502</v>
      </c>
      <c r="M1247" s="17"/>
      <c r="N1247" s="17">
        <v>0.29206353897635801</v>
      </c>
      <c r="O1247" s="17">
        <v>0.37818018263555497</v>
      </c>
      <c r="P1247" s="17">
        <v>0.39093373146569999</v>
      </c>
      <c r="Q1247" s="17">
        <v>0.351014194117792</v>
      </c>
      <c r="R1247" s="17">
        <v>0.35073325300153602</v>
      </c>
      <c r="S1247" s="17"/>
      <c r="T1247" s="17">
        <v>0.31298494308504199</v>
      </c>
      <c r="U1247" s="17">
        <v>0.39618853335413601</v>
      </c>
      <c r="V1247" s="17">
        <v>0.36767809574712101</v>
      </c>
      <c r="W1247" s="17">
        <v>0.322557318386406</v>
      </c>
      <c r="X1247" s="17">
        <v>0.38157219403412901</v>
      </c>
      <c r="Y1247" s="17">
        <v>0.30395100137317599</v>
      </c>
      <c r="Z1247" s="17">
        <v>0.44145022382131299</v>
      </c>
      <c r="AA1247" s="17">
        <v>0.32027554856437901</v>
      </c>
      <c r="AB1247" s="17">
        <v>0.39006149944683899</v>
      </c>
      <c r="AC1247" s="17">
        <v>0.40531964443246399</v>
      </c>
      <c r="AD1247" s="17">
        <v>0.36149343141277901</v>
      </c>
      <c r="AE1247" s="17">
        <v>0.249253409377309</v>
      </c>
      <c r="AF1247" s="17"/>
      <c r="AG1247" s="17">
        <v>0.34614327554594498</v>
      </c>
      <c r="AH1247" s="17">
        <v>0.389188553062075</v>
      </c>
    </row>
    <row r="1248" spans="2:34" x14ac:dyDescent="0.25">
      <c r="B1248" t="s">
        <v>498</v>
      </c>
      <c r="C1248" s="17">
        <v>0.35699159988019002</v>
      </c>
      <c r="D1248" s="17">
        <v>0.34546118076288501</v>
      </c>
      <c r="E1248" s="17">
        <v>0.36131684702559702</v>
      </c>
      <c r="F1248" s="17"/>
      <c r="G1248" s="17">
        <v>0.38787212312943298</v>
      </c>
      <c r="H1248" s="17">
        <v>0.34661235295616299</v>
      </c>
      <c r="I1248" s="17">
        <v>0.34130251530463401</v>
      </c>
      <c r="J1248" s="17"/>
      <c r="K1248" s="17">
        <v>0.30097137189188899</v>
      </c>
      <c r="L1248" s="17">
        <v>0.37099742370779298</v>
      </c>
      <c r="M1248" s="17"/>
      <c r="N1248" s="17">
        <v>0.29418206015068299</v>
      </c>
      <c r="O1248" s="17">
        <v>0.37073937113357502</v>
      </c>
      <c r="P1248" s="17">
        <v>0.37001104672058899</v>
      </c>
      <c r="Q1248" s="17">
        <v>0.46985448025457499</v>
      </c>
      <c r="R1248" s="17">
        <v>0.32952311809245</v>
      </c>
      <c r="S1248" s="17"/>
      <c r="T1248" s="17">
        <v>0.29704238058369498</v>
      </c>
      <c r="U1248" s="17">
        <v>0.40606466660539797</v>
      </c>
      <c r="V1248" s="17">
        <v>0.37284530737295501</v>
      </c>
      <c r="W1248" s="17">
        <v>0.34697346381023803</v>
      </c>
      <c r="X1248" s="17">
        <v>0.42910655412368998</v>
      </c>
      <c r="Y1248" s="17">
        <v>0.32076634684342098</v>
      </c>
      <c r="Z1248" s="17">
        <v>0.36124540603426902</v>
      </c>
      <c r="AA1248" s="17">
        <v>0.28856755067249701</v>
      </c>
      <c r="AB1248" s="17">
        <v>0.30686912856923398</v>
      </c>
      <c r="AC1248" s="17">
        <v>0.45489805994700599</v>
      </c>
      <c r="AD1248" s="17">
        <v>0.34238986553465001</v>
      </c>
      <c r="AE1248" s="17">
        <v>0.35557548905729702</v>
      </c>
      <c r="AF1248" s="17"/>
      <c r="AG1248" s="17">
        <v>0.33151327692678501</v>
      </c>
      <c r="AH1248" s="17">
        <v>0.39089531384728099</v>
      </c>
    </row>
    <row r="1249" spans="2:34" x14ac:dyDescent="0.25">
      <c r="B1249" t="s">
        <v>499</v>
      </c>
      <c r="C1249" s="17">
        <v>0.30576798813558598</v>
      </c>
      <c r="D1249" s="17">
        <v>0.28247494175068699</v>
      </c>
      <c r="E1249" s="17">
        <v>0.32209117056881398</v>
      </c>
      <c r="F1249" s="17"/>
      <c r="G1249" s="17">
        <v>0.28532843296155702</v>
      </c>
      <c r="H1249" s="17">
        <v>0.33096477897154603</v>
      </c>
      <c r="I1249" s="17">
        <v>0.29320932162709801</v>
      </c>
      <c r="J1249" s="17"/>
      <c r="K1249" s="17">
        <v>0.32902623364594202</v>
      </c>
      <c r="L1249" s="17">
        <v>0.30652089525804299</v>
      </c>
      <c r="M1249" s="17"/>
      <c r="N1249" s="17">
        <v>0.240450847421004</v>
      </c>
      <c r="O1249" s="17">
        <v>0.28193547756460002</v>
      </c>
      <c r="P1249" s="17">
        <v>0.35595109542013298</v>
      </c>
      <c r="Q1249" s="17">
        <v>0.33244660273590498</v>
      </c>
      <c r="R1249" s="17">
        <v>0.28169078524633301</v>
      </c>
      <c r="S1249" s="17"/>
      <c r="T1249" s="17">
        <v>0.30383838596610602</v>
      </c>
      <c r="U1249" s="17">
        <v>0.281943532922241</v>
      </c>
      <c r="V1249" s="17">
        <v>0.294389378625668</v>
      </c>
      <c r="W1249" s="17">
        <v>0.307050795957374</v>
      </c>
      <c r="X1249" s="17">
        <v>0.34979105025661</v>
      </c>
      <c r="Y1249" s="17">
        <v>0.24175188950186899</v>
      </c>
      <c r="Z1249" s="17">
        <v>0.34291595270082498</v>
      </c>
      <c r="AA1249" s="17">
        <v>0.26924613476479398</v>
      </c>
      <c r="AB1249" s="17">
        <v>0.29653769731955598</v>
      </c>
      <c r="AC1249" s="17">
        <v>0.377043578987657</v>
      </c>
      <c r="AD1249" s="17">
        <v>0.30658671108388202</v>
      </c>
      <c r="AE1249" s="17">
        <v>0.31709000216824701</v>
      </c>
      <c r="AF1249" s="17"/>
      <c r="AG1249" s="17">
        <v>0.31141654688822201</v>
      </c>
      <c r="AH1249" s="17">
        <v>0.315580652319493</v>
      </c>
    </row>
    <row r="1250" spans="2:34" x14ac:dyDescent="0.25">
      <c r="B1250" t="s">
        <v>500</v>
      </c>
      <c r="C1250" s="17">
        <v>0.26569384461895801</v>
      </c>
      <c r="D1250" s="17">
        <v>0.27177633142489199</v>
      </c>
      <c r="E1250" s="17">
        <v>0.25618581665096701</v>
      </c>
      <c r="F1250" s="17"/>
      <c r="G1250" s="17">
        <v>0.27619842521688998</v>
      </c>
      <c r="H1250" s="17">
        <v>0.27006734990131498</v>
      </c>
      <c r="I1250" s="17">
        <v>0.25046175626995199</v>
      </c>
      <c r="J1250" s="17"/>
      <c r="K1250" s="17">
        <v>0.315616212989134</v>
      </c>
      <c r="L1250" s="17">
        <v>0.25851253853217698</v>
      </c>
      <c r="M1250" s="17"/>
      <c r="N1250" s="17">
        <v>0.23398726466896599</v>
      </c>
      <c r="O1250" s="17">
        <v>0.28139639720424298</v>
      </c>
      <c r="P1250" s="17">
        <v>0.29405849802876</v>
      </c>
      <c r="Q1250" s="17">
        <v>0.245119870360094</v>
      </c>
      <c r="R1250" s="17">
        <v>0.229586759197073</v>
      </c>
      <c r="S1250" s="17"/>
      <c r="T1250" s="17">
        <v>0.27483143863438297</v>
      </c>
      <c r="U1250" s="17">
        <v>0.31628785927855002</v>
      </c>
      <c r="V1250" s="17">
        <v>0.24945240951044201</v>
      </c>
      <c r="W1250" s="17">
        <v>0.228732056376341</v>
      </c>
      <c r="X1250" s="17">
        <v>0.30769305646054002</v>
      </c>
      <c r="Y1250" s="17">
        <v>0.22743291864109599</v>
      </c>
      <c r="Z1250" s="17">
        <v>0.33139514116693602</v>
      </c>
      <c r="AA1250" s="17">
        <v>0.273568774488406</v>
      </c>
      <c r="AB1250" s="17">
        <v>0.22875382074937201</v>
      </c>
      <c r="AC1250" s="17">
        <v>0.25060891325901802</v>
      </c>
      <c r="AD1250" s="17">
        <v>0.21112667274645699</v>
      </c>
      <c r="AE1250" s="17">
        <v>0.226434932299203</v>
      </c>
      <c r="AF1250" s="17"/>
      <c r="AG1250" s="17">
        <v>0.26208866697199501</v>
      </c>
      <c r="AH1250" s="17">
        <v>0.27529980446806501</v>
      </c>
    </row>
    <row r="1251" spans="2:34" x14ac:dyDescent="0.25">
      <c r="B1251" t="s">
        <v>501</v>
      </c>
      <c r="C1251" s="17">
        <v>0.241752610076029</v>
      </c>
      <c r="D1251" s="17">
        <v>0.24524638786127501</v>
      </c>
      <c r="E1251" s="17">
        <v>0.23257793553070899</v>
      </c>
      <c r="F1251" s="17"/>
      <c r="G1251" s="17">
        <v>0.27722154720487102</v>
      </c>
      <c r="H1251" s="17">
        <v>0.23420980436218</v>
      </c>
      <c r="I1251" s="17">
        <v>0.21825077273420501</v>
      </c>
      <c r="J1251" s="17"/>
      <c r="K1251" s="17">
        <v>0.17755471516275501</v>
      </c>
      <c r="L1251" s="17">
        <v>0.25585531380904403</v>
      </c>
      <c r="M1251" s="17"/>
      <c r="N1251" s="17">
        <v>0.197584595118246</v>
      </c>
      <c r="O1251" s="17">
        <v>0.27953678151882799</v>
      </c>
      <c r="P1251" s="17">
        <v>0.25100456361097501</v>
      </c>
      <c r="Q1251" s="17">
        <v>0.28271137669726898</v>
      </c>
      <c r="R1251" s="17">
        <v>0.20623084299993</v>
      </c>
      <c r="S1251" s="17"/>
      <c r="T1251" s="17">
        <v>0.20279569661333</v>
      </c>
      <c r="U1251" s="17">
        <v>0.29336956111357498</v>
      </c>
      <c r="V1251" s="17">
        <v>0.23725682063182199</v>
      </c>
      <c r="W1251" s="17">
        <v>0.22263587244861599</v>
      </c>
      <c r="X1251" s="17">
        <v>0.29106899596400299</v>
      </c>
      <c r="Y1251" s="17">
        <v>0.18452434814469601</v>
      </c>
      <c r="Z1251" s="17">
        <v>0.25058371625379999</v>
      </c>
      <c r="AA1251" s="17">
        <v>0.23534200405500599</v>
      </c>
      <c r="AB1251" s="17">
        <v>0.22477081060847601</v>
      </c>
      <c r="AC1251" s="17">
        <v>0.284908053296483</v>
      </c>
      <c r="AD1251" s="17">
        <v>0.255104968249387</v>
      </c>
      <c r="AE1251" s="17">
        <v>0.218130183071131</v>
      </c>
      <c r="AF1251" s="17"/>
      <c r="AG1251" s="17">
        <v>0.234858529611534</v>
      </c>
      <c r="AH1251" s="17">
        <v>0.25481236318245798</v>
      </c>
    </row>
    <row r="1252" spans="2:34" x14ac:dyDescent="0.25">
      <c r="B1252" t="s">
        <v>502</v>
      </c>
      <c r="C1252" s="17">
        <v>0.220061788337193</v>
      </c>
      <c r="D1252" s="17">
        <v>0.21472110862810201</v>
      </c>
      <c r="E1252" s="17">
        <v>0.21996412619941499</v>
      </c>
      <c r="F1252" s="17"/>
      <c r="G1252" s="17">
        <v>0.22410953451541499</v>
      </c>
      <c r="H1252" s="17">
        <v>0.20355736281287401</v>
      </c>
      <c r="I1252" s="17">
        <v>0.236963787575381</v>
      </c>
      <c r="J1252" s="17"/>
      <c r="K1252" s="17">
        <v>0.23250172266508801</v>
      </c>
      <c r="L1252" s="17">
        <v>0.220494813505168</v>
      </c>
      <c r="M1252" s="17"/>
      <c r="N1252" s="17">
        <v>0.22050207122084101</v>
      </c>
      <c r="O1252" s="17">
        <v>0.200505704157103</v>
      </c>
      <c r="P1252" s="17">
        <v>0.21772953248752699</v>
      </c>
      <c r="Q1252" s="17">
        <v>0.26811396531260201</v>
      </c>
      <c r="R1252" s="17">
        <v>0.22750488755381601</v>
      </c>
      <c r="S1252" s="17"/>
      <c r="T1252" s="17">
        <v>0.215721960026662</v>
      </c>
      <c r="U1252" s="17">
        <v>0.234496554586311</v>
      </c>
      <c r="V1252" s="17">
        <v>0.16274419152266101</v>
      </c>
      <c r="W1252" s="17">
        <v>0.26863286949773402</v>
      </c>
      <c r="X1252" s="17">
        <v>0.22094117379721601</v>
      </c>
      <c r="Y1252" s="17">
        <v>0.17426103688174699</v>
      </c>
      <c r="Z1252" s="17">
        <v>0.25057621541113501</v>
      </c>
      <c r="AA1252" s="17">
        <v>0.158518116588792</v>
      </c>
      <c r="AB1252" s="17">
        <v>0.228526430815293</v>
      </c>
      <c r="AC1252" s="17">
        <v>0.25931514072941297</v>
      </c>
      <c r="AD1252" s="17">
        <v>0.23257618681806999</v>
      </c>
      <c r="AE1252" s="17">
        <v>0.169956753484759</v>
      </c>
      <c r="AF1252" s="17"/>
      <c r="AG1252" s="17">
        <v>0.221278497044366</v>
      </c>
      <c r="AH1252" s="17">
        <v>0.228783897403016</v>
      </c>
    </row>
    <row r="1253" spans="2:34" x14ac:dyDescent="0.25">
      <c r="B1253" t="s">
        <v>503</v>
      </c>
      <c r="C1253" s="17">
        <v>0.19016831182601601</v>
      </c>
      <c r="D1253" s="17">
        <v>0.197496698877484</v>
      </c>
      <c r="E1253" s="17">
        <v>0.18368259016942001</v>
      </c>
      <c r="F1253" s="17"/>
      <c r="G1253" s="17">
        <v>0.18941351759009201</v>
      </c>
      <c r="H1253" s="17">
        <v>0.18737566374863701</v>
      </c>
      <c r="I1253" s="17">
        <v>0.194365464083639</v>
      </c>
      <c r="J1253" s="17"/>
      <c r="K1253" s="17">
        <v>0.216903510514728</v>
      </c>
      <c r="L1253" s="17">
        <v>0.183676105693723</v>
      </c>
      <c r="M1253" s="17"/>
      <c r="N1253" s="17">
        <v>0.19857709629095699</v>
      </c>
      <c r="O1253" s="17">
        <v>0.18794866986891501</v>
      </c>
      <c r="P1253" s="17">
        <v>0.19757788834620299</v>
      </c>
      <c r="Q1253" s="17">
        <v>0.17820142421498</v>
      </c>
      <c r="R1253" s="17">
        <v>0.175905616752349</v>
      </c>
      <c r="S1253" s="17"/>
      <c r="T1253" s="17">
        <v>0.177755470866344</v>
      </c>
      <c r="U1253" s="17">
        <v>0.21264457042234799</v>
      </c>
      <c r="V1253" s="17">
        <v>0.17836040023171201</v>
      </c>
      <c r="W1253" s="17">
        <v>0.18016418196349401</v>
      </c>
      <c r="X1253" s="17">
        <v>0.236239223497196</v>
      </c>
      <c r="Y1253" s="17">
        <v>0.16210107530175299</v>
      </c>
      <c r="Z1253" s="17">
        <v>0.21226410568724799</v>
      </c>
      <c r="AA1253" s="17">
        <v>0.15000100928087101</v>
      </c>
      <c r="AB1253" s="17">
        <v>0.17802029749266601</v>
      </c>
      <c r="AC1253" s="17">
        <v>0.18299090971123</v>
      </c>
      <c r="AD1253" s="17">
        <v>0.19491847221012901</v>
      </c>
      <c r="AE1253" s="17">
        <v>0.22859039204548101</v>
      </c>
      <c r="AF1253" s="17"/>
      <c r="AG1253" s="17">
        <v>0.20707549419374</v>
      </c>
      <c r="AH1253" s="17">
        <v>0.183941086184505</v>
      </c>
    </row>
    <row r="1254" spans="2:34" x14ac:dyDescent="0.25">
      <c r="B1254" t="s">
        <v>504</v>
      </c>
      <c r="C1254" s="17">
        <v>0.184584002761122</v>
      </c>
      <c r="D1254" s="17">
        <v>0.208525609476991</v>
      </c>
      <c r="E1254" s="17">
        <v>0.160819249662363</v>
      </c>
      <c r="F1254" s="17"/>
      <c r="G1254" s="17">
        <v>0.16145249232061001</v>
      </c>
      <c r="H1254" s="17">
        <v>0.19550049581234399</v>
      </c>
      <c r="I1254" s="17">
        <v>0.19240300973680899</v>
      </c>
      <c r="J1254" s="17"/>
      <c r="K1254" s="17">
        <v>0.17977884236196601</v>
      </c>
      <c r="L1254" s="17">
        <v>0.18365989402802299</v>
      </c>
      <c r="M1254" s="17"/>
      <c r="N1254" s="17">
        <v>0.15130677854687</v>
      </c>
      <c r="O1254" s="17">
        <v>0.18181289617576901</v>
      </c>
      <c r="P1254" s="17">
        <v>0.181204967855677</v>
      </c>
      <c r="Q1254" s="17">
        <v>0.24046110517665101</v>
      </c>
      <c r="R1254" s="17">
        <v>0.201467599393748</v>
      </c>
      <c r="S1254" s="17"/>
      <c r="T1254" s="17">
        <v>0.20826571861917301</v>
      </c>
      <c r="U1254" s="17">
        <v>0.16516718953319401</v>
      </c>
      <c r="V1254" s="17">
        <v>0.15816396696555701</v>
      </c>
      <c r="W1254" s="17">
        <v>0.17971646791294801</v>
      </c>
      <c r="X1254" s="17">
        <v>0.19191296244921999</v>
      </c>
      <c r="Y1254" s="17">
        <v>0.162079623076096</v>
      </c>
      <c r="Z1254" s="17">
        <v>0.24081659974670699</v>
      </c>
      <c r="AA1254" s="17">
        <v>0.13438854308679199</v>
      </c>
      <c r="AB1254" s="17">
        <v>0.18141260706172599</v>
      </c>
      <c r="AC1254" s="17">
        <v>0.21968332463954299</v>
      </c>
      <c r="AD1254" s="17">
        <v>0.16863610300247101</v>
      </c>
      <c r="AE1254" s="17">
        <v>0.145992425057763</v>
      </c>
      <c r="AF1254" s="17"/>
      <c r="AG1254" s="17">
        <v>0.18384113056118501</v>
      </c>
      <c r="AH1254" s="17">
        <v>0.188039091945848</v>
      </c>
    </row>
    <row r="1255" spans="2:34" x14ac:dyDescent="0.25">
      <c r="B1255" t="s">
        <v>505</v>
      </c>
      <c r="C1255" s="17">
        <v>0.16813098716327801</v>
      </c>
      <c r="D1255" s="17">
        <v>0.162967538636348</v>
      </c>
      <c r="E1255" s="17">
        <v>0.17245652682946</v>
      </c>
      <c r="F1255" s="17"/>
      <c r="G1255" s="17">
        <v>0.16541452960186401</v>
      </c>
      <c r="H1255" s="17">
        <v>0.18009785352833599</v>
      </c>
      <c r="I1255" s="17">
        <v>0.15567295637640199</v>
      </c>
      <c r="J1255" s="17"/>
      <c r="K1255" s="17">
        <v>0.17390632017444699</v>
      </c>
      <c r="L1255" s="17">
        <v>0.16881629787691499</v>
      </c>
      <c r="M1255" s="17"/>
      <c r="N1255" s="17">
        <v>0.130484410766005</v>
      </c>
      <c r="O1255" s="17">
        <v>0.17144907394806599</v>
      </c>
      <c r="P1255" s="17">
        <v>0.19772639363831501</v>
      </c>
      <c r="Q1255" s="17">
        <v>0.19100516192820399</v>
      </c>
      <c r="R1255" s="17">
        <v>0.13213240520192901</v>
      </c>
      <c r="S1255" s="17"/>
      <c r="T1255" s="17">
        <v>0.16016434378018701</v>
      </c>
      <c r="U1255" s="17">
        <v>0.16862603056755401</v>
      </c>
      <c r="V1255" s="17">
        <v>0.19688178732864001</v>
      </c>
      <c r="W1255" s="17">
        <v>0.14657597410950499</v>
      </c>
      <c r="X1255" s="17">
        <v>0.220724773808156</v>
      </c>
      <c r="Y1255" s="17">
        <v>0.13081858845673799</v>
      </c>
      <c r="Z1255" s="17">
        <v>0.199543350552217</v>
      </c>
      <c r="AA1255" s="17">
        <v>0.108858527334632</v>
      </c>
      <c r="AB1255" s="17">
        <v>0.15339486969365501</v>
      </c>
      <c r="AC1255" s="17">
        <v>0.17963442378060099</v>
      </c>
      <c r="AD1255" s="17">
        <v>0.18894968731094899</v>
      </c>
      <c r="AE1255" s="17">
        <v>0.14899835547549101</v>
      </c>
      <c r="AF1255" s="17"/>
      <c r="AG1255" s="17">
        <v>0.15014144870871099</v>
      </c>
      <c r="AH1255" s="17">
        <v>0.17776494163488499</v>
      </c>
    </row>
    <row r="1256" spans="2:34" x14ac:dyDescent="0.25">
      <c r="B1256" t="s">
        <v>506</v>
      </c>
      <c r="C1256" s="17">
        <v>0.15309201986569301</v>
      </c>
      <c r="D1256" s="17">
        <v>0.162263801767253</v>
      </c>
      <c r="E1256" s="17">
        <v>0.14215080204508901</v>
      </c>
      <c r="F1256" s="17"/>
      <c r="G1256" s="17">
        <v>0.159257131447165</v>
      </c>
      <c r="H1256" s="17">
        <v>0.14424165174114001</v>
      </c>
      <c r="I1256" s="17">
        <v>0.15844534018269801</v>
      </c>
      <c r="J1256" s="17"/>
      <c r="K1256" s="17">
        <v>0.16871532982447901</v>
      </c>
      <c r="L1256" s="17">
        <v>0.15153853164426001</v>
      </c>
      <c r="M1256" s="17"/>
      <c r="N1256" s="17">
        <v>0.17802962470039399</v>
      </c>
      <c r="O1256" s="17">
        <v>0.14161434244412499</v>
      </c>
      <c r="P1256" s="17">
        <v>0.15268638809919499</v>
      </c>
      <c r="Q1256" s="17">
        <v>0.13194810434319099</v>
      </c>
      <c r="R1256" s="17">
        <v>0.15288636098647601</v>
      </c>
      <c r="S1256" s="17"/>
      <c r="T1256" s="17">
        <v>0.14313615658503101</v>
      </c>
      <c r="U1256" s="17">
        <v>0.119320693706572</v>
      </c>
      <c r="V1256" s="17">
        <v>0.17108377300369601</v>
      </c>
      <c r="W1256" s="17">
        <v>0.151400813410525</v>
      </c>
      <c r="X1256" s="17">
        <v>0.17721951023885699</v>
      </c>
      <c r="Y1256" s="17">
        <v>0.116567146157645</v>
      </c>
      <c r="Z1256" s="17">
        <v>0.19064478467568599</v>
      </c>
      <c r="AA1256" s="17">
        <v>0.124139768133254</v>
      </c>
      <c r="AB1256" s="17">
        <v>0.16894645514427301</v>
      </c>
      <c r="AC1256" s="17">
        <v>0.129982259539935</v>
      </c>
      <c r="AD1256" s="17">
        <v>0.226891067781781</v>
      </c>
      <c r="AE1256" s="17">
        <v>0.171804022635827</v>
      </c>
      <c r="AF1256" s="17"/>
      <c r="AG1256" s="17">
        <v>0.154968351095151</v>
      </c>
      <c r="AH1256" s="17">
        <v>0.152144448535389</v>
      </c>
    </row>
    <row r="1257" spans="2:34" x14ac:dyDescent="0.25">
      <c r="B1257" t="s">
        <v>507</v>
      </c>
      <c r="C1257" s="17">
        <v>0.15043158779419499</v>
      </c>
      <c r="D1257" s="17">
        <v>0.18274830566786501</v>
      </c>
      <c r="E1257" s="17">
        <v>0.119968888555941</v>
      </c>
      <c r="F1257" s="17"/>
      <c r="G1257" s="17">
        <v>0.14694234060391501</v>
      </c>
      <c r="H1257" s="17">
        <v>0.13945581854557601</v>
      </c>
      <c r="I1257" s="17">
        <v>0.16741291532465599</v>
      </c>
      <c r="J1257" s="17"/>
      <c r="K1257" s="17">
        <v>0.198844199982533</v>
      </c>
      <c r="L1257" s="17">
        <v>0.14228377772695799</v>
      </c>
      <c r="M1257" s="17"/>
      <c r="N1257" s="17">
        <v>0.123746865205387</v>
      </c>
      <c r="O1257" s="17">
        <v>0.163468852406354</v>
      </c>
      <c r="P1257" s="17">
        <v>0.15138662364969799</v>
      </c>
      <c r="Q1257" s="17">
        <v>0.19262448620863601</v>
      </c>
      <c r="R1257" s="17">
        <v>0.14178999330094599</v>
      </c>
      <c r="S1257" s="17"/>
      <c r="T1257" s="17">
        <v>0.17592029812133</v>
      </c>
      <c r="U1257" s="17">
        <v>0.131783301908519</v>
      </c>
      <c r="V1257" s="17">
        <v>0.108270185006937</v>
      </c>
      <c r="W1257" s="17">
        <v>0.112263098358816</v>
      </c>
      <c r="X1257" s="17">
        <v>0.191776672676926</v>
      </c>
      <c r="Y1257" s="17">
        <v>0.157075934087749</v>
      </c>
      <c r="Z1257" s="17">
        <v>0.172370957632803</v>
      </c>
      <c r="AA1257" s="17">
        <v>0.162386581040078</v>
      </c>
      <c r="AB1257" s="17">
        <v>0.12892707983820201</v>
      </c>
      <c r="AC1257" s="17">
        <v>0.16993310359503699</v>
      </c>
      <c r="AD1257" s="17">
        <v>0.17624524351954801</v>
      </c>
      <c r="AE1257" s="17">
        <v>0.11793663802845999</v>
      </c>
      <c r="AF1257" s="17"/>
      <c r="AG1257" s="17">
        <v>0.140583749413286</v>
      </c>
      <c r="AH1257" s="17">
        <v>0.15628133264862301</v>
      </c>
    </row>
    <row r="1258" spans="2:34" x14ac:dyDescent="0.25">
      <c r="B1258" t="s">
        <v>508</v>
      </c>
      <c r="C1258" s="17">
        <v>0.126270761984631</v>
      </c>
      <c r="D1258" s="17">
        <v>0.131472404287892</v>
      </c>
      <c r="E1258" s="17">
        <v>0.119306673048804</v>
      </c>
      <c r="F1258" s="17"/>
      <c r="G1258" s="17">
        <v>0.10229952476267699</v>
      </c>
      <c r="H1258" s="17">
        <v>0.132839142450871</v>
      </c>
      <c r="I1258" s="17">
        <v>0.14031307357457401</v>
      </c>
      <c r="J1258" s="17"/>
      <c r="K1258" s="17">
        <v>0.115690656546576</v>
      </c>
      <c r="L1258" s="17">
        <v>0.13003383419463799</v>
      </c>
      <c r="M1258" s="17"/>
      <c r="N1258" s="17">
        <v>0.10173719820030799</v>
      </c>
      <c r="O1258" s="17">
        <v>9.0295734960537E-2</v>
      </c>
      <c r="P1258" s="17">
        <v>0.15625166541647201</v>
      </c>
      <c r="Q1258" s="17">
        <v>0.16039873189194101</v>
      </c>
      <c r="R1258" s="17">
        <v>0.11633337716654001</v>
      </c>
      <c r="S1258" s="17"/>
      <c r="T1258" s="17">
        <v>8.8816172188816794E-2</v>
      </c>
      <c r="U1258" s="17">
        <v>0.119259153647227</v>
      </c>
      <c r="V1258" s="17">
        <v>0.11197720386785</v>
      </c>
      <c r="W1258" s="17">
        <v>0.120302954681986</v>
      </c>
      <c r="X1258" s="17">
        <v>0.11630115428252499</v>
      </c>
      <c r="Y1258" s="17">
        <v>0.100306730101026</v>
      </c>
      <c r="Z1258" s="17">
        <v>0.15474693705032699</v>
      </c>
      <c r="AA1258" s="17">
        <v>0.20288400054483499</v>
      </c>
      <c r="AB1258" s="17">
        <v>0.13076599494648899</v>
      </c>
      <c r="AC1258" s="17">
        <v>0.15484751905608801</v>
      </c>
      <c r="AD1258" s="17">
        <v>0.140841579784837</v>
      </c>
      <c r="AE1258" s="17">
        <v>0.18318098330572899</v>
      </c>
      <c r="AF1258" s="17"/>
      <c r="AG1258" s="17">
        <v>0.125383583200326</v>
      </c>
      <c r="AH1258" s="17">
        <v>0.133561874584287</v>
      </c>
    </row>
    <row r="1259" spans="2:34" x14ac:dyDescent="0.25">
      <c r="B1259" t="s">
        <v>509</v>
      </c>
      <c r="C1259" s="17">
        <v>0.11970207296323</v>
      </c>
      <c r="D1259" s="17">
        <v>0.13303802565193201</v>
      </c>
      <c r="E1259" s="17">
        <v>0.105494632370455</v>
      </c>
      <c r="F1259" s="17"/>
      <c r="G1259" s="17">
        <v>0.11706685019579401</v>
      </c>
      <c r="H1259" s="17">
        <v>0.116127395112075</v>
      </c>
      <c r="I1259" s="17">
        <v>0.12662483375943701</v>
      </c>
      <c r="J1259" s="17"/>
      <c r="K1259" s="17">
        <v>0.149538353313102</v>
      </c>
      <c r="L1259" s="17">
        <v>0.115931989273777</v>
      </c>
      <c r="M1259" s="17"/>
      <c r="N1259" s="17">
        <v>0.10108683861967099</v>
      </c>
      <c r="O1259" s="17">
        <v>0.13081285564071601</v>
      </c>
      <c r="P1259" s="17">
        <v>0.126492477743015</v>
      </c>
      <c r="Q1259" s="17">
        <v>0.13659553465544499</v>
      </c>
      <c r="R1259" s="17">
        <v>0.10455161170731</v>
      </c>
      <c r="S1259" s="17"/>
      <c r="T1259" s="17">
        <v>0.13584366929904301</v>
      </c>
      <c r="U1259" s="17">
        <v>0.114683733546095</v>
      </c>
      <c r="V1259" s="17">
        <v>9.6037252019705505E-2</v>
      </c>
      <c r="W1259" s="17">
        <v>0.13782389111537899</v>
      </c>
      <c r="X1259" s="17">
        <v>0.153275179937061</v>
      </c>
      <c r="Y1259" s="17">
        <v>8.9515230735537604E-2</v>
      </c>
      <c r="Z1259" s="17">
        <v>0.122728103401332</v>
      </c>
      <c r="AA1259" s="17">
        <v>0.16433715239535199</v>
      </c>
      <c r="AB1259" s="17">
        <v>0.114709860285164</v>
      </c>
      <c r="AC1259" s="17">
        <v>9.2726236952277594E-2</v>
      </c>
      <c r="AD1259" s="17">
        <v>0.118559911487741</v>
      </c>
      <c r="AE1259" s="17">
        <v>0.11373265325134101</v>
      </c>
      <c r="AF1259" s="17"/>
      <c r="AG1259" s="17">
        <v>0.127262259679636</v>
      </c>
      <c r="AH1259" s="17">
        <v>0.12399739508839799</v>
      </c>
    </row>
    <row r="1260" spans="2:34" x14ac:dyDescent="0.25">
      <c r="B1260" t="s">
        <v>510</v>
      </c>
      <c r="C1260" s="17">
        <v>0.10527300769624599</v>
      </c>
      <c r="D1260" s="17">
        <v>0.11428185426830099</v>
      </c>
      <c r="E1260" s="17">
        <v>9.6441259470509993E-2</v>
      </c>
      <c r="F1260" s="17"/>
      <c r="G1260" s="17">
        <v>0.103486394788789</v>
      </c>
      <c r="H1260" s="17">
        <v>9.8610325902797405E-2</v>
      </c>
      <c r="I1260" s="17">
        <v>0.11527338471502301</v>
      </c>
      <c r="J1260" s="17"/>
      <c r="K1260" s="17">
        <v>7.1265038341051704E-2</v>
      </c>
      <c r="L1260" s="17">
        <v>0.111535869007519</v>
      </c>
      <c r="M1260" s="17"/>
      <c r="N1260" s="17">
        <v>9.1010333047845796E-2</v>
      </c>
      <c r="O1260" s="17">
        <v>0.10071279945877</v>
      </c>
      <c r="P1260" s="17">
        <v>0.109919733047003</v>
      </c>
      <c r="Q1260" s="17">
        <v>9.1040528771463097E-2</v>
      </c>
      <c r="R1260" s="17">
        <v>0.118451174527755</v>
      </c>
      <c r="S1260" s="17"/>
      <c r="T1260" s="17">
        <v>0.120522645432333</v>
      </c>
      <c r="U1260" s="17">
        <v>0.11377808301744601</v>
      </c>
      <c r="V1260" s="17">
        <v>0.116261674753237</v>
      </c>
      <c r="W1260" s="17">
        <v>8.6616360612524507E-2</v>
      </c>
      <c r="X1260" s="17">
        <v>9.67942454481312E-2</v>
      </c>
      <c r="Y1260" s="17">
        <v>0.102339656249561</v>
      </c>
      <c r="Z1260" s="17">
        <v>0.119265615438337</v>
      </c>
      <c r="AA1260" s="17">
        <v>0.103665990409665</v>
      </c>
      <c r="AB1260" s="17">
        <v>0.101722501275645</v>
      </c>
      <c r="AC1260" s="17">
        <v>8.5706872117655694E-2</v>
      </c>
      <c r="AD1260" s="17">
        <v>7.51589734660085E-2</v>
      </c>
      <c r="AE1260" s="17">
        <v>0.129756744564197</v>
      </c>
      <c r="AF1260" s="17"/>
      <c r="AG1260" s="17">
        <v>0.11138466620196801</v>
      </c>
      <c r="AH1260" s="17">
        <v>0.10530293383782501</v>
      </c>
    </row>
    <row r="1261" spans="2:34" x14ac:dyDescent="0.25">
      <c r="B1261" t="s">
        <v>511</v>
      </c>
      <c r="C1261" s="17">
        <v>9.7631336523393702E-2</v>
      </c>
      <c r="D1261" s="17">
        <v>0.10749272410222201</v>
      </c>
      <c r="E1261" s="17">
        <v>8.6989761251010406E-2</v>
      </c>
      <c r="F1261" s="17"/>
      <c r="G1261" s="17">
        <v>8.5855935374526404E-2</v>
      </c>
      <c r="H1261" s="17">
        <v>0.104195794687078</v>
      </c>
      <c r="I1261" s="17">
        <v>0.100350714107013</v>
      </c>
      <c r="J1261" s="17"/>
      <c r="K1261" s="17">
        <v>7.1401064946090401E-2</v>
      </c>
      <c r="L1261" s="17">
        <v>0.10116036328804499</v>
      </c>
      <c r="M1261" s="17"/>
      <c r="N1261" s="17">
        <v>8.7215123965767305E-2</v>
      </c>
      <c r="O1261" s="17">
        <v>0.1131714358449</v>
      </c>
      <c r="P1261" s="17">
        <v>0.102612175184064</v>
      </c>
      <c r="Q1261" s="17">
        <v>9.0285315397015994E-2</v>
      </c>
      <c r="R1261" s="17">
        <v>8.3089773299068997E-2</v>
      </c>
      <c r="S1261" s="17"/>
      <c r="T1261" s="17">
        <v>0.124665214181874</v>
      </c>
      <c r="U1261" s="17">
        <v>9.2437818370201E-2</v>
      </c>
      <c r="V1261" s="17">
        <v>6.6495472119764004E-2</v>
      </c>
      <c r="W1261" s="17">
        <v>0.101537601706485</v>
      </c>
      <c r="X1261" s="17">
        <v>0.126302882310037</v>
      </c>
      <c r="Y1261" s="17">
        <v>6.9929189027760102E-2</v>
      </c>
      <c r="Z1261" s="17">
        <v>0.11294232876235701</v>
      </c>
      <c r="AA1261" s="17">
        <v>0.10313824626620501</v>
      </c>
      <c r="AB1261" s="17">
        <v>0.109920418241201</v>
      </c>
      <c r="AC1261" s="17">
        <v>5.9123271262832899E-2</v>
      </c>
      <c r="AD1261" s="17">
        <v>7.6892912623307497E-2</v>
      </c>
      <c r="AE1261" s="17">
        <v>0.12641739318103201</v>
      </c>
      <c r="AF1261" s="17"/>
      <c r="AG1261" s="17">
        <v>0.101054175541244</v>
      </c>
      <c r="AH1261" s="17">
        <v>9.6634758208414606E-2</v>
      </c>
    </row>
    <row r="1262" spans="2:34" x14ac:dyDescent="0.25">
      <c r="B1262" t="s">
        <v>80</v>
      </c>
      <c r="C1262" s="17">
        <v>9.0932517422477502E-2</v>
      </c>
      <c r="D1262" s="17">
        <v>8.6971365207541895E-2</v>
      </c>
      <c r="E1262" s="17">
        <v>9.4530693805477101E-2</v>
      </c>
      <c r="F1262" s="17"/>
      <c r="G1262" s="17">
        <v>0.12863597949471101</v>
      </c>
      <c r="H1262" s="17">
        <v>6.9775862553851806E-2</v>
      </c>
      <c r="I1262" s="17">
        <v>8.2398178816166096E-2</v>
      </c>
      <c r="J1262" s="17"/>
      <c r="K1262" s="17">
        <v>0.114292474982142</v>
      </c>
      <c r="L1262" s="17">
        <v>7.8216300358532206E-2</v>
      </c>
      <c r="M1262" s="17"/>
      <c r="N1262" s="17">
        <v>0.189493194774076</v>
      </c>
      <c r="O1262" s="17">
        <v>8.5204933976564395E-2</v>
      </c>
      <c r="P1262" s="17">
        <v>7.8450858792360897E-2</v>
      </c>
      <c r="Q1262" s="17">
        <v>7.8674172926018193E-2</v>
      </c>
      <c r="R1262" s="17">
        <v>4.26017800067637E-2</v>
      </c>
      <c r="S1262" s="17"/>
      <c r="T1262" s="17">
        <v>6.3700439154961097E-2</v>
      </c>
      <c r="U1262" s="17">
        <v>9.5200603683101098E-2</v>
      </c>
      <c r="V1262" s="17">
        <v>0.104698890204396</v>
      </c>
      <c r="W1262" s="17">
        <v>7.1122864291570595E-2</v>
      </c>
      <c r="X1262" s="17">
        <v>0.11698296204487001</v>
      </c>
      <c r="Y1262" s="17">
        <v>0.127194286575017</v>
      </c>
      <c r="Z1262" s="17">
        <v>8.0368741973080096E-2</v>
      </c>
      <c r="AA1262" s="17">
        <v>0.13602001347554901</v>
      </c>
      <c r="AB1262" s="17">
        <v>8.6911865921751499E-2</v>
      </c>
      <c r="AC1262" s="17">
        <v>7.1057832469199306E-2</v>
      </c>
      <c r="AD1262" s="17">
        <v>0.116006164413142</v>
      </c>
      <c r="AE1262" s="17">
        <v>3.06003797285977E-2</v>
      </c>
      <c r="AF1262" s="17"/>
      <c r="AG1262" s="17">
        <v>6.6772276486233406E-2</v>
      </c>
      <c r="AH1262" s="17">
        <v>9.2677900158557994E-2</v>
      </c>
    </row>
    <row r="1263" spans="2:34" x14ac:dyDescent="0.25">
      <c r="B1263" t="s">
        <v>512</v>
      </c>
      <c r="C1263" s="17">
        <v>2.6162954147810599E-2</v>
      </c>
      <c r="D1263" s="17">
        <v>2.9046787389917901E-2</v>
      </c>
      <c r="E1263" s="17">
        <v>2.3779215925496599E-2</v>
      </c>
      <c r="F1263" s="17"/>
      <c r="G1263" s="17">
        <v>1.81558695763935E-2</v>
      </c>
      <c r="H1263" s="17">
        <v>2.2938401501534401E-2</v>
      </c>
      <c r="I1263" s="17">
        <v>3.7636938202660397E-2</v>
      </c>
      <c r="J1263" s="17"/>
      <c r="K1263" s="17">
        <v>3.02819827844561E-2</v>
      </c>
      <c r="L1263" s="17">
        <v>2.5538206031641399E-2</v>
      </c>
      <c r="M1263" s="17"/>
      <c r="N1263" s="17">
        <v>3.11410453039285E-2</v>
      </c>
      <c r="O1263" s="17">
        <v>1.44003986886108E-2</v>
      </c>
      <c r="P1263" s="17">
        <v>2.8494798266940999E-2</v>
      </c>
      <c r="Q1263" s="17">
        <v>2.8285230569321401E-2</v>
      </c>
      <c r="R1263" s="17">
        <v>2.93693197296786E-2</v>
      </c>
      <c r="S1263" s="17"/>
      <c r="T1263" s="17">
        <v>3.1465893255192799E-2</v>
      </c>
      <c r="U1263" s="17">
        <v>2.6559659730893501E-2</v>
      </c>
      <c r="V1263" s="17">
        <v>2.29822127088425E-2</v>
      </c>
      <c r="W1263" s="17">
        <v>4.3974556869862E-2</v>
      </c>
      <c r="X1263" s="17">
        <v>1.1781087728050201E-2</v>
      </c>
      <c r="Y1263" s="17">
        <v>4.3683562746719501E-2</v>
      </c>
      <c r="Z1263" s="17">
        <v>3.3701428427071801E-3</v>
      </c>
      <c r="AA1263" s="17">
        <v>5.7223614087379797E-3</v>
      </c>
      <c r="AB1263" s="17">
        <v>2.8418479735945398E-2</v>
      </c>
      <c r="AC1263" s="17">
        <v>2.7547636414522101E-2</v>
      </c>
      <c r="AD1263" s="17">
        <v>3.13943285977826E-2</v>
      </c>
      <c r="AE1263" s="17">
        <v>1.38607454855643E-2</v>
      </c>
      <c r="AF1263" s="17"/>
      <c r="AG1263" s="17">
        <v>3.4848908696366802E-2</v>
      </c>
      <c r="AH1263" s="17">
        <v>1.8996222743506E-2</v>
      </c>
    </row>
    <row r="1264" spans="2:34" x14ac:dyDescent="0.25">
      <c r="C1264" s="17"/>
      <c r="D1264" s="17"/>
      <c r="E1264" s="17"/>
      <c r="F1264" s="17"/>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row>
    <row r="1265" spans="2:34" x14ac:dyDescent="0.25">
      <c r="B1265" s="6" t="s">
        <v>536</v>
      </c>
      <c r="C1265" s="17"/>
      <c r="D1265" s="17"/>
      <c r="E1265" s="17"/>
      <c r="F1265" s="17"/>
      <c r="G1265" s="17"/>
      <c r="H1265" s="17"/>
      <c r="I1265" s="17"/>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row>
    <row r="1266" spans="2:34" x14ac:dyDescent="0.25">
      <c r="B1266" s="23" t="s">
        <v>62</v>
      </c>
      <c r="C1266" s="17"/>
      <c r="D1266" s="17"/>
      <c r="E1266" s="17"/>
      <c r="F1266" s="17"/>
      <c r="G1266" s="17"/>
      <c r="H1266" s="17"/>
      <c r="I1266" s="17"/>
      <c r="J1266" s="17"/>
      <c r="K1266" s="17"/>
      <c r="L1266" s="17"/>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7"/>
    </row>
    <row r="1267" spans="2:34" x14ac:dyDescent="0.25">
      <c r="B1267" t="s">
        <v>530</v>
      </c>
      <c r="C1267" s="17">
        <v>0.21021841037563899</v>
      </c>
      <c r="D1267" s="17">
        <v>0.238105828487052</v>
      </c>
      <c r="E1267" s="17">
        <v>0.184328614000869</v>
      </c>
      <c r="F1267" s="17"/>
      <c r="G1267" s="17">
        <v>0.206382057306399</v>
      </c>
      <c r="H1267" s="17">
        <v>0.181653174805014</v>
      </c>
      <c r="I1267" s="17">
        <v>0.24954215009226299</v>
      </c>
      <c r="J1267" s="17"/>
      <c r="K1267" s="17">
        <v>0.20837967061665599</v>
      </c>
      <c r="L1267" s="17">
        <v>0.21146638316672101</v>
      </c>
      <c r="M1267" s="17"/>
      <c r="N1267" s="17">
        <v>0.19767703137723899</v>
      </c>
      <c r="O1267" s="17">
        <v>0.21578020684934601</v>
      </c>
      <c r="P1267" s="17">
        <v>0.177340246917356</v>
      </c>
      <c r="Q1267" s="17">
        <v>0.18239424650503699</v>
      </c>
      <c r="R1267" s="17">
        <v>0.28665088460371602</v>
      </c>
      <c r="S1267" s="17"/>
      <c r="T1267" s="17">
        <v>0.29245112985023602</v>
      </c>
      <c r="U1267" s="17">
        <v>0.16666918590031099</v>
      </c>
      <c r="V1267" s="17">
        <v>0.19749618616238299</v>
      </c>
      <c r="W1267" s="17">
        <v>0.14598166110515301</v>
      </c>
      <c r="X1267" s="17">
        <v>0.167791868139858</v>
      </c>
      <c r="Y1267" s="17">
        <v>0.22764451038622799</v>
      </c>
      <c r="Z1267" s="17">
        <v>0.221774414152831</v>
      </c>
      <c r="AA1267" s="17">
        <v>0.18083622710257499</v>
      </c>
      <c r="AB1267" s="17">
        <v>0.18616424762730799</v>
      </c>
      <c r="AC1267" s="17">
        <v>0.25385631384226898</v>
      </c>
      <c r="AD1267" s="17">
        <v>0.25944280579274898</v>
      </c>
      <c r="AE1267" s="17">
        <v>0.196244506560842</v>
      </c>
      <c r="AF1267" s="17"/>
      <c r="AG1267" s="17">
        <v>0.23351348921263901</v>
      </c>
      <c r="AH1267" s="17">
        <v>0.19485610036012799</v>
      </c>
    </row>
    <row r="1268" spans="2:34" x14ac:dyDescent="0.25">
      <c r="B1268" t="s">
        <v>531</v>
      </c>
      <c r="C1268" s="17">
        <v>0.23457784903652801</v>
      </c>
      <c r="D1268" s="17">
        <v>0.25706325313758199</v>
      </c>
      <c r="E1268" s="17">
        <v>0.212909246242377</v>
      </c>
      <c r="F1268" s="17"/>
      <c r="G1268" s="17">
        <v>0.24746198446686599</v>
      </c>
      <c r="H1268" s="17">
        <v>0.230707005588037</v>
      </c>
      <c r="I1268" s="17">
        <v>0.22745654797297199</v>
      </c>
      <c r="J1268" s="17"/>
      <c r="K1268" s="17">
        <v>0.24720081178220299</v>
      </c>
      <c r="L1268" s="17">
        <v>0.23573361390303699</v>
      </c>
      <c r="M1268" s="17"/>
      <c r="N1268" s="17">
        <v>0.239976022252127</v>
      </c>
      <c r="O1268" s="17">
        <v>0.26952929559607097</v>
      </c>
      <c r="P1268" s="17">
        <v>0.21749186194071701</v>
      </c>
      <c r="Q1268" s="17">
        <v>0.163025433009023</v>
      </c>
      <c r="R1268" s="17">
        <v>0.25088335293550801</v>
      </c>
      <c r="S1268" s="17"/>
      <c r="T1268" s="17">
        <v>0.30564166613624799</v>
      </c>
      <c r="U1268" s="17">
        <v>0.26024627815107299</v>
      </c>
      <c r="V1268" s="17">
        <v>0.18888879249891999</v>
      </c>
      <c r="W1268" s="17">
        <v>0.22294569643453299</v>
      </c>
      <c r="X1268" s="17">
        <v>0.25274672307294299</v>
      </c>
      <c r="Y1268" s="17">
        <v>0.23089181878807799</v>
      </c>
      <c r="Z1268" s="17">
        <v>0.23976593098766699</v>
      </c>
      <c r="AA1268" s="17">
        <v>0.23439030795480201</v>
      </c>
      <c r="AB1268" s="17">
        <v>0.24670003824813899</v>
      </c>
      <c r="AC1268" s="17">
        <v>0.15319019764643299</v>
      </c>
      <c r="AD1268" s="17">
        <v>0.16097730749462499</v>
      </c>
      <c r="AE1268" s="17">
        <v>0.200979847675856</v>
      </c>
      <c r="AF1268" s="17"/>
      <c r="AG1268" s="17">
        <v>0.22913721313390001</v>
      </c>
      <c r="AH1268" s="17">
        <v>0.23909688568587101</v>
      </c>
    </row>
    <row r="1269" spans="2:34" x14ac:dyDescent="0.25">
      <c r="B1269" t="s">
        <v>532</v>
      </c>
      <c r="C1269" s="17">
        <v>0.17978993553657299</v>
      </c>
      <c r="D1269" s="17">
        <v>0.18703531453599201</v>
      </c>
      <c r="E1269" s="17">
        <v>0.173761989157486</v>
      </c>
      <c r="F1269" s="17"/>
      <c r="G1269" s="17">
        <v>0.155353915314528</v>
      </c>
      <c r="H1269" s="17">
        <v>0.184531343549795</v>
      </c>
      <c r="I1269" s="17">
        <v>0.196551112591867</v>
      </c>
      <c r="J1269" s="17"/>
      <c r="K1269" s="17">
        <v>0.13000040464711601</v>
      </c>
      <c r="L1269" s="17">
        <v>0.18785601280384701</v>
      </c>
      <c r="M1269" s="17"/>
      <c r="N1269" s="17">
        <v>0.119719939848849</v>
      </c>
      <c r="O1269" s="17">
        <v>0.16656253147032199</v>
      </c>
      <c r="P1269" s="17">
        <v>0.21403471582761399</v>
      </c>
      <c r="Q1269" s="17">
        <v>0.23609595693865701</v>
      </c>
      <c r="R1269" s="17">
        <v>0.15929184300781199</v>
      </c>
      <c r="S1269" s="17"/>
      <c r="T1269" s="17">
        <v>0.146724436946128</v>
      </c>
      <c r="U1269" s="17">
        <v>0.202855279407989</v>
      </c>
      <c r="V1269" s="17">
        <v>0.168597585302659</v>
      </c>
      <c r="W1269" s="17">
        <v>0.22820947794464699</v>
      </c>
      <c r="X1269" s="17">
        <v>0.17539873011894999</v>
      </c>
      <c r="Y1269" s="17">
        <v>0.18210205499009499</v>
      </c>
      <c r="Z1269" s="17">
        <v>0.17863677754437499</v>
      </c>
      <c r="AA1269" s="17">
        <v>0.25402799097077999</v>
      </c>
      <c r="AB1269" s="17">
        <v>0.15977123770861201</v>
      </c>
      <c r="AC1269" s="17">
        <v>0.12937091118294</v>
      </c>
      <c r="AD1269" s="17">
        <v>0.20804525135131999</v>
      </c>
      <c r="AE1269" s="17">
        <v>0.19155672722866801</v>
      </c>
      <c r="AF1269" s="17"/>
      <c r="AG1269" s="17">
        <v>0.16821777329411</v>
      </c>
      <c r="AH1269" s="17">
        <v>0.18169372080762899</v>
      </c>
    </row>
    <row r="1270" spans="2:34" x14ac:dyDescent="0.25">
      <c r="B1270" t="s">
        <v>533</v>
      </c>
      <c r="C1270" s="17">
        <v>0.17539218388602501</v>
      </c>
      <c r="D1270" s="17">
        <v>0.14856192846548799</v>
      </c>
      <c r="E1270" s="17">
        <v>0.20105573615477701</v>
      </c>
      <c r="F1270" s="17"/>
      <c r="G1270" s="17">
        <v>0.17891714839035899</v>
      </c>
      <c r="H1270" s="17">
        <v>0.196571979025433</v>
      </c>
      <c r="I1270" s="17">
        <v>0.14560340183999801</v>
      </c>
      <c r="J1270" s="17"/>
      <c r="K1270" s="17">
        <v>0.200264610385751</v>
      </c>
      <c r="L1270" s="17">
        <v>0.173065434624633</v>
      </c>
      <c r="M1270" s="17"/>
      <c r="N1270" s="17">
        <v>0.17377296473673401</v>
      </c>
      <c r="O1270" s="17">
        <v>0.15779948597128099</v>
      </c>
      <c r="P1270" s="17">
        <v>0.19255366263243801</v>
      </c>
      <c r="Q1270" s="17">
        <v>0.18990486105868001</v>
      </c>
      <c r="R1270" s="17">
        <v>0.15795125291186299</v>
      </c>
      <c r="S1270" s="17"/>
      <c r="T1270" s="17">
        <v>0.124259415104382</v>
      </c>
      <c r="U1270" s="17">
        <v>0.16758369268929699</v>
      </c>
      <c r="V1270" s="17">
        <v>0.21976724782332699</v>
      </c>
      <c r="W1270" s="17">
        <v>0.20948192395146301</v>
      </c>
      <c r="X1270" s="17">
        <v>0.174247766834917</v>
      </c>
      <c r="Y1270" s="17">
        <v>0.17578294203580999</v>
      </c>
      <c r="Z1270" s="17">
        <v>0.15462867240774</v>
      </c>
      <c r="AA1270" s="17">
        <v>0.16488232536981201</v>
      </c>
      <c r="AB1270" s="17">
        <v>0.177097412510132</v>
      </c>
      <c r="AC1270" s="17">
        <v>0.234803260456204</v>
      </c>
      <c r="AD1270" s="17">
        <v>0.146936046564344</v>
      </c>
      <c r="AE1270" s="17">
        <v>0.18002195701858201</v>
      </c>
      <c r="AF1270" s="17"/>
      <c r="AG1270" s="17">
        <v>0.15623472143706599</v>
      </c>
      <c r="AH1270" s="17">
        <v>0.19800674804236601</v>
      </c>
    </row>
    <row r="1271" spans="2:34" x14ac:dyDescent="0.25">
      <c r="B1271" t="s">
        <v>534</v>
      </c>
      <c r="C1271" s="17">
        <v>0.11271339088985401</v>
      </c>
      <c r="D1271" s="17">
        <v>9.9578257429585898E-2</v>
      </c>
      <c r="E1271" s="17">
        <v>0.12341451312484999</v>
      </c>
      <c r="F1271" s="17"/>
      <c r="G1271" s="17">
        <v>0.104289880199175</v>
      </c>
      <c r="H1271" s="17">
        <v>0.129368894822317</v>
      </c>
      <c r="I1271" s="17">
        <v>9.9686594956571797E-2</v>
      </c>
      <c r="J1271" s="17"/>
      <c r="K1271" s="17">
        <v>0.10736719986191801</v>
      </c>
      <c r="L1271" s="17">
        <v>0.113030483052963</v>
      </c>
      <c r="M1271" s="17"/>
      <c r="N1271" s="17">
        <v>9.8619101996250805E-2</v>
      </c>
      <c r="O1271" s="17">
        <v>0.12014128502041301</v>
      </c>
      <c r="P1271" s="17">
        <v>0.122067069932893</v>
      </c>
      <c r="Q1271" s="17">
        <v>0.13671637606288101</v>
      </c>
      <c r="R1271" s="17">
        <v>9.0314824405749505E-2</v>
      </c>
      <c r="S1271" s="17"/>
      <c r="T1271" s="17">
        <v>8.0983839653540099E-2</v>
      </c>
      <c r="U1271" s="17">
        <v>0.119993044095128</v>
      </c>
      <c r="V1271" s="17">
        <v>0.106513788817274</v>
      </c>
      <c r="W1271" s="17">
        <v>0.101860092508163</v>
      </c>
      <c r="X1271" s="17">
        <v>0.14702280163023099</v>
      </c>
      <c r="Y1271" s="17">
        <v>8.7871221696827304E-2</v>
      </c>
      <c r="Z1271" s="17">
        <v>0.116281382948916</v>
      </c>
      <c r="AA1271" s="17">
        <v>0.109352750000119</v>
      </c>
      <c r="AB1271" s="17">
        <v>0.14438763631172399</v>
      </c>
      <c r="AC1271" s="17">
        <v>0.127384006341134</v>
      </c>
      <c r="AD1271" s="17">
        <v>0.10621949283032001</v>
      </c>
      <c r="AE1271" s="17">
        <v>0.109943989932641</v>
      </c>
      <c r="AF1271" s="17"/>
      <c r="AG1271" s="17">
        <v>0.12962250545326701</v>
      </c>
      <c r="AH1271" s="17">
        <v>0.108508628609607</v>
      </c>
    </row>
    <row r="1272" spans="2:34" x14ac:dyDescent="0.25">
      <c r="B1272" t="s">
        <v>80</v>
      </c>
      <c r="C1272" s="17">
        <v>8.7308230275380094E-2</v>
      </c>
      <c r="D1272" s="17">
        <v>6.9655417944298706E-2</v>
      </c>
      <c r="E1272" s="17">
        <v>0.10452990131964</v>
      </c>
      <c r="F1272" s="17"/>
      <c r="G1272" s="17">
        <v>0.107595014322673</v>
      </c>
      <c r="H1272" s="17">
        <v>7.7167602209404607E-2</v>
      </c>
      <c r="I1272" s="17">
        <v>8.1160192546328794E-2</v>
      </c>
      <c r="J1272" s="17"/>
      <c r="K1272" s="17">
        <v>0.106787302706356</v>
      </c>
      <c r="L1272" s="17">
        <v>7.8848072448799295E-2</v>
      </c>
      <c r="M1272" s="17"/>
      <c r="N1272" s="17">
        <v>0.170234939788799</v>
      </c>
      <c r="O1272" s="17">
        <v>7.0187195092566407E-2</v>
      </c>
      <c r="P1272" s="17">
        <v>7.6512442748981294E-2</v>
      </c>
      <c r="Q1272" s="17">
        <v>9.1863126425721697E-2</v>
      </c>
      <c r="R1272" s="17">
        <v>5.4907842135351798E-2</v>
      </c>
      <c r="S1272" s="17"/>
      <c r="T1272" s="17">
        <v>4.9939512309465001E-2</v>
      </c>
      <c r="U1272" s="17">
        <v>8.2652519756201304E-2</v>
      </c>
      <c r="V1272" s="17">
        <v>0.118736399395437</v>
      </c>
      <c r="W1272" s="17">
        <v>9.1521148056040794E-2</v>
      </c>
      <c r="X1272" s="17">
        <v>8.2792110203101302E-2</v>
      </c>
      <c r="Y1272" s="17">
        <v>9.5707452102961901E-2</v>
      </c>
      <c r="Z1272" s="17">
        <v>8.8912821958470695E-2</v>
      </c>
      <c r="AA1272" s="17">
        <v>5.6510398601911899E-2</v>
      </c>
      <c r="AB1272" s="17">
        <v>8.5879427594085206E-2</v>
      </c>
      <c r="AC1272" s="17">
        <v>0.10139531053101999</v>
      </c>
      <c r="AD1272" s="17">
        <v>0.11837909596664301</v>
      </c>
      <c r="AE1272" s="17">
        <v>0.121252971583411</v>
      </c>
      <c r="AF1272" s="17"/>
      <c r="AG1272" s="17">
        <v>8.3274297469018904E-2</v>
      </c>
      <c r="AH1272" s="17">
        <v>7.7837916494399903E-2</v>
      </c>
    </row>
    <row r="1273" spans="2:34" x14ac:dyDescent="0.25">
      <c r="C1273" s="17"/>
      <c r="D1273" s="17"/>
      <c r="E1273" s="17"/>
      <c r="F1273" s="17"/>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row>
    <row r="1274" spans="2:34" x14ac:dyDescent="0.25">
      <c r="B1274" s="6" t="s">
        <v>537</v>
      </c>
      <c r="C1274" s="17"/>
      <c r="D1274" s="17"/>
      <c r="E1274" s="17"/>
      <c r="F1274" s="17"/>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row>
    <row r="1275" spans="2:34" x14ac:dyDescent="0.25">
      <c r="B1275" s="23" t="s">
        <v>62</v>
      </c>
      <c r="C1275" s="17"/>
      <c r="D1275" s="17"/>
      <c r="E1275" s="17"/>
      <c r="F1275" s="17"/>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row>
    <row r="1276" spans="2:34" x14ac:dyDescent="0.25">
      <c r="B1276" t="s">
        <v>530</v>
      </c>
      <c r="C1276" s="17">
        <v>0.209636693411761</v>
      </c>
      <c r="D1276" s="17">
        <v>0.210212094988111</v>
      </c>
      <c r="E1276" s="17">
        <v>0.20927990238684799</v>
      </c>
      <c r="F1276" s="17"/>
      <c r="G1276" s="17">
        <v>0.188969466226107</v>
      </c>
      <c r="H1276" s="17">
        <v>0.195755561479805</v>
      </c>
      <c r="I1276" s="17">
        <v>0.246210607651872</v>
      </c>
      <c r="J1276" s="17"/>
      <c r="K1276" s="17">
        <v>0.172822906600471</v>
      </c>
      <c r="L1276" s="17">
        <v>0.21745185376255199</v>
      </c>
      <c r="M1276" s="17"/>
      <c r="N1276" s="17">
        <v>0.144306027551352</v>
      </c>
      <c r="O1276" s="17">
        <v>0.19771135024528799</v>
      </c>
      <c r="P1276" s="17">
        <v>0.206031911400129</v>
      </c>
      <c r="Q1276" s="17">
        <v>0.219464093045805</v>
      </c>
      <c r="R1276" s="17">
        <v>0.28011641088955003</v>
      </c>
      <c r="S1276" s="17"/>
      <c r="T1276" s="17">
        <v>0.29475633825251002</v>
      </c>
      <c r="U1276" s="17">
        <v>0.19284556169216999</v>
      </c>
      <c r="V1276" s="17">
        <v>0.19481119133706501</v>
      </c>
      <c r="W1276" s="17">
        <v>0.19960478273437701</v>
      </c>
      <c r="X1276" s="17">
        <v>0.22263719943885499</v>
      </c>
      <c r="Y1276" s="17">
        <v>0.19880952919785899</v>
      </c>
      <c r="Z1276" s="17">
        <v>0.17553104668486</v>
      </c>
      <c r="AA1276" s="17">
        <v>0.157124228064557</v>
      </c>
      <c r="AB1276" s="17">
        <v>0.215663427614879</v>
      </c>
      <c r="AC1276" s="17">
        <v>0.206173077478843</v>
      </c>
      <c r="AD1276" s="17">
        <v>0.18569715422216901</v>
      </c>
      <c r="AE1276" s="17">
        <v>0.16398237531110399</v>
      </c>
      <c r="AF1276" s="17"/>
      <c r="AG1276" s="17">
        <v>0.22491172945440899</v>
      </c>
      <c r="AH1276" s="17">
        <v>0.20543561605152999</v>
      </c>
    </row>
    <row r="1277" spans="2:34" x14ac:dyDescent="0.25">
      <c r="B1277" t="s">
        <v>531</v>
      </c>
      <c r="C1277" s="17">
        <v>0.28922123438847103</v>
      </c>
      <c r="D1277" s="17">
        <v>0.315048772290139</v>
      </c>
      <c r="E1277" s="17">
        <v>0.26688155008102898</v>
      </c>
      <c r="F1277" s="17"/>
      <c r="G1277" s="17">
        <v>0.27511190263051299</v>
      </c>
      <c r="H1277" s="17">
        <v>0.29166585088069402</v>
      </c>
      <c r="I1277" s="17">
        <v>0.29926600698799999</v>
      </c>
      <c r="J1277" s="17"/>
      <c r="K1277" s="17">
        <v>0.28255004923572902</v>
      </c>
      <c r="L1277" s="17">
        <v>0.29405270983610798</v>
      </c>
      <c r="M1277" s="17"/>
      <c r="N1277" s="17">
        <v>0.2519767499726</v>
      </c>
      <c r="O1277" s="17">
        <v>0.288479235480672</v>
      </c>
      <c r="P1277" s="17">
        <v>0.28688521848364301</v>
      </c>
      <c r="Q1277" s="17">
        <v>0.28896199276196899</v>
      </c>
      <c r="R1277" s="17">
        <v>0.32560532217988802</v>
      </c>
      <c r="S1277" s="17"/>
      <c r="T1277" s="17">
        <v>0.32900791219421999</v>
      </c>
      <c r="U1277" s="17">
        <v>0.24013670074991</v>
      </c>
      <c r="V1277" s="17">
        <v>0.305910639844577</v>
      </c>
      <c r="W1277" s="17">
        <v>0.25097888953432501</v>
      </c>
      <c r="X1277" s="17">
        <v>0.254845776887489</v>
      </c>
      <c r="Y1277" s="17">
        <v>0.240427818919836</v>
      </c>
      <c r="Z1277" s="17">
        <v>0.33831519910993302</v>
      </c>
      <c r="AA1277" s="17">
        <v>0.36652655292026298</v>
      </c>
      <c r="AB1277" s="17">
        <v>0.27225387196429401</v>
      </c>
      <c r="AC1277" s="17">
        <v>0.30701780909780502</v>
      </c>
      <c r="AD1277" s="17">
        <v>0.319570891875186</v>
      </c>
      <c r="AE1277" s="17">
        <v>0.34441155939358897</v>
      </c>
      <c r="AF1277" s="17"/>
      <c r="AG1277" s="17">
        <v>0.292520966303084</v>
      </c>
      <c r="AH1277" s="17">
        <v>0.29773662800531697</v>
      </c>
    </row>
    <row r="1278" spans="2:34" x14ac:dyDescent="0.25">
      <c r="B1278" t="s">
        <v>532</v>
      </c>
      <c r="C1278" s="17">
        <v>0.22371037285154399</v>
      </c>
      <c r="D1278" s="17">
        <v>0.222520279769823</v>
      </c>
      <c r="E1278" s="17">
        <v>0.22333342560825001</v>
      </c>
      <c r="F1278" s="17"/>
      <c r="G1278" s="17">
        <v>0.24164232184645501</v>
      </c>
      <c r="H1278" s="17">
        <v>0.22155543629410801</v>
      </c>
      <c r="I1278" s="17">
        <v>0.209752396800747</v>
      </c>
      <c r="J1278" s="17"/>
      <c r="K1278" s="17">
        <v>0.19112654997209999</v>
      </c>
      <c r="L1278" s="17">
        <v>0.230075331386426</v>
      </c>
      <c r="M1278" s="17"/>
      <c r="N1278" s="17">
        <v>0.25757345490542799</v>
      </c>
      <c r="O1278" s="17">
        <v>0.26802931190073298</v>
      </c>
      <c r="P1278" s="17">
        <v>0.21500984788097299</v>
      </c>
      <c r="Q1278" s="17">
        <v>0.19760944714293599</v>
      </c>
      <c r="R1278" s="17">
        <v>0.17406659743650399</v>
      </c>
      <c r="S1278" s="17"/>
      <c r="T1278" s="17">
        <v>0.206938064752931</v>
      </c>
      <c r="U1278" s="17">
        <v>0.23329723912492301</v>
      </c>
      <c r="V1278" s="17">
        <v>0.21396091282017601</v>
      </c>
      <c r="W1278" s="17">
        <v>0.27698291399233599</v>
      </c>
      <c r="X1278" s="17">
        <v>0.26482671532635399</v>
      </c>
      <c r="Y1278" s="17">
        <v>0.27371155801797298</v>
      </c>
      <c r="Z1278" s="17">
        <v>0.17713604491142801</v>
      </c>
      <c r="AA1278" s="17">
        <v>0.244596196102849</v>
      </c>
      <c r="AB1278" s="17">
        <v>0.20778086035223101</v>
      </c>
      <c r="AC1278" s="17">
        <v>0.187581088148744</v>
      </c>
      <c r="AD1278" s="17">
        <v>0.21279611944679</v>
      </c>
      <c r="AE1278" s="17">
        <v>0.153030145049245</v>
      </c>
      <c r="AF1278" s="17"/>
      <c r="AG1278" s="17">
        <v>0.225722513110962</v>
      </c>
      <c r="AH1278" s="17">
        <v>0.21475400707762499</v>
      </c>
    </row>
    <row r="1279" spans="2:34" x14ac:dyDescent="0.25">
      <c r="B1279" t="s">
        <v>533</v>
      </c>
      <c r="C1279" s="17">
        <v>0.14289275146131</v>
      </c>
      <c r="D1279" s="17">
        <v>0.124753566118582</v>
      </c>
      <c r="E1279" s="17">
        <v>0.16224776147325601</v>
      </c>
      <c r="F1279" s="17"/>
      <c r="G1279" s="17">
        <v>0.13810797785878801</v>
      </c>
      <c r="H1279" s="17">
        <v>0.16080062853062699</v>
      </c>
      <c r="I1279" s="17">
        <v>0.12491836292328</v>
      </c>
      <c r="J1279" s="17"/>
      <c r="K1279" s="17">
        <v>0.19037221595965501</v>
      </c>
      <c r="L1279" s="17">
        <v>0.136677413657843</v>
      </c>
      <c r="M1279" s="17"/>
      <c r="N1279" s="17">
        <v>0.12891847540527401</v>
      </c>
      <c r="O1279" s="17">
        <v>0.117239104036841</v>
      </c>
      <c r="P1279" s="17">
        <v>0.16727892253075199</v>
      </c>
      <c r="Q1279" s="17">
        <v>0.172364065984459</v>
      </c>
      <c r="R1279" s="17">
        <v>0.125355515304965</v>
      </c>
      <c r="S1279" s="17"/>
      <c r="T1279" s="17">
        <v>8.6727727291216306E-2</v>
      </c>
      <c r="U1279" s="17">
        <v>0.172699454433037</v>
      </c>
      <c r="V1279" s="17">
        <v>0.14896482982681999</v>
      </c>
      <c r="W1279" s="17">
        <v>0.14563959631905299</v>
      </c>
      <c r="X1279" s="17">
        <v>0.120195082620758</v>
      </c>
      <c r="Y1279" s="17">
        <v>0.121372066240929</v>
      </c>
      <c r="Z1279" s="17">
        <v>0.16425797806999801</v>
      </c>
      <c r="AA1279" s="17">
        <v>0.15626900087680101</v>
      </c>
      <c r="AB1279" s="17">
        <v>0.145829351513104</v>
      </c>
      <c r="AC1279" s="17">
        <v>0.18666159841053001</v>
      </c>
      <c r="AD1279" s="17">
        <v>8.1192869565496401E-2</v>
      </c>
      <c r="AE1279" s="17">
        <v>0.259034474364155</v>
      </c>
      <c r="AF1279" s="17"/>
      <c r="AG1279" s="17">
        <v>0.12494534511510599</v>
      </c>
      <c r="AH1279" s="17">
        <v>0.158014262016553</v>
      </c>
    </row>
    <row r="1280" spans="2:34" x14ac:dyDescent="0.25">
      <c r="B1280" t="s">
        <v>534</v>
      </c>
      <c r="C1280" s="17">
        <v>5.8719058680763603E-2</v>
      </c>
      <c r="D1280" s="17">
        <v>5.70934501708582E-2</v>
      </c>
      <c r="E1280" s="17">
        <v>5.7641281691041803E-2</v>
      </c>
      <c r="F1280" s="17"/>
      <c r="G1280" s="17">
        <v>6.1384111233890398E-2</v>
      </c>
      <c r="H1280" s="17">
        <v>6.2169742330607798E-2</v>
      </c>
      <c r="I1280" s="17">
        <v>5.1923817749365803E-2</v>
      </c>
      <c r="J1280" s="17"/>
      <c r="K1280" s="17">
        <v>6.08344887708476E-2</v>
      </c>
      <c r="L1280" s="17">
        <v>5.6105901583887001E-2</v>
      </c>
      <c r="M1280" s="17"/>
      <c r="N1280" s="17">
        <v>6.8024286219184701E-2</v>
      </c>
      <c r="O1280" s="17">
        <v>6.8528641272236193E-2</v>
      </c>
      <c r="P1280" s="17">
        <v>5.7208697280190998E-2</v>
      </c>
      <c r="Q1280" s="17">
        <v>5.2635640455815202E-2</v>
      </c>
      <c r="R1280" s="17">
        <v>4.5548876004198498E-2</v>
      </c>
      <c r="S1280" s="17"/>
      <c r="T1280" s="17">
        <v>2.4236810407816198E-2</v>
      </c>
      <c r="U1280" s="17">
        <v>7.6203384298977495E-2</v>
      </c>
      <c r="V1280" s="17">
        <v>4.4108419114850701E-2</v>
      </c>
      <c r="W1280" s="17">
        <v>6.2389681374272997E-2</v>
      </c>
      <c r="X1280" s="17">
        <v>6.1957571960770598E-2</v>
      </c>
      <c r="Y1280" s="17">
        <v>6.1217994897614002E-2</v>
      </c>
      <c r="Z1280" s="17">
        <v>7.5971798704865201E-2</v>
      </c>
      <c r="AA1280" s="17">
        <v>2.9896895197393199E-2</v>
      </c>
      <c r="AB1280" s="17">
        <v>8.9662822878711301E-2</v>
      </c>
      <c r="AC1280" s="17">
        <v>4.6072412101129397E-2</v>
      </c>
      <c r="AD1280" s="17">
        <v>7.3431915317510602E-2</v>
      </c>
      <c r="AE1280" s="17">
        <v>3.5285506214014002E-2</v>
      </c>
      <c r="AF1280" s="17"/>
      <c r="AG1280" s="17">
        <v>5.74958002476317E-2</v>
      </c>
      <c r="AH1280" s="17">
        <v>6.0560254862403802E-2</v>
      </c>
    </row>
    <row r="1281" spans="2:34" x14ac:dyDescent="0.25">
      <c r="B1281" t="s">
        <v>80</v>
      </c>
      <c r="C1281" s="17">
        <v>7.5819889206150196E-2</v>
      </c>
      <c r="D1281" s="17">
        <v>7.0371836662486503E-2</v>
      </c>
      <c r="E1281" s="17">
        <v>8.0616078759574702E-2</v>
      </c>
      <c r="F1281" s="17"/>
      <c r="G1281" s="17">
        <v>9.4784220204246997E-2</v>
      </c>
      <c r="H1281" s="17">
        <v>6.8052780484158304E-2</v>
      </c>
      <c r="I1281" s="17">
        <v>6.7928807886735401E-2</v>
      </c>
      <c r="J1281" s="17"/>
      <c r="K1281" s="17">
        <v>0.10229378946119801</v>
      </c>
      <c r="L1281" s="17">
        <v>6.5636789773183504E-2</v>
      </c>
      <c r="M1281" s="17"/>
      <c r="N1281" s="17">
        <v>0.14920100594616201</v>
      </c>
      <c r="O1281" s="17">
        <v>6.0012357064229298E-2</v>
      </c>
      <c r="P1281" s="17">
        <v>6.7585402424311602E-2</v>
      </c>
      <c r="Q1281" s="17">
        <v>6.8964760609015796E-2</v>
      </c>
      <c r="R1281" s="17">
        <v>4.93072781848942E-2</v>
      </c>
      <c r="S1281" s="17"/>
      <c r="T1281" s="17">
        <v>5.8333147101306201E-2</v>
      </c>
      <c r="U1281" s="17">
        <v>8.4817659700981804E-2</v>
      </c>
      <c r="V1281" s="17">
        <v>9.2244007056510896E-2</v>
      </c>
      <c r="W1281" s="17">
        <v>6.4404136045635996E-2</v>
      </c>
      <c r="X1281" s="17">
        <v>7.5537653765773594E-2</v>
      </c>
      <c r="Y1281" s="17">
        <v>0.10446103272579001</v>
      </c>
      <c r="Z1281" s="17">
        <v>6.8787932518916101E-2</v>
      </c>
      <c r="AA1281" s="17">
        <v>4.5587126838136899E-2</v>
      </c>
      <c r="AB1281" s="17">
        <v>6.8809665676780499E-2</v>
      </c>
      <c r="AC1281" s="17">
        <v>6.6494014762948306E-2</v>
      </c>
      <c r="AD1281" s="17">
        <v>0.127311049572848</v>
      </c>
      <c r="AE1281" s="17">
        <v>4.4255939667892402E-2</v>
      </c>
      <c r="AF1281" s="17"/>
      <c r="AG1281" s="17">
        <v>7.4403645768807203E-2</v>
      </c>
      <c r="AH1281" s="17">
        <v>6.3499231986571994E-2</v>
      </c>
    </row>
    <row r="1282" spans="2:34" x14ac:dyDescent="0.25">
      <c r="C1282" s="17"/>
      <c r="D1282" s="17"/>
      <c r="E1282" s="17"/>
      <c r="F1282" s="17"/>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row>
    <row r="1283" spans="2:34" x14ac:dyDescent="0.25">
      <c r="B1283" s="6" t="s">
        <v>538</v>
      </c>
      <c r="C1283" s="17"/>
      <c r="D1283" s="17"/>
      <c r="E1283" s="17"/>
      <c r="F1283" s="17"/>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row>
    <row r="1284" spans="2:34" x14ac:dyDescent="0.25">
      <c r="B1284" s="23" t="s">
        <v>62</v>
      </c>
      <c r="C1284" s="17"/>
      <c r="D1284" s="17"/>
      <c r="E1284" s="17"/>
      <c r="F1284" s="17"/>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row>
    <row r="1285" spans="2:34" x14ac:dyDescent="0.25">
      <c r="B1285" t="s">
        <v>530</v>
      </c>
      <c r="C1285" s="17">
        <v>0.175630139053707</v>
      </c>
      <c r="D1285" s="17">
        <v>0.19875820145450299</v>
      </c>
      <c r="E1285" s="17">
        <v>0.15490076780558901</v>
      </c>
      <c r="F1285" s="17"/>
      <c r="G1285" s="17">
        <v>0.15907916234511699</v>
      </c>
      <c r="H1285" s="17">
        <v>0.16343786212265199</v>
      </c>
      <c r="I1285" s="17">
        <v>0.206266506857405</v>
      </c>
      <c r="J1285" s="17"/>
      <c r="K1285" s="17">
        <v>0.15028859206766401</v>
      </c>
      <c r="L1285" s="17">
        <v>0.180001699925078</v>
      </c>
      <c r="M1285" s="17"/>
      <c r="N1285" s="17">
        <v>0.19205035650486499</v>
      </c>
      <c r="O1285" s="17">
        <v>0.190084961219114</v>
      </c>
      <c r="P1285" s="17">
        <v>0.14258284597993801</v>
      </c>
      <c r="Q1285" s="17">
        <v>0.148136399291565</v>
      </c>
      <c r="R1285" s="17">
        <v>0.21860773369733799</v>
      </c>
      <c r="S1285" s="17"/>
      <c r="T1285" s="17">
        <v>0.22881805074967801</v>
      </c>
      <c r="U1285" s="17">
        <v>0.13043285568478599</v>
      </c>
      <c r="V1285" s="17">
        <v>0.13820885523153001</v>
      </c>
      <c r="W1285" s="17">
        <v>0.16229420792333099</v>
      </c>
      <c r="X1285" s="17">
        <v>0.13421825420947001</v>
      </c>
      <c r="Y1285" s="17">
        <v>0.20455960081171001</v>
      </c>
      <c r="Z1285" s="17">
        <v>0.18462406300566001</v>
      </c>
      <c r="AA1285" s="17">
        <v>0.171322596088019</v>
      </c>
      <c r="AB1285" s="17">
        <v>0.23579435326454101</v>
      </c>
      <c r="AC1285" s="17">
        <v>0.120898192231975</v>
      </c>
      <c r="AD1285" s="17">
        <v>0.20563735228616001</v>
      </c>
      <c r="AE1285" s="17">
        <v>0.14175807360652101</v>
      </c>
      <c r="AF1285" s="17"/>
      <c r="AG1285" s="17">
        <v>0.187601937926623</v>
      </c>
      <c r="AH1285" s="17">
        <v>0.17106396803357299</v>
      </c>
    </row>
    <row r="1286" spans="2:34" x14ac:dyDescent="0.25">
      <c r="B1286" t="s">
        <v>531</v>
      </c>
      <c r="C1286" s="17">
        <v>0.24573167092836201</v>
      </c>
      <c r="D1286" s="17">
        <v>0.267419666745916</v>
      </c>
      <c r="E1286" s="17">
        <v>0.22329298986250201</v>
      </c>
      <c r="F1286" s="17"/>
      <c r="G1286" s="17">
        <v>0.24663847326977001</v>
      </c>
      <c r="H1286" s="17">
        <v>0.21737567856239601</v>
      </c>
      <c r="I1286" s="17">
        <v>0.28038788242169099</v>
      </c>
      <c r="J1286" s="17"/>
      <c r="K1286" s="17">
        <v>0.26639746833966599</v>
      </c>
      <c r="L1286" s="17">
        <v>0.24379935394444399</v>
      </c>
      <c r="M1286" s="17"/>
      <c r="N1286" s="17">
        <v>0.18710007301440801</v>
      </c>
      <c r="O1286" s="17">
        <v>0.26109640198045603</v>
      </c>
      <c r="P1286" s="17">
        <v>0.23103187912069001</v>
      </c>
      <c r="Q1286" s="17">
        <v>0.24510522752656599</v>
      </c>
      <c r="R1286" s="17">
        <v>0.30621778970834801</v>
      </c>
      <c r="S1286" s="17"/>
      <c r="T1286" s="17">
        <v>0.30229259117657797</v>
      </c>
      <c r="U1286" s="17">
        <v>0.241141088582915</v>
      </c>
      <c r="V1286" s="17">
        <v>0.23736845509169099</v>
      </c>
      <c r="W1286" s="17">
        <v>0.23713483540386199</v>
      </c>
      <c r="X1286" s="17">
        <v>0.28612800482206302</v>
      </c>
      <c r="Y1286" s="17">
        <v>0.25703265683274001</v>
      </c>
      <c r="Z1286" s="17">
        <v>0.21717350908990199</v>
      </c>
      <c r="AA1286" s="17">
        <v>0.22712625204515399</v>
      </c>
      <c r="AB1286" s="17">
        <v>0.19061241850677299</v>
      </c>
      <c r="AC1286" s="17">
        <v>0.26961669199070099</v>
      </c>
      <c r="AD1286" s="17">
        <v>0.23891843281382</v>
      </c>
      <c r="AE1286" s="17">
        <v>0.177688996546778</v>
      </c>
      <c r="AF1286" s="17"/>
      <c r="AG1286" s="17">
        <v>0.272952413716674</v>
      </c>
      <c r="AH1286" s="17">
        <v>0.22999006884464199</v>
      </c>
    </row>
    <row r="1287" spans="2:34" x14ac:dyDescent="0.25">
      <c r="B1287" t="s">
        <v>532</v>
      </c>
      <c r="C1287" s="17">
        <v>0.21155964443275399</v>
      </c>
      <c r="D1287" s="17">
        <v>0.21815142833575299</v>
      </c>
      <c r="E1287" s="17">
        <v>0.20743825551016901</v>
      </c>
      <c r="F1287" s="17"/>
      <c r="G1287" s="17">
        <v>0.19194241887968599</v>
      </c>
      <c r="H1287" s="17">
        <v>0.24007123522999299</v>
      </c>
      <c r="I1287" s="17">
        <v>0.194087422113078</v>
      </c>
      <c r="J1287" s="17"/>
      <c r="K1287" s="17">
        <v>0.24297110020489099</v>
      </c>
      <c r="L1287" s="17">
        <v>0.208759997304099</v>
      </c>
      <c r="M1287" s="17"/>
      <c r="N1287" s="17">
        <v>0.174245209980986</v>
      </c>
      <c r="O1287" s="17">
        <v>0.22663503412031</v>
      </c>
      <c r="P1287" s="17">
        <v>0.24667443579367501</v>
      </c>
      <c r="Q1287" s="17">
        <v>0.16516562939718099</v>
      </c>
      <c r="R1287" s="17">
        <v>0.17745399213193899</v>
      </c>
      <c r="S1287" s="17"/>
      <c r="T1287" s="17">
        <v>0.217664155621555</v>
      </c>
      <c r="U1287" s="17">
        <v>0.17811266743339499</v>
      </c>
      <c r="V1287" s="17">
        <v>0.22532631923351201</v>
      </c>
      <c r="W1287" s="17">
        <v>0.215819539269475</v>
      </c>
      <c r="X1287" s="17">
        <v>0.192020644172789</v>
      </c>
      <c r="Y1287" s="17">
        <v>0.208816717688596</v>
      </c>
      <c r="Z1287" s="17">
        <v>0.27903411918480298</v>
      </c>
      <c r="AA1287" s="17">
        <v>0.19727030658977801</v>
      </c>
      <c r="AB1287" s="17">
        <v>0.17223150287251501</v>
      </c>
      <c r="AC1287" s="17">
        <v>0.22823179717704101</v>
      </c>
      <c r="AD1287" s="17">
        <v>0.20322603285306401</v>
      </c>
      <c r="AE1287" s="17">
        <v>0.279212621367318</v>
      </c>
      <c r="AF1287" s="17"/>
      <c r="AG1287" s="17">
        <v>0.18916493574090401</v>
      </c>
      <c r="AH1287" s="17">
        <v>0.22136678294936901</v>
      </c>
    </row>
    <row r="1288" spans="2:34" x14ac:dyDescent="0.25">
      <c r="B1288" t="s">
        <v>533</v>
      </c>
      <c r="C1288" s="17">
        <v>0.20344416929193901</v>
      </c>
      <c r="D1288" s="17">
        <v>0.17759522794594501</v>
      </c>
      <c r="E1288" s="17">
        <v>0.23009618791077899</v>
      </c>
      <c r="F1288" s="17"/>
      <c r="G1288" s="17">
        <v>0.21323979207657501</v>
      </c>
      <c r="H1288" s="17">
        <v>0.221739704149855</v>
      </c>
      <c r="I1288" s="17">
        <v>0.17144178464104601</v>
      </c>
      <c r="J1288" s="17"/>
      <c r="K1288" s="17">
        <v>0.171221858695671</v>
      </c>
      <c r="L1288" s="17">
        <v>0.21044489714099801</v>
      </c>
      <c r="M1288" s="17"/>
      <c r="N1288" s="17">
        <v>0.20390386980019201</v>
      </c>
      <c r="O1288" s="17">
        <v>0.18166690357447801</v>
      </c>
      <c r="P1288" s="17">
        <v>0.221285516309391</v>
      </c>
      <c r="Q1288" s="17">
        <v>0.23936688474876899</v>
      </c>
      <c r="R1288" s="17">
        <v>0.17969639330440801</v>
      </c>
      <c r="S1288" s="17"/>
      <c r="T1288" s="17">
        <v>0.14524249256570099</v>
      </c>
      <c r="U1288" s="17">
        <v>0.27859296552033402</v>
      </c>
      <c r="V1288" s="17">
        <v>0.21121199987019201</v>
      </c>
      <c r="W1288" s="17">
        <v>0.24631943249412</v>
      </c>
      <c r="X1288" s="17">
        <v>0.19354108599124201</v>
      </c>
      <c r="Y1288" s="17">
        <v>0.16737082638768599</v>
      </c>
      <c r="Z1288" s="17">
        <v>0.169676444307264</v>
      </c>
      <c r="AA1288" s="17">
        <v>0.26128632590571899</v>
      </c>
      <c r="AB1288" s="17">
        <v>0.209802507689023</v>
      </c>
      <c r="AC1288" s="17">
        <v>0.190589163002299</v>
      </c>
      <c r="AD1288" s="17">
        <v>0.19137925924077301</v>
      </c>
      <c r="AE1288" s="17">
        <v>0.179536707330166</v>
      </c>
      <c r="AF1288" s="17"/>
      <c r="AG1288" s="17">
        <v>0.18802879820507401</v>
      </c>
      <c r="AH1288" s="17">
        <v>0.22264496539030301</v>
      </c>
    </row>
    <row r="1289" spans="2:34" x14ac:dyDescent="0.25">
      <c r="B1289" t="s">
        <v>534</v>
      </c>
      <c r="C1289" s="17">
        <v>8.9038970786423893E-2</v>
      </c>
      <c r="D1289" s="17">
        <v>8.0489966700782997E-2</v>
      </c>
      <c r="E1289" s="17">
        <v>9.4638823211985398E-2</v>
      </c>
      <c r="F1289" s="17"/>
      <c r="G1289" s="17">
        <v>9.2213726133756793E-2</v>
      </c>
      <c r="H1289" s="17">
        <v>0.10150120456011801</v>
      </c>
      <c r="I1289" s="17">
        <v>7.0488867917317594E-2</v>
      </c>
      <c r="J1289" s="17"/>
      <c r="K1289" s="17">
        <v>8.4524215970967598E-2</v>
      </c>
      <c r="L1289" s="17">
        <v>8.9997206986793393E-2</v>
      </c>
      <c r="M1289" s="17"/>
      <c r="N1289" s="17">
        <v>8.6035026635415707E-2</v>
      </c>
      <c r="O1289" s="17">
        <v>8.2853265729424697E-2</v>
      </c>
      <c r="P1289" s="17">
        <v>0.100029129658122</v>
      </c>
      <c r="Q1289" s="17">
        <v>0.13067106904884801</v>
      </c>
      <c r="R1289" s="17">
        <v>6.2408840429755898E-2</v>
      </c>
      <c r="S1289" s="17"/>
      <c r="T1289" s="17">
        <v>4.9233277590070998E-2</v>
      </c>
      <c r="U1289" s="17">
        <v>9.7462134038121803E-2</v>
      </c>
      <c r="V1289" s="17">
        <v>9.0989440773015601E-2</v>
      </c>
      <c r="W1289" s="17">
        <v>8.5888393337501007E-2</v>
      </c>
      <c r="X1289" s="17">
        <v>0.123886716906226</v>
      </c>
      <c r="Y1289" s="17">
        <v>7.6857639524280694E-2</v>
      </c>
      <c r="Z1289" s="17">
        <v>6.8596659731998202E-2</v>
      </c>
      <c r="AA1289" s="17">
        <v>8.8372507941268899E-2</v>
      </c>
      <c r="AB1289" s="17">
        <v>0.111041125728532</v>
      </c>
      <c r="AC1289" s="17">
        <v>0.123945514533636</v>
      </c>
      <c r="AD1289" s="17">
        <v>5.0375363206738903E-2</v>
      </c>
      <c r="AE1289" s="17">
        <v>0.13406084839851501</v>
      </c>
      <c r="AF1289" s="17"/>
      <c r="AG1289" s="17">
        <v>9.5714029970637701E-2</v>
      </c>
      <c r="AH1289" s="17">
        <v>8.61579690096132E-2</v>
      </c>
    </row>
    <row r="1290" spans="2:34" x14ac:dyDescent="0.25">
      <c r="B1290" t="s">
        <v>80</v>
      </c>
      <c r="C1290" s="17">
        <v>7.4595405506814705E-2</v>
      </c>
      <c r="D1290" s="17">
        <v>5.7585508817100201E-2</v>
      </c>
      <c r="E1290" s="17">
        <v>8.9632975698976006E-2</v>
      </c>
      <c r="F1290" s="17"/>
      <c r="G1290" s="17">
        <v>9.6886427295094196E-2</v>
      </c>
      <c r="H1290" s="17">
        <v>5.5874315374986099E-2</v>
      </c>
      <c r="I1290" s="17">
        <v>7.7327536049461298E-2</v>
      </c>
      <c r="J1290" s="17"/>
      <c r="K1290" s="17">
        <v>8.459676472114E-2</v>
      </c>
      <c r="L1290" s="17">
        <v>6.6996844698587396E-2</v>
      </c>
      <c r="M1290" s="17"/>
      <c r="N1290" s="17">
        <v>0.15666546406413401</v>
      </c>
      <c r="O1290" s="17">
        <v>5.7663433376216898E-2</v>
      </c>
      <c r="P1290" s="17">
        <v>5.8396193138184303E-2</v>
      </c>
      <c r="Q1290" s="17">
        <v>7.1554789987070599E-2</v>
      </c>
      <c r="R1290" s="17">
        <v>5.56152507282104E-2</v>
      </c>
      <c r="S1290" s="17"/>
      <c r="T1290" s="17">
        <v>5.6749432296416699E-2</v>
      </c>
      <c r="U1290" s="17">
        <v>7.4258288740449194E-2</v>
      </c>
      <c r="V1290" s="17">
        <v>9.6894929800059301E-2</v>
      </c>
      <c r="W1290" s="17">
        <v>5.2543591571711901E-2</v>
      </c>
      <c r="X1290" s="17">
        <v>7.0205293898210994E-2</v>
      </c>
      <c r="Y1290" s="17">
        <v>8.5362558754986703E-2</v>
      </c>
      <c r="Z1290" s="17">
        <v>8.0895204680371896E-2</v>
      </c>
      <c r="AA1290" s="17">
        <v>5.4622011430060798E-2</v>
      </c>
      <c r="AB1290" s="17">
        <v>8.0518091938615893E-2</v>
      </c>
      <c r="AC1290" s="17">
        <v>6.6718641064348605E-2</v>
      </c>
      <c r="AD1290" s="17">
        <v>0.110463559599443</v>
      </c>
      <c r="AE1290" s="17">
        <v>8.7742752750701494E-2</v>
      </c>
      <c r="AF1290" s="17"/>
      <c r="AG1290" s="17">
        <v>6.6537884440087E-2</v>
      </c>
      <c r="AH1290" s="17">
        <v>6.8776245772499994E-2</v>
      </c>
    </row>
    <row r="1291" spans="2:34" x14ac:dyDescent="0.25">
      <c r="C1291" s="17"/>
      <c r="D1291" s="17"/>
      <c r="E1291" s="17"/>
      <c r="F1291" s="17"/>
      <c r="G1291" s="17"/>
      <c r="H1291" s="17"/>
      <c r="I1291" s="17"/>
      <c r="J1291" s="17"/>
      <c r="K1291" s="17"/>
      <c r="L1291" s="17"/>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7"/>
    </row>
    <row r="1292" spans="2:34" x14ac:dyDescent="0.25">
      <c r="B1292" s="6" t="s">
        <v>539</v>
      </c>
      <c r="C1292" s="17"/>
      <c r="D1292" s="17"/>
      <c r="E1292" s="17"/>
      <c r="F1292" s="17"/>
      <c r="G1292" s="17"/>
      <c r="H1292" s="17"/>
      <c r="I1292" s="17"/>
      <c r="J1292" s="17"/>
      <c r="K1292" s="17"/>
      <c r="L1292" s="17"/>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7"/>
    </row>
    <row r="1293" spans="2:34" x14ac:dyDescent="0.25">
      <c r="B1293" s="23" t="s">
        <v>62</v>
      </c>
      <c r="C1293" s="17"/>
      <c r="D1293" s="17"/>
      <c r="E1293" s="17"/>
      <c r="F1293" s="17"/>
      <c r="G1293" s="17"/>
      <c r="H1293" s="17"/>
      <c r="I1293" s="17"/>
      <c r="J1293" s="17"/>
      <c r="K1293" s="17"/>
      <c r="L1293" s="17"/>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7"/>
    </row>
    <row r="1294" spans="2:34" x14ac:dyDescent="0.25">
      <c r="B1294" t="s">
        <v>530</v>
      </c>
      <c r="C1294" s="17">
        <v>0.18165122324556099</v>
      </c>
      <c r="D1294" s="17">
        <v>0.193570856417939</v>
      </c>
      <c r="E1294" s="17">
        <v>0.16962661467533799</v>
      </c>
      <c r="F1294" s="17"/>
      <c r="G1294" s="17">
        <v>0.147858606845229</v>
      </c>
      <c r="H1294" s="17">
        <v>0.16383737185913599</v>
      </c>
      <c r="I1294" s="17">
        <v>0.23533969476710401</v>
      </c>
      <c r="J1294" s="17"/>
      <c r="K1294" s="17">
        <v>0.17293425871600099</v>
      </c>
      <c r="L1294" s="17">
        <v>0.184980326467798</v>
      </c>
      <c r="M1294" s="17"/>
      <c r="N1294" s="17">
        <v>0.17625737808007599</v>
      </c>
      <c r="O1294" s="17">
        <v>0.15739933985844401</v>
      </c>
      <c r="P1294" s="17">
        <v>0.16654714618707001</v>
      </c>
      <c r="Q1294" s="17">
        <v>0.15506652431176701</v>
      </c>
      <c r="R1294" s="17">
        <v>0.249973625407682</v>
      </c>
      <c r="S1294" s="17"/>
      <c r="T1294" s="17">
        <v>0.249845952437286</v>
      </c>
      <c r="U1294" s="17">
        <v>0.142147230863093</v>
      </c>
      <c r="V1294" s="17">
        <v>0.157457352298917</v>
      </c>
      <c r="W1294" s="17">
        <v>0.16625222377711801</v>
      </c>
      <c r="X1294" s="17">
        <v>0.179972423033566</v>
      </c>
      <c r="Y1294" s="17">
        <v>0.20724631935500901</v>
      </c>
      <c r="Z1294" s="17">
        <v>0.16736772656621901</v>
      </c>
      <c r="AA1294" s="17">
        <v>0.18426540165872099</v>
      </c>
      <c r="AB1294" s="17">
        <v>0.19516032887145501</v>
      </c>
      <c r="AC1294" s="17">
        <v>0.113586240449221</v>
      </c>
      <c r="AD1294" s="17">
        <v>0.21053049092930501</v>
      </c>
      <c r="AE1294" s="17">
        <v>0.20709585725454699</v>
      </c>
      <c r="AF1294" s="17"/>
      <c r="AG1294" s="17">
        <v>0.177870756087359</v>
      </c>
      <c r="AH1294" s="17">
        <v>0.189396391854013</v>
      </c>
    </row>
    <row r="1295" spans="2:34" x14ac:dyDescent="0.25">
      <c r="B1295" t="s">
        <v>531</v>
      </c>
      <c r="C1295" s="17">
        <v>0.24144640710183199</v>
      </c>
      <c r="D1295" s="17">
        <v>0.25677673658896499</v>
      </c>
      <c r="E1295" s="17">
        <v>0.227618780217233</v>
      </c>
      <c r="F1295" s="17"/>
      <c r="G1295" s="17">
        <v>0.20428905468761499</v>
      </c>
      <c r="H1295" s="17">
        <v>0.25434843509531102</v>
      </c>
      <c r="I1295" s="17">
        <v>0.25980735681671502</v>
      </c>
      <c r="J1295" s="17"/>
      <c r="K1295" s="17">
        <v>0.27851669320533001</v>
      </c>
      <c r="L1295" s="17">
        <v>0.23539758642054501</v>
      </c>
      <c r="M1295" s="17"/>
      <c r="N1295" s="17">
        <v>0.19413786224166199</v>
      </c>
      <c r="O1295" s="17">
        <v>0.252043506597529</v>
      </c>
      <c r="P1295" s="17">
        <v>0.244038616274144</v>
      </c>
      <c r="Q1295" s="17">
        <v>0.23574715292234899</v>
      </c>
      <c r="R1295" s="17">
        <v>0.26687428979980998</v>
      </c>
      <c r="S1295" s="17"/>
      <c r="T1295" s="17">
        <v>0.29661248728294998</v>
      </c>
      <c r="U1295" s="17">
        <v>0.24086838694384999</v>
      </c>
      <c r="V1295" s="17">
        <v>0.21558778322991001</v>
      </c>
      <c r="W1295" s="17">
        <v>0.23818479360966699</v>
      </c>
      <c r="X1295" s="17">
        <v>0.23764959371219699</v>
      </c>
      <c r="Y1295" s="17">
        <v>0.23570467304310899</v>
      </c>
      <c r="Z1295" s="17">
        <v>0.21793466007968801</v>
      </c>
      <c r="AA1295" s="17">
        <v>0.221643892791963</v>
      </c>
      <c r="AB1295" s="17">
        <v>0.223636265735076</v>
      </c>
      <c r="AC1295" s="17">
        <v>0.23714366043112201</v>
      </c>
      <c r="AD1295" s="17">
        <v>0.27128522781994602</v>
      </c>
      <c r="AE1295" s="17">
        <v>0.22587623619368299</v>
      </c>
      <c r="AF1295" s="17"/>
      <c r="AG1295" s="17">
        <v>0.261888781408605</v>
      </c>
      <c r="AH1295" s="17">
        <v>0.22747138350889701</v>
      </c>
    </row>
    <row r="1296" spans="2:34" x14ac:dyDescent="0.25">
      <c r="B1296" t="s">
        <v>532</v>
      </c>
      <c r="C1296" s="17">
        <v>0.16695662327630301</v>
      </c>
      <c r="D1296" s="17">
        <v>0.18438936031692299</v>
      </c>
      <c r="E1296" s="17">
        <v>0.15114039369979199</v>
      </c>
      <c r="F1296" s="17"/>
      <c r="G1296" s="17">
        <v>0.17344786704255</v>
      </c>
      <c r="H1296" s="17">
        <v>0.16027573419121</v>
      </c>
      <c r="I1296" s="17">
        <v>0.16929108173347299</v>
      </c>
      <c r="J1296" s="17"/>
      <c r="K1296" s="17">
        <v>0.129471191338003</v>
      </c>
      <c r="L1296" s="17">
        <v>0.175575138118156</v>
      </c>
      <c r="M1296" s="17"/>
      <c r="N1296" s="17">
        <v>0.16821120856164101</v>
      </c>
      <c r="O1296" s="17">
        <v>0.17537256117455599</v>
      </c>
      <c r="P1296" s="17">
        <v>0.170366470746558</v>
      </c>
      <c r="Q1296" s="17">
        <v>0.17375389534904701</v>
      </c>
      <c r="R1296" s="17">
        <v>0.14808450049788899</v>
      </c>
      <c r="S1296" s="17"/>
      <c r="T1296" s="17">
        <v>0.161753642594264</v>
      </c>
      <c r="U1296" s="17">
        <v>0.16406881228827899</v>
      </c>
      <c r="V1296" s="17">
        <v>0.170312060893381</v>
      </c>
      <c r="W1296" s="17">
        <v>0.16651098687219601</v>
      </c>
      <c r="X1296" s="17">
        <v>0.15678571987339601</v>
      </c>
      <c r="Y1296" s="17">
        <v>0.182523836145461</v>
      </c>
      <c r="Z1296" s="17">
        <v>0.162609676352544</v>
      </c>
      <c r="AA1296" s="17">
        <v>0.199086947230732</v>
      </c>
      <c r="AB1296" s="17">
        <v>0.15264266703882201</v>
      </c>
      <c r="AC1296" s="17">
        <v>0.16085559136750099</v>
      </c>
      <c r="AD1296" s="17">
        <v>0.16697849767018499</v>
      </c>
      <c r="AE1296" s="17">
        <v>0.21199400851669201</v>
      </c>
      <c r="AF1296" s="17"/>
      <c r="AG1296" s="17">
        <v>0.170329635919206</v>
      </c>
      <c r="AH1296" s="17">
        <v>0.165072111426809</v>
      </c>
    </row>
    <row r="1297" spans="2:34" x14ac:dyDescent="0.25">
      <c r="B1297" t="s">
        <v>533</v>
      </c>
      <c r="C1297" s="17">
        <v>0.22293429513205901</v>
      </c>
      <c r="D1297" s="17">
        <v>0.198793994514079</v>
      </c>
      <c r="E1297" s="17">
        <v>0.24733127236660701</v>
      </c>
      <c r="F1297" s="17"/>
      <c r="G1297" s="17">
        <v>0.25826660516435002</v>
      </c>
      <c r="H1297" s="17">
        <v>0.23227677986958101</v>
      </c>
      <c r="I1297" s="17">
        <v>0.17842089880105599</v>
      </c>
      <c r="J1297" s="17"/>
      <c r="K1297" s="17">
        <v>0.19314254738543701</v>
      </c>
      <c r="L1297" s="17">
        <v>0.22953557576471301</v>
      </c>
      <c r="M1297" s="17"/>
      <c r="N1297" s="17">
        <v>0.21174051914858399</v>
      </c>
      <c r="O1297" s="17">
        <v>0.23592342004595401</v>
      </c>
      <c r="P1297" s="17">
        <v>0.232492760072988</v>
      </c>
      <c r="Q1297" s="17">
        <v>0.24606779076537899</v>
      </c>
      <c r="R1297" s="17">
        <v>0.192125144286653</v>
      </c>
      <c r="S1297" s="17"/>
      <c r="T1297" s="17">
        <v>0.13554994280973001</v>
      </c>
      <c r="U1297" s="17">
        <v>0.27331851543177599</v>
      </c>
      <c r="V1297" s="17">
        <v>0.23613946200022401</v>
      </c>
      <c r="W1297" s="17">
        <v>0.27957464751403199</v>
      </c>
      <c r="X1297" s="17">
        <v>0.23959916485728799</v>
      </c>
      <c r="Y1297" s="17">
        <v>0.191039509231272</v>
      </c>
      <c r="Z1297" s="17">
        <v>0.25321126242786002</v>
      </c>
      <c r="AA1297" s="17">
        <v>0.20368082554844</v>
      </c>
      <c r="AB1297" s="17">
        <v>0.24409204940038001</v>
      </c>
      <c r="AC1297" s="17">
        <v>0.23286911001211499</v>
      </c>
      <c r="AD1297" s="17">
        <v>0.17482077833222401</v>
      </c>
      <c r="AE1297" s="17">
        <v>0.16664885824044301</v>
      </c>
      <c r="AF1297" s="17"/>
      <c r="AG1297" s="17">
        <v>0.19826690394694299</v>
      </c>
      <c r="AH1297" s="17">
        <v>0.24780006885757899</v>
      </c>
    </row>
    <row r="1298" spans="2:34" x14ac:dyDescent="0.25">
      <c r="B1298" t="s">
        <v>534</v>
      </c>
      <c r="C1298" s="17">
        <v>0.11247767627607901</v>
      </c>
      <c r="D1298" s="17">
        <v>9.9147750288596598E-2</v>
      </c>
      <c r="E1298" s="17">
        <v>0.124166201595103</v>
      </c>
      <c r="F1298" s="17"/>
      <c r="G1298" s="17">
        <v>0.120425851298526</v>
      </c>
      <c r="H1298" s="17">
        <v>0.118634379046542</v>
      </c>
      <c r="I1298" s="17">
        <v>9.7387690818999798E-2</v>
      </c>
      <c r="J1298" s="17"/>
      <c r="K1298" s="17">
        <v>0.119495548749268</v>
      </c>
      <c r="L1298" s="17">
        <v>0.111335422460049</v>
      </c>
      <c r="M1298" s="17"/>
      <c r="N1298" s="17">
        <v>0.103566484093523</v>
      </c>
      <c r="O1298" s="17">
        <v>0.107395936743526</v>
      </c>
      <c r="P1298" s="17">
        <v>0.123659655765117</v>
      </c>
      <c r="Q1298" s="17">
        <v>0.13267222914714999</v>
      </c>
      <c r="R1298" s="17">
        <v>9.7001180535284601E-2</v>
      </c>
      <c r="S1298" s="17"/>
      <c r="T1298" s="17">
        <v>9.1210294090815797E-2</v>
      </c>
      <c r="U1298" s="17">
        <v>0.121255752495913</v>
      </c>
      <c r="V1298" s="17">
        <v>0.12643180518820099</v>
      </c>
      <c r="W1298" s="17">
        <v>6.8689005538993195E-2</v>
      </c>
      <c r="X1298" s="17">
        <v>0.12044465988040801</v>
      </c>
      <c r="Y1298" s="17">
        <v>8.5133974404928203E-2</v>
      </c>
      <c r="Z1298" s="17">
        <v>0.128227263336498</v>
      </c>
      <c r="AA1298" s="17">
        <v>0.116053520953232</v>
      </c>
      <c r="AB1298" s="17">
        <v>0.12238345097495699</v>
      </c>
      <c r="AC1298" s="17">
        <v>0.175695290618989</v>
      </c>
      <c r="AD1298" s="17">
        <v>9.5202871086392193E-2</v>
      </c>
      <c r="AE1298" s="17">
        <v>8.9431543169512295E-2</v>
      </c>
      <c r="AF1298" s="17"/>
      <c r="AG1298" s="17">
        <v>0.13124491340623101</v>
      </c>
      <c r="AH1298" s="17">
        <v>0.100732983739013</v>
      </c>
    </row>
    <row r="1299" spans="2:34" x14ac:dyDescent="0.25">
      <c r="B1299" t="s">
        <v>80</v>
      </c>
      <c r="C1299" s="17">
        <v>7.4533774968165503E-2</v>
      </c>
      <c r="D1299" s="17">
        <v>6.7321301873497899E-2</v>
      </c>
      <c r="E1299" s="17">
        <v>8.0116737445927802E-2</v>
      </c>
      <c r="F1299" s="17"/>
      <c r="G1299" s="17">
        <v>9.5712014961730596E-2</v>
      </c>
      <c r="H1299" s="17">
        <v>7.0627299938219701E-2</v>
      </c>
      <c r="I1299" s="17">
        <v>5.9753277062651801E-2</v>
      </c>
      <c r="J1299" s="17"/>
      <c r="K1299" s="17">
        <v>0.106439760605961</v>
      </c>
      <c r="L1299" s="17">
        <v>6.3175950768739594E-2</v>
      </c>
      <c r="M1299" s="17"/>
      <c r="N1299" s="17">
        <v>0.146086547874514</v>
      </c>
      <c r="O1299" s="17">
        <v>7.1865235579990402E-2</v>
      </c>
      <c r="P1299" s="17">
        <v>6.2895350954122894E-2</v>
      </c>
      <c r="Q1299" s="17">
        <v>5.66924075043082E-2</v>
      </c>
      <c r="R1299" s="17">
        <v>4.5941259472681198E-2</v>
      </c>
      <c r="S1299" s="17"/>
      <c r="T1299" s="17">
        <v>6.5027680784953801E-2</v>
      </c>
      <c r="U1299" s="17">
        <v>5.8341301977089401E-2</v>
      </c>
      <c r="V1299" s="17">
        <v>9.4071536389366606E-2</v>
      </c>
      <c r="W1299" s="17">
        <v>8.0788342687994105E-2</v>
      </c>
      <c r="X1299" s="17">
        <v>6.5548438643144899E-2</v>
      </c>
      <c r="Y1299" s="17">
        <v>9.8351687820221495E-2</v>
      </c>
      <c r="Z1299" s="17">
        <v>7.0649411237191206E-2</v>
      </c>
      <c r="AA1299" s="17">
        <v>7.5269411816912199E-2</v>
      </c>
      <c r="AB1299" s="17">
        <v>6.2085237979308899E-2</v>
      </c>
      <c r="AC1299" s="17">
        <v>7.9850107121052102E-2</v>
      </c>
      <c r="AD1299" s="17">
        <v>8.1182134161947597E-2</v>
      </c>
      <c r="AE1299" s="17">
        <v>9.8953496625123399E-2</v>
      </c>
      <c r="AF1299" s="17"/>
      <c r="AG1299" s="17">
        <v>6.0399009231657398E-2</v>
      </c>
      <c r="AH1299" s="17">
        <v>6.9527060613689698E-2</v>
      </c>
    </row>
    <row r="1300" spans="2:34" x14ac:dyDescent="0.25">
      <c r="C1300" s="17"/>
      <c r="D1300" s="17"/>
      <c r="E1300" s="17"/>
      <c r="F1300" s="17"/>
      <c r="G1300" s="17"/>
      <c r="H1300" s="17"/>
      <c r="I1300" s="17"/>
      <c r="J1300" s="17"/>
      <c r="K1300" s="17"/>
      <c r="L1300" s="17"/>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7"/>
    </row>
    <row r="1301" spans="2:34" x14ac:dyDescent="0.25">
      <c r="B1301" s="6" t="s">
        <v>540</v>
      </c>
      <c r="C1301" s="17"/>
      <c r="D1301" s="17"/>
      <c r="E1301" s="17"/>
      <c r="F1301" s="17"/>
      <c r="G1301" s="17"/>
      <c r="H1301" s="17"/>
      <c r="I1301" s="17"/>
      <c r="J1301" s="17"/>
      <c r="K1301" s="17"/>
      <c r="L1301" s="17"/>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7"/>
    </row>
    <row r="1302" spans="2:34" x14ac:dyDescent="0.25">
      <c r="B1302" s="23" t="s">
        <v>62</v>
      </c>
      <c r="C1302" s="17"/>
      <c r="D1302" s="17"/>
      <c r="E1302" s="17"/>
      <c r="F1302" s="17"/>
      <c r="G1302" s="17"/>
      <c r="H1302" s="17"/>
      <c r="I1302" s="17"/>
      <c r="J1302" s="17"/>
      <c r="K1302" s="17"/>
      <c r="L1302" s="17"/>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7"/>
    </row>
    <row r="1303" spans="2:34" x14ac:dyDescent="0.25">
      <c r="B1303" t="s">
        <v>530</v>
      </c>
      <c r="C1303" s="17">
        <v>0.193926493708662</v>
      </c>
      <c r="D1303" s="17">
        <v>0.212510830916085</v>
      </c>
      <c r="E1303" s="17">
        <v>0.176512260724878</v>
      </c>
      <c r="F1303" s="17"/>
      <c r="G1303" s="17">
        <v>0.20024222709887601</v>
      </c>
      <c r="H1303" s="17">
        <v>0.164653504041125</v>
      </c>
      <c r="I1303" s="17">
        <v>0.22470671031727399</v>
      </c>
      <c r="J1303" s="17"/>
      <c r="K1303" s="17">
        <v>0.211776778058439</v>
      </c>
      <c r="L1303" s="17">
        <v>0.19101565472468199</v>
      </c>
      <c r="M1303" s="17"/>
      <c r="N1303" s="17">
        <v>0.18651435605146599</v>
      </c>
      <c r="O1303" s="17">
        <v>0.20921298622179499</v>
      </c>
      <c r="P1303" s="17">
        <v>0.14854683188721399</v>
      </c>
      <c r="Q1303" s="17">
        <v>0.193681085450504</v>
      </c>
      <c r="R1303" s="17">
        <v>0.26925329527236003</v>
      </c>
      <c r="S1303" s="17"/>
      <c r="T1303" s="17">
        <v>0.29797150670519001</v>
      </c>
      <c r="U1303" s="17">
        <v>0.13891794392370199</v>
      </c>
      <c r="V1303" s="17">
        <v>0.20096103710624599</v>
      </c>
      <c r="W1303" s="17">
        <v>0.14451946832472701</v>
      </c>
      <c r="X1303" s="17">
        <v>0.20155073517733901</v>
      </c>
      <c r="Y1303" s="17">
        <v>0.22692629265262501</v>
      </c>
      <c r="Z1303" s="17">
        <v>0.16370990180386399</v>
      </c>
      <c r="AA1303" s="17">
        <v>0.15455948439383799</v>
      </c>
      <c r="AB1303" s="17">
        <v>0.17239977859605099</v>
      </c>
      <c r="AC1303" s="17">
        <v>0.18050206154095799</v>
      </c>
      <c r="AD1303" s="17">
        <v>0.23695493471964901</v>
      </c>
      <c r="AE1303" s="17">
        <v>0.152097791934586</v>
      </c>
      <c r="AF1303" s="17"/>
      <c r="AG1303" s="17">
        <v>0.209896773702277</v>
      </c>
      <c r="AH1303" s="17">
        <v>0.19200025214441399</v>
      </c>
    </row>
    <row r="1304" spans="2:34" x14ac:dyDescent="0.25">
      <c r="B1304" t="s">
        <v>531</v>
      </c>
      <c r="C1304" s="17">
        <v>0.24283815415087401</v>
      </c>
      <c r="D1304" s="17">
        <v>0.26233593524529297</v>
      </c>
      <c r="E1304" s="17">
        <v>0.224848382970813</v>
      </c>
      <c r="F1304" s="17"/>
      <c r="G1304" s="17">
        <v>0.26752360822379601</v>
      </c>
      <c r="H1304" s="17">
        <v>0.237353680743002</v>
      </c>
      <c r="I1304" s="17">
        <v>0.22677552905769199</v>
      </c>
      <c r="J1304" s="17"/>
      <c r="K1304" s="17">
        <v>0.25021365590925998</v>
      </c>
      <c r="L1304" s="17">
        <v>0.244432296502507</v>
      </c>
      <c r="M1304" s="17"/>
      <c r="N1304" s="17">
        <v>0.23174724045171199</v>
      </c>
      <c r="O1304" s="17">
        <v>0.27457223713545398</v>
      </c>
      <c r="P1304" s="17">
        <v>0.234427640943634</v>
      </c>
      <c r="Q1304" s="17">
        <v>0.220666340150066</v>
      </c>
      <c r="R1304" s="17">
        <v>0.24216739579907801</v>
      </c>
      <c r="S1304" s="17"/>
      <c r="T1304" s="17">
        <v>0.30942225628243503</v>
      </c>
      <c r="U1304" s="17">
        <v>0.23922676994764</v>
      </c>
      <c r="V1304" s="17">
        <v>0.18691624627171199</v>
      </c>
      <c r="W1304" s="17">
        <v>0.237122008613709</v>
      </c>
      <c r="X1304" s="17">
        <v>0.20614990460247901</v>
      </c>
      <c r="Y1304" s="17">
        <v>0.21927709100383799</v>
      </c>
      <c r="Z1304" s="17">
        <v>0.25867753042736003</v>
      </c>
      <c r="AA1304" s="17">
        <v>0.211742491112831</v>
      </c>
      <c r="AB1304" s="17">
        <v>0.25411732165471101</v>
      </c>
      <c r="AC1304" s="17">
        <v>0.23228997563810599</v>
      </c>
      <c r="AD1304" s="17">
        <v>0.217822697096654</v>
      </c>
      <c r="AE1304" s="17">
        <v>0.31675741082411701</v>
      </c>
      <c r="AF1304" s="17"/>
      <c r="AG1304" s="17">
        <v>0.244295335345902</v>
      </c>
      <c r="AH1304" s="17">
        <v>0.236096837831934</v>
      </c>
    </row>
    <row r="1305" spans="2:34" x14ac:dyDescent="0.25">
      <c r="B1305" t="s">
        <v>532</v>
      </c>
      <c r="C1305" s="17">
        <v>0.159124123506758</v>
      </c>
      <c r="D1305" s="17">
        <v>0.16988434163289701</v>
      </c>
      <c r="E1305" s="17">
        <v>0.150590806241756</v>
      </c>
      <c r="F1305" s="17"/>
      <c r="G1305" s="17">
        <v>0.124495096775155</v>
      </c>
      <c r="H1305" s="17">
        <v>0.18155225992117699</v>
      </c>
      <c r="I1305" s="17">
        <v>0.16321108769281401</v>
      </c>
      <c r="J1305" s="17"/>
      <c r="K1305" s="17">
        <v>0.113987466224669</v>
      </c>
      <c r="L1305" s="17">
        <v>0.16624290220305299</v>
      </c>
      <c r="M1305" s="17"/>
      <c r="N1305" s="17">
        <v>0.12694485069337499</v>
      </c>
      <c r="O1305" s="17">
        <v>0.134695962594966</v>
      </c>
      <c r="P1305" s="17">
        <v>0.187800938526342</v>
      </c>
      <c r="Q1305" s="17">
        <v>0.14960228194740599</v>
      </c>
      <c r="R1305" s="17">
        <v>0.16152801060351499</v>
      </c>
      <c r="S1305" s="17"/>
      <c r="T1305" s="17">
        <v>0.14173297718726599</v>
      </c>
      <c r="U1305" s="17">
        <v>0.133419635908574</v>
      </c>
      <c r="V1305" s="17">
        <v>0.12896086614067001</v>
      </c>
      <c r="W1305" s="17">
        <v>0.17236129838119801</v>
      </c>
      <c r="X1305" s="17">
        <v>0.15658927288264199</v>
      </c>
      <c r="Y1305" s="17">
        <v>0.143276976845988</v>
      </c>
      <c r="Z1305" s="17">
        <v>0.186808244085065</v>
      </c>
      <c r="AA1305" s="17">
        <v>0.29471153756694002</v>
      </c>
      <c r="AB1305" s="17">
        <v>0.177157689778145</v>
      </c>
      <c r="AC1305" s="17">
        <v>0.15088521410755801</v>
      </c>
      <c r="AD1305" s="17">
        <v>0.158594173199822</v>
      </c>
      <c r="AE1305" s="17">
        <v>0.137814030004618</v>
      </c>
      <c r="AF1305" s="17"/>
      <c r="AG1305" s="17">
        <v>0.15213984059587299</v>
      </c>
      <c r="AH1305" s="17">
        <v>0.16394117596235699</v>
      </c>
    </row>
    <row r="1306" spans="2:34" x14ac:dyDescent="0.25">
      <c r="B1306" t="s">
        <v>533</v>
      </c>
      <c r="C1306" s="17">
        <v>0.208766400057804</v>
      </c>
      <c r="D1306" s="17">
        <v>0.186359205286864</v>
      </c>
      <c r="E1306" s="17">
        <v>0.22970960902406901</v>
      </c>
      <c r="F1306" s="17"/>
      <c r="G1306" s="17">
        <v>0.19533613969214</v>
      </c>
      <c r="H1306" s="17">
        <v>0.220482002798846</v>
      </c>
      <c r="I1306" s="17">
        <v>0.206574211775164</v>
      </c>
      <c r="J1306" s="17"/>
      <c r="K1306" s="17">
        <v>0.18437008555665699</v>
      </c>
      <c r="L1306" s="17">
        <v>0.21614285163177399</v>
      </c>
      <c r="M1306" s="17"/>
      <c r="N1306" s="17">
        <v>0.168809470838303</v>
      </c>
      <c r="O1306" s="17">
        <v>0.194742972425584</v>
      </c>
      <c r="P1306" s="17">
        <v>0.23707638566586001</v>
      </c>
      <c r="Q1306" s="17">
        <v>0.21076926013000299</v>
      </c>
      <c r="R1306" s="17">
        <v>0.203116289352681</v>
      </c>
      <c r="S1306" s="17"/>
      <c r="T1306" s="17">
        <v>0.123573061707449</v>
      </c>
      <c r="U1306" s="17">
        <v>0.24788040512380499</v>
      </c>
      <c r="V1306" s="17">
        <v>0.27418397262913402</v>
      </c>
      <c r="W1306" s="17">
        <v>0.26017700014592399</v>
      </c>
      <c r="X1306" s="17">
        <v>0.228031830820941</v>
      </c>
      <c r="Y1306" s="17">
        <v>0.22471966232433899</v>
      </c>
      <c r="Z1306" s="17">
        <v>0.19565068153499199</v>
      </c>
      <c r="AA1306" s="17">
        <v>0.18923899858923299</v>
      </c>
      <c r="AB1306" s="17">
        <v>0.20076292201194901</v>
      </c>
      <c r="AC1306" s="17">
        <v>0.205275420305672</v>
      </c>
      <c r="AD1306" s="17">
        <v>0.14854623898696201</v>
      </c>
      <c r="AE1306" s="17">
        <v>0.20344149700595299</v>
      </c>
      <c r="AF1306" s="17"/>
      <c r="AG1306" s="17">
        <v>0.197164265046854</v>
      </c>
      <c r="AH1306" s="17">
        <v>0.22333622678114201</v>
      </c>
    </row>
    <row r="1307" spans="2:34" x14ac:dyDescent="0.25">
      <c r="B1307" t="s">
        <v>534</v>
      </c>
      <c r="C1307" s="17">
        <v>0.11091908898233201</v>
      </c>
      <c r="D1307" s="17">
        <v>0.10338361977149201</v>
      </c>
      <c r="E1307" s="17">
        <v>0.116664621979885</v>
      </c>
      <c r="F1307" s="17"/>
      <c r="G1307" s="17">
        <v>0.115652298945719</v>
      </c>
      <c r="H1307" s="17">
        <v>0.12249448099910799</v>
      </c>
      <c r="I1307" s="17">
        <v>9.2031673479859494E-2</v>
      </c>
      <c r="J1307" s="17"/>
      <c r="K1307" s="17">
        <v>0.128958822471132</v>
      </c>
      <c r="L1307" s="17">
        <v>0.10844263967194299</v>
      </c>
      <c r="M1307" s="17"/>
      <c r="N1307" s="17">
        <v>0.12604958671305</v>
      </c>
      <c r="O1307" s="17">
        <v>0.11756055915232499</v>
      </c>
      <c r="P1307" s="17">
        <v>0.116624212519345</v>
      </c>
      <c r="Q1307" s="17">
        <v>0.16037547129430901</v>
      </c>
      <c r="R1307" s="17">
        <v>6.2598476378594101E-2</v>
      </c>
      <c r="S1307" s="17"/>
      <c r="T1307" s="17">
        <v>7.7493213871314207E-2</v>
      </c>
      <c r="U1307" s="17">
        <v>0.16303368816323799</v>
      </c>
      <c r="V1307" s="17">
        <v>9.9555015351336498E-2</v>
      </c>
      <c r="W1307" s="17">
        <v>9.5373211517341405E-2</v>
      </c>
      <c r="X1307" s="17">
        <v>0.125871068810884</v>
      </c>
      <c r="Y1307" s="17">
        <v>0.100307676142162</v>
      </c>
      <c r="Z1307" s="17">
        <v>9.8060614455878603E-2</v>
      </c>
      <c r="AA1307" s="17">
        <v>9.5428219164473305E-2</v>
      </c>
      <c r="AB1307" s="17">
        <v>0.113871489201484</v>
      </c>
      <c r="AC1307" s="17">
        <v>0.143068396326644</v>
      </c>
      <c r="AD1307" s="17">
        <v>9.13011798640848E-2</v>
      </c>
      <c r="AE1307" s="17">
        <v>9.4874807659293195E-2</v>
      </c>
      <c r="AF1307" s="17"/>
      <c r="AG1307" s="17">
        <v>0.12312189181056001</v>
      </c>
      <c r="AH1307" s="17">
        <v>0.108801104133308</v>
      </c>
    </row>
    <row r="1308" spans="2:34" x14ac:dyDescent="0.25">
      <c r="B1308" t="s">
        <v>80</v>
      </c>
      <c r="C1308" s="17">
        <v>8.4425739593569499E-2</v>
      </c>
      <c r="D1308" s="17">
        <v>6.5526067147368194E-2</v>
      </c>
      <c r="E1308" s="17">
        <v>0.1016743190586</v>
      </c>
      <c r="F1308" s="17"/>
      <c r="G1308" s="17">
        <v>9.6750629264312896E-2</v>
      </c>
      <c r="H1308" s="17">
        <v>7.3464071496742805E-2</v>
      </c>
      <c r="I1308" s="17">
        <v>8.67007876771963E-2</v>
      </c>
      <c r="J1308" s="17"/>
      <c r="K1308" s="17">
        <v>0.11069319177984301</v>
      </c>
      <c r="L1308" s="17">
        <v>7.3723655266040494E-2</v>
      </c>
      <c r="M1308" s="17"/>
      <c r="N1308" s="17">
        <v>0.15993449525209399</v>
      </c>
      <c r="O1308" s="17">
        <v>6.9215282469875794E-2</v>
      </c>
      <c r="P1308" s="17">
        <v>7.5523990457605106E-2</v>
      </c>
      <c r="Q1308" s="17">
        <v>6.4905561027711695E-2</v>
      </c>
      <c r="R1308" s="17">
        <v>6.1336532593771101E-2</v>
      </c>
      <c r="S1308" s="17"/>
      <c r="T1308" s="17">
        <v>4.9806984246346601E-2</v>
      </c>
      <c r="U1308" s="17">
        <v>7.7521556933041497E-2</v>
      </c>
      <c r="V1308" s="17">
        <v>0.109422862500901</v>
      </c>
      <c r="W1308" s="17">
        <v>9.0447013017099898E-2</v>
      </c>
      <c r="X1308" s="17">
        <v>8.1807187705716197E-2</v>
      </c>
      <c r="Y1308" s="17">
        <v>8.5492301031048296E-2</v>
      </c>
      <c r="Z1308" s="17">
        <v>9.70930276928402E-2</v>
      </c>
      <c r="AA1308" s="17">
        <v>5.4319269172684599E-2</v>
      </c>
      <c r="AB1308" s="17">
        <v>8.1690798757660096E-2</v>
      </c>
      <c r="AC1308" s="17">
        <v>8.7978932081061903E-2</v>
      </c>
      <c r="AD1308" s="17">
        <v>0.146780776132828</v>
      </c>
      <c r="AE1308" s="17">
        <v>9.5014462571434394E-2</v>
      </c>
      <c r="AF1308" s="17"/>
      <c r="AG1308" s="17">
        <v>7.3381893498533704E-2</v>
      </c>
      <c r="AH1308" s="17">
        <v>7.5824403146845604E-2</v>
      </c>
    </row>
    <row r="1309" spans="2:34" x14ac:dyDescent="0.25">
      <c r="C1309" s="17"/>
      <c r="D1309" s="17"/>
      <c r="E1309" s="17"/>
      <c r="F1309" s="17"/>
      <c r="G1309" s="17"/>
      <c r="H1309" s="17"/>
      <c r="I1309" s="17"/>
      <c r="J1309" s="17"/>
      <c r="K1309" s="17"/>
      <c r="L1309" s="17"/>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7"/>
    </row>
    <row r="1310" spans="2:34" x14ac:dyDescent="0.25">
      <c r="B1310" s="6" t="s">
        <v>541</v>
      </c>
      <c r="C1310" s="17"/>
      <c r="D1310" s="17"/>
      <c r="E1310" s="17"/>
      <c r="F1310" s="17"/>
      <c r="G1310" s="17"/>
      <c r="H1310" s="17"/>
      <c r="I1310" s="17"/>
      <c r="J1310" s="17"/>
      <c r="K1310" s="17"/>
      <c r="L1310" s="17"/>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7"/>
    </row>
    <row r="1311" spans="2:34" x14ac:dyDescent="0.25">
      <c r="B1311" s="23" t="s">
        <v>62</v>
      </c>
      <c r="C1311" s="17"/>
      <c r="D1311" s="17"/>
      <c r="E1311" s="17"/>
      <c r="F1311" s="17"/>
      <c r="G1311" s="17"/>
      <c r="H1311" s="17"/>
      <c r="I1311" s="17"/>
      <c r="J1311" s="17"/>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row>
    <row r="1312" spans="2:34" x14ac:dyDescent="0.25">
      <c r="B1312" t="s">
        <v>530</v>
      </c>
      <c r="C1312" s="17">
        <v>0.20208513798373401</v>
      </c>
      <c r="D1312" s="17">
        <v>0.21359807966408201</v>
      </c>
      <c r="E1312" s="17">
        <v>0.18866528219093701</v>
      </c>
      <c r="F1312" s="17"/>
      <c r="G1312" s="17">
        <v>0.175062416135572</v>
      </c>
      <c r="H1312" s="17">
        <v>0.190104743208345</v>
      </c>
      <c r="I1312" s="17">
        <v>0.242182712339262</v>
      </c>
      <c r="J1312" s="17"/>
      <c r="K1312" s="17">
        <v>0.184677680476942</v>
      </c>
      <c r="L1312" s="17">
        <v>0.20674002625137899</v>
      </c>
      <c r="M1312" s="17"/>
      <c r="N1312" s="17">
        <v>0.13768643681678699</v>
      </c>
      <c r="O1312" s="17">
        <v>0.18890706787912601</v>
      </c>
      <c r="P1312" s="17">
        <v>0.186599156396861</v>
      </c>
      <c r="Q1312" s="17">
        <v>0.184801681646591</v>
      </c>
      <c r="R1312" s="17">
        <v>0.30526272832153001</v>
      </c>
      <c r="S1312" s="17"/>
      <c r="T1312" s="17">
        <v>0.32771057779265</v>
      </c>
      <c r="U1312" s="17">
        <v>0.14378813744647601</v>
      </c>
      <c r="V1312" s="17">
        <v>0.15514976453007201</v>
      </c>
      <c r="W1312" s="17">
        <v>0.10692348419099</v>
      </c>
      <c r="X1312" s="17">
        <v>0.16876879184464899</v>
      </c>
      <c r="Y1312" s="17">
        <v>0.192519655490416</v>
      </c>
      <c r="Z1312" s="17">
        <v>0.18329073091942599</v>
      </c>
      <c r="AA1312" s="17">
        <v>0.17651112842036801</v>
      </c>
      <c r="AB1312" s="17">
        <v>0.26203851907978298</v>
      </c>
      <c r="AC1312" s="17">
        <v>0.20001789610932999</v>
      </c>
      <c r="AD1312" s="17">
        <v>0.271397262025661</v>
      </c>
      <c r="AE1312" s="17">
        <v>0.15949902264058</v>
      </c>
      <c r="AF1312" s="17"/>
      <c r="AG1312" s="17">
        <v>0.207941395966871</v>
      </c>
      <c r="AH1312" s="17">
        <v>0.2056987511452</v>
      </c>
    </row>
    <row r="1313" spans="2:34" x14ac:dyDescent="0.25">
      <c r="B1313" t="s">
        <v>531</v>
      </c>
      <c r="C1313" s="17">
        <v>0.29929594824435901</v>
      </c>
      <c r="D1313" s="17">
        <v>0.32212483308963502</v>
      </c>
      <c r="E1313" s="17">
        <v>0.27777966135845</v>
      </c>
      <c r="F1313" s="17"/>
      <c r="G1313" s="17">
        <v>0.295886412031163</v>
      </c>
      <c r="H1313" s="17">
        <v>0.28985760813493699</v>
      </c>
      <c r="I1313" s="17">
        <v>0.31427855159044499</v>
      </c>
      <c r="J1313" s="17"/>
      <c r="K1313" s="17">
        <v>0.26877941463386101</v>
      </c>
      <c r="L1313" s="17">
        <v>0.31040232000176898</v>
      </c>
      <c r="M1313" s="17"/>
      <c r="N1313" s="17">
        <v>0.273606363341166</v>
      </c>
      <c r="O1313" s="17">
        <v>0.292880302091651</v>
      </c>
      <c r="P1313" s="17">
        <v>0.31332264193887599</v>
      </c>
      <c r="Q1313" s="17">
        <v>0.308797444850053</v>
      </c>
      <c r="R1313" s="17">
        <v>0.29777336504009999</v>
      </c>
      <c r="S1313" s="17"/>
      <c r="T1313" s="17">
        <v>0.278403754935239</v>
      </c>
      <c r="U1313" s="17">
        <v>0.30355676424095102</v>
      </c>
      <c r="V1313" s="17">
        <v>0.34345380215620303</v>
      </c>
      <c r="W1313" s="17">
        <v>0.33594932248216303</v>
      </c>
      <c r="X1313" s="17">
        <v>0.30758968894647898</v>
      </c>
      <c r="Y1313" s="17">
        <v>0.31162577521474799</v>
      </c>
      <c r="Z1313" s="17">
        <v>0.27538800823723197</v>
      </c>
      <c r="AA1313" s="17">
        <v>0.26734275743784203</v>
      </c>
      <c r="AB1313" s="17">
        <v>0.25468430929296398</v>
      </c>
      <c r="AC1313" s="17">
        <v>0.30481118321502498</v>
      </c>
      <c r="AD1313" s="17">
        <v>0.264205348596254</v>
      </c>
      <c r="AE1313" s="17">
        <v>0.41825841763872501</v>
      </c>
      <c r="AF1313" s="17"/>
      <c r="AG1313" s="17">
        <v>0.32529151944394902</v>
      </c>
      <c r="AH1313" s="17">
        <v>0.28152452144088502</v>
      </c>
    </row>
    <row r="1314" spans="2:34" x14ac:dyDescent="0.25">
      <c r="B1314" t="s">
        <v>532</v>
      </c>
      <c r="C1314" s="17">
        <v>0.20772652678467701</v>
      </c>
      <c r="D1314" s="17">
        <v>0.20848282942886401</v>
      </c>
      <c r="E1314" s="17">
        <v>0.21020182148038599</v>
      </c>
      <c r="F1314" s="17"/>
      <c r="G1314" s="17">
        <v>0.21374231705111499</v>
      </c>
      <c r="H1314" s="17">
        <v>0.20971445480238499</v>
      </c>
      <c r="I1314" s="17">
        <v>0.19965022762366899</v>
      </c>
      <c r="J1314" s="17"/>
      <c r="K1314" s="17">
        <v>0.215202848410599</v>
      </c>
      <c r="L1314" s="17">
        <v>0.208079548995459</v>
      </c>
      <c r="M1314" s="17"/>
      <c r="N1314" s="17">
        <v>0.187001901007537</v>
      </c>
      <c r="O1314" s="17">
        <v>0.230866957026133</v>
      </c>
      <c r="P1314" s="17">
        <v>0.23044960129796499</v>
      </c>
      <c r="Q1314" s="17">
        <v>0.18935162999442501</v>
      </c>
      <c r="R1314" s="17">
        <v>0.164342820667152</v>
      </c>
      <c r="S1314" s="17"/>
      <c r="T1314" s="17">
        <v>0.18464715740551299</v>
      </c>
      <c r="U1314" s="17">
        <v>0.20299347247636601</v>
      </c>
      <c r="V1314" s="17">
        <v>0.22635217781686201</v>
      </c>
      <c r="W1314" s="17">
        <v>0.27611037676107802</v>
      </c>
      <c r="X1314" s="17">
        <v>0.23967711607103201</v>
      </c>
      <c r="Y1314" s="17">
        <v>0.18247189412279999</v>
      </c>
      <c r="Z1314" s="17">
        <v>0.23327333963343</v>
      </c>
      <c r="AA1314" s="17">
        <v>0.22323742404541599</v>
      </c>
      <c r="AB1314" s="17">
        <v>0.19621401948487199</v>
      </c>
      <c r="AC1314" s="17">
        <v>0.18131798995981699</v>
      </c>
      <c r="AD1314" s="17">
        <v>0.17366523590934699</v>
      </c>
      <c r="AE1314" s="17">
        <v>0.15921782690771899</v>
      </c>
      <c r="AF1314" s="17"/>
      <c r="AG1314" s="17">
        <v>0.201401882432692</v>
      </c>
      <c r="AH1314" s="17">
        <v>0.22079907029670501</v>
      </c>
    </row>
    <row r="1315" spans="2:34" x14ac:dyDescent="0.25">
      <c r="B1315" t="s">
        <v>533</v>
      </c>
      <c r="C1315" s="17">
        <v>0.14795052555016999</v>
      </c>
      <c r="D1315" s="17">
        <v>0.126828005734378</v>
      </c>
      <c r="E1315" s="17">
        <v>0.169015121489444</v>
      </c>
      <c r="F1315" s="17"/>
      <c r="G1315" s="17">
        <v>0.15778347346301699</v>
      </c>
      <c r="H1315" s="17">
        <v>0.16640776469642701</v>
      </c>
      <c r="I1315" s="17">
        <v>0.115711036875908</v>
      </c>
      <c r="J1315" s="17"/>
      <c r="K1315" s="17">
        <v>0.143883253950882</v>
      </c>
      <c r="L1315" s="17">
        <v>0.14857064454004201</v>
      </c>
      <c r="M1315" s="17"/>
      <c r="N1315" s="17">
        <v>0.17018283236918</v>
      </c>
      <c r="O1315" s="17">
        <v>0.15169328123164399</v>
      </c>
      <c r="P1315" s="17">
        <v>0.14818512092845099</v>
      </c>
      <c r="Q1315" s="17">
        <v>0.12053788136353399</v>
      </c>
      <c r="R1315" s="17">
        <v>0.134873285657335</v>
      </c>
      <c r="S1315" s="17"/>
      <c r="T1315" s="17">
        <v>0.116997966858845</v>
      </c>
      <c r="U1315" s="17">
        <v>0.19924151815905999</v>
      </c>
      <c r="V1315" s="17">
        <v>0.156847957463117</v>
      </c>
      <c r="W1315" s="17">
        <v>0.16468915440936899</v>
      </c>
      <c r="X1315" s="17">
        <v>0.11522745197611001</v>
      </c>
      <c r="Y1315" s="17">
        <v>0.11874034743365899</v>
      </c>
      <c r="Z1315" s="17">
        <v>0.154330177941751</v>
      </c>
      <c r="AA1315" s="17">
        <v>0.213946342505868</v>
      </c>
      <c r="AB1315" s="17">
        <v>0.142792252459087</v>
      </c>
      <c r="AC1315" s="17">
        <v>0.15269537839098901</v>
      </c>
      <c r="AD1315" s="17">
        <v>0.11458303929038199</v>
      </c>
      <c r="AE1315" s="17">
        <v>0.113437025143385</v>
      </c>
      <c r="AF1315" s="17"/>
      <c r="AG1315" s="17">
        <v>0.12845410104123201</v>
      </c>
      <c r="AH1315" s="17">
        <v>0.16040696200305299</v>
      </c>
    </row>
    <row r="1316" spans="2:34" x14ac:dyDescent="0.25">
      <c r="B1316" t="s">
        <v>534</v>
      </c>
      <c r="C1316" s="17">
        <v>7.1632923110787602E-2</v>
      </c>
      <c r="D1316" s="17">
        <v>6.9545075379103496E-2</v>
      </c>
      <c r="E1316" s="17">
        <v>7.1879004767290006E-2</v>
      </c>
      <c r="F1316" s="17"/>
      <c r="G1316" s="17">
        <v>6.34209095883006E-2</v>
      </c>
      <c r="H1316" s="17">
        <v>8.5583398291714699E-2</v>
      </c>
      <c r="I1316" s="17">
        <v>6.1796070685052301E-2</v>
      </c>
      <c r="J1316" s="17"/>
      <c r="K1316" s="17">
        <v>9.0056663617084601E-2</v>
      </c>
      <c r="L1316" s="17">
        <v>6.5858876105358094E-2</v>
      </c>
      <c r="M1316" s="17"/>
      <c r="N1316" s="17">
        <v>8.8798477919686994E-2</v>
      </c>
      <c r="O1316" s="17">
        <v>7.7652854061926596E-2</v>
      </c>
      <c r="P1316" s="17">
        <v>5.4718988842720903E-2</v>
      </c>
      <c r="Q1316" s="17">
        <v>0.130619975131231</v>
      </c>
      <c r="R1316" s="17">
        <v>6.1349405258458001E-2</v>
      </c>
      <c r="S1316" s="17"/>
      <c r="T1316" s="17">
        <v>3.7024230211553599E-2</v>
      </c>
      <c r="U1316" s="17">
        <v>8.7206656793744994E-2</v>
      </c>
      <c r="V1316" s="17">
        <v>4.5812059808757098E-2</v>
      </c>
      <c r="W1316" s="17">
        <v>7.3823683178030897E-2</v>
      </c>
      <c r="X1316" s="17">
        <v>7.7900844782067893E-2</v>
      </c>
      <c r="Y1316" s="17">
        <v>8.6413613287032204E-2</v>
      </c>
      <c r="Z1316" s="17">
        <v>9.2033532830674503E-2</v>
      </c>
      <c r="AA1316" s="17">
        <v>7.9741123556068799E-2</v>
      </c>
      <c r="AB1316" s="17">
        <v>8.1074635393713804E-2</v>
      </c>
      <c r="AC1316" s="17">
        <v>7.5955313563904295E-2</v>
      </c>
      <c r="AD1316" s="17">
        <v>5.33198065537136E-2</v>
      </c>
      <c r="AE1316" s="17">
        <v>7.3534743909147798E-2</v>
      </c>
      <c r="AF1316" s="17"/>
      <c r="AG1316" s="17">
        <v>7.5294673525579101E-2</v>
      </c>
      <c r="AH1316" s="17">
        <v>7.0359581212754402E-2</v>
      </c>
    </row>
    <row r="1317" spans="2:34" x14ac:dyDescent="0.25">
      <c r="B1317" t="s">
        <v>80</v>
      </c>
      <c r="C1317" s="17">
        <v>7.1308938326272303E-2</v>
      </c>
      <c r="D1317" s="17">
        <v>5.9421176703937699E-2</v>
      </c>
      <c r="E1317" s="17">
        <v>8.2459108713493795E-2</v>
      </c>
      <c r="F1317" s="17"/>
      <c r="G1317" s="17">
        <v>9.4104471730832098E-2</v>
      </c>
      <c r="H1317" s="17">
        <v>5.8332030866191299E-2</v>
      </c>
      <c r="I1317" s="17">
        <v>6.6381400885662994E-2</v>
      </c>
      <c r="J1317" s="17"/>
      <c r="K1317" s="17">
        <v>9.7400138910630998E-2</v>
      </c>
      <c r="L1317" s="17">
        <v>6.0348584105992198E-2</v>
      </c>
      <c r="M1317" s="17"/>
      <c r="N1317" s="17">
        <v>0.142723988545643</v>
      </c>
      <c r="O1317" s="17">
        <v>5.79995377095191E-2</v>
      </c>
      <c r="P1317" s="17">
        <v>6.6724490595125904E-2</v>
      </c>
      <c r="Q1317" s="17">
        <v>6.5891387014165498E-2</v>
      </c>
      <c r="R1317" s="17">
        <v>3.6398395055425102E-2</v>
      </c>
      <c r="S1317" s="17"/>
      <c r="T1317" s="17">
        <v>5.5216312796199901E-2</v>
      </c>
      <c r="U1317" s="17">
        <v>6.32134508834028E-2</v>
      </c>
      <c r="V1317" s="17">
        <v>7.2384238224988406E-2</v>
      </c>
      <c r="W1317" s="17">
        <v>4.2503978978369703E-2</v>
      </c>
      <c r="X1317" s="17">
        <v>9.0836106379662704E-2</v>
      </c>
      <c r="Y1317" s="17">
        <v>0.10822871445134501</v>
      </c>
      <c r="Z1317" s="17">
        <v>6.16842104374868E-2</v>
      </c>
      <c r="AA1317" s="17">
        <v>3.9221224034436897E-2</v>
      </c>
      <c r="AB1317" s="17">
        <v>6.3196264289580001E-2</v>
      </c>
      <c r="AC1317" s="17">
        <v>8.5202238760933899E-2</v>
      </c>
      <c r="AD1317" s="17">
        <v>0.122829307624642</v>
      </c>
      <c r="AE1317" s="17">
        <v>7.6052963760443099E-2</v>
      </c>
      <c r="AF1317" s="17"/>
      <c r="AG1317" s="17">
        <v>6.1616427589677301E-2</v>
      </c>
      <c r="AH1317" s="17">
        <v>6.1211113901402797E-2</v>
      </c>
    </row>
    <row r="1318" spans="2:34" x14ac:dyDescent="0.25">
      <c r="C1318" s="17"/>
      <c r="D1318" s="17"/>
      <c r="E1318" s="17"/>
      <c r="F1318" s="17"/>
      <c r="G1318" s="17"/>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row>
    <row r="1319" spans="2:34" x14ac:dyDescent="0.25">
      <c r="B1319" s="6" t="s">
        <v>542</v>
      </c>
      <c r="C1319" s="17"/>
      <c r="D1319" s="17"/>
      <c r="E1319" s="17"/>
      <c r="F1319" s="17"/>
      <c r="G1319" s="17"/>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row>
    <row r="1320" spans="2:34" x14ac:dyDescent="0.25">
      <c r="B1320" s="23" t="s">
        <v>62</v>
      </c>
      <c r="C1320" s="17"/>
      <c r="D1320" s="17"/>
      <c r="E1320" s="17"/>
      <c r="F1320" s="17"/>
      <c r="G1320" s="17"/>
      <c r="H1320" s="17"/>
      <c r="I1320" s="17"/>
      <c r="J1320" s="17"/>
      <c r="K1320" s="17"/>
      <c r="L1320" s="17"/>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7"/>
    </row>
    <row r="1321" spans="2:34" x14ac:dyDescent="0.25">
      <c r="B1321" t="s">
        <v>530</v>
      </c>
      <c r="C1321" s="17">
        <v>0.218701393370826</v>
      </c>
      <c r="D1321" s="17">
        <v>0.24585928015748201</v>
      </c>
      <c r="E1321" s="17">
        <v>0.18650196755147999</v>
      </c>
      <c r="F1321" s="17"/>
      <c r="G1321" s="17">
        <v>0.175920538601154</v>
      </c>
      <c r="H1321" s="17">
        <v>0.21344290356845999</v>
      </c>
      <c r="I1321" s="17">
        <v>0.26502051595714499</v>
      </c>
      <c r="J1321" s="17"/>
      <c r="K1321" s="17">
        <v>0.180886067728288</v>
      </c>
      <c r="L1321" s="17">
        <v>0.22522395912086501</v>
      </c>
      <c r="M1321" s="17"/>
      <c r="N1321" s="17">
        <v>0.15625311651514401</v>
      </c>
      <c r="O1321" s="17">
        <v>0.244944993149357</v>
      </c>
      <c r="P1321" s="17">
        <v>0.19467094313797101</v>
      </c>
      <c r="Q1321" s="17">
        <v>0.21644722804150801</v>
      </c>
      <c r="R1321" s="17">
        <v>0.28893000988449802</v>
      </c>
      <c r="S1321" s="17"/>
      <c r="T1321" s="17">
        <v>0.31731159613981702</v>
      </c>
      <c r="U1321" s="17">
        <v>0.170925923366709</v>
      </c>
      <c r="V1321" s="17">
        <v>0.21379131916163999</v>
      </c>
      <c r="W1321" s="17">
        <v>0.18929590922543399</v>
      </c>
      <c r="X1321" s="17">
        <v>0.19327667831499301</v>
      </c>
      <c r="Y1321" s="17">
        <v>0.24457057588529801</v>
      </c>
      <c r="Z1321" s="17">
        <v>0.183707365096863</v>
      </c>
      <c r="AA1321" s="17">
        <v>0.14644976643072799</v>
      </c>
      <c r="AB1321" s="17">
        <v>0.23422862321338001</v>
      </c>
      <c r="AC1321" s="17">
        <v>0.20634035968454401</v>
      </c>
      <c r="AD1321" s="17">
        <v>0.25691605836111198</v>
      </c>
      <c r="AE1321" s="17">
        <v>0.177225840012941</v>
      </c>
      <c r="AF1321" s="17"/>
      <c r="AG1321" s="17">
        <v>0.24371422491866401</v>
      </c>
      <c r="AH1321" s="17">
        <v>0.207912955027407</v>
      </c>
    </row>
    <row r="1322" spans="2:34" x14ac:dyDescent="0.25">
      <c r="B1322" t="s">
        <v>531</v>
      </c>
      <c r="C1322" s="17">
        <v>0.28451519066026199</v>
      </c>
      <c r="D1322" s="17">
        <v>0.30346526680832903</v>
      </c>
      <c r="E1322" s="17">
        <v>0.26970653959199298</v>
      </c>
      <c r="F1322" s="17"/>
      <c r="G1322" s="17">
        <v>0.27252465387802</v>
      </c>
      <c r="H1322" s="17">
        <v>0.28399259972432001</v>
      </c>
      <c r="I1322" s="17">
        <v>0.29630657142406502</v>
      </c>
      <c r="J1322" s="17"/>
      <c r="K1322" s="17">
        <v>0.25744940222224699</v>
      </c>
      <c r="L1322" s="17">
        <v>0.29396631597038297</v>
      </c>
      <c r="M1322" s="17"/>
      <c r="N1322" s="17">
        <v>0.226119700015155</v>
      </c>
      <c r="O1322" s="17">
        <v>0.254166780001162</v>
      </c>
      <c r="P1322" s="17">
        <v>0.30622106032511398</v>
      </c>
      <c r="Q1322" s="17">
        <v>0.27881959731506301</v>
      </c>
      <c r="R1322" s="17">
        <v>0.326837161092699</v>
      </c>
      <c r="S1322" s="17"/>
      <c r="T1322" s="17">
        <v>0.30735662120490798</v>
      </c>
      <c r="U1322" s="17">
        <v>0.30442730947591601</v>
      </c>
      <c r="V1322" s="17">
        <v>0.329362897502116</v>
      </c>
      <c r="W1322" s="17">
        <v>0.253809476774979</v>
      </c>
      <c r="X1322" s="17">
        <v>0.27717383911628102</v>
      </c>
      <c r="Y1322" s="17">
        <v>0.227435406394147</v>
      </c>
      <c r="Z1322" s="17">
        <v>0.29308716778500499</v>
      </c>
      <c r="AA1322" s="17">
        <v>0.32045940319800498</v>
      </c>
      <c r="AB1322" s="17">
        <v>0.26843121322535402</v>
      </c>
      <c r="AC1322" s="17">
        <v>0.29896200801461797</v>
      </c>
      <c r="AD1322" s="17">
        <v>0.21231389206618101</v>
      </c>
      <c r="AE1322" s="17">
        <v>0.31950814840019998</v>
      </c>
      <c r="AF1322" s="17"/>
      <c r="AG1322" s="17">
        <v>0.27346608742369299</v>
      </c>
      <c r="AH1322" s="17">
        <v>0.30025374331346699</v>
      </c>
    </row>
    <row r="1323" spans="2:34" x14ac:dyDescent="0.25">
      <c r="B1323" t="s">
        <v>532</v>
      </c>
      <c r="C1323" s="17">
        <v>0.18274872643317</v>
      </c>
      <c r="D1323" s="17">
        <v>0.18127146759465301</v>
      </c>
      <c r="E1323" s="17">
        <v>0.18676286853422799</v>
      </c>
      <c r="F1323" s="17"/>
      <c r="G1323" s="17">
        <v>0.20543407576362699</v>
      </c>
      <c r="H1323" s="17">
        <v>0.169592997376739</v>
      </c>
      <c r="I1323" s="17">
        <v>0.178147395427945</v>
      </c>
      <c r="J1323" s="17"/>
      <c r="K1323" s="17">
        <v>0.16688998373883299</v>
      </c>
      <c r="L1323" s="17">
        <v>0.18549980778500999</v>
      </c>
      <c r="M1323" s="17"/>
      <c r="N1323" s="17">
        <v>0.21268754773090201</v>
      </c>
      <c r="O1323" s="17">
        <v>0.20883615851031101</v>
      </c>
      <c r="P1323" s="17">
        <v>0.17835885896221701</v>
      </c>
      <c r="Q1323" s="17">
        <v>0.105769060780159</v>
      </c>
      <c r="R1323" s="17">
        <v>0.166082837645359</v>
      </c>
      <c r="S1323" s="17"/>
      <c r="T1323" s="17">
        <v>0.161907783473485</v>
      </c>
      <c r="U1323" s="17">
        <v>0.16549569624191199</v>
      </c>
      <c r="V1323" s="17">
        <v>0.15915059079244101</v>
      </c>
      <c r="W1323" s="17">
        <v>0.22147721890417901</v>
      </c>
      <c r="X1323" s="17">
        <v>0.18827881195662799</v>
      </c>
      <c r="Y1323" s="17">
        <v>0.201421405923913</v>
      </c>
      <c r="Z1323" s="17">
        <v>0.18680016118178699</v>
      </c>
      <c r="AA1323" s="17">
        <v>0.28999420067510701</v>
      </c>
      <c r="AB1323" s="17">
        <v>0.168004129696666</v>
      </c>
      <c r="AC1323" s="17">
        <v>0.117232120032983</v>
      </c>
      <c r="AD1323" s="17">
        <v>0.19659644085800401</v>
      </c>
      <c r="AE1323" s="17">
        <v>0.28863419457214801</v>
      </c>
      <c r="AF1323" s="17"/>
      <c r="AG1323" s="17">
        <v>0.16868463360364999</v>
      </c>
      <c r="AH1323" s="17">
        <v>0.18329727015771299</v>
      </c>
    </row>
    <row r="1324" spans="2:34" x14ac:dyDescent="0.25">
      <c r="B1324" t="s">
        <v>533</v>
      </c>
      <c r="C1324" s="17">
        <v>0.14924427328278</v>
      </c>
      <c r="D1324" s="17">
        <v>0.13918222198879401</v>
      </c>
      <c r="E1324" s="17">
        <v>0.160570230724565</v>
      </c>
      <c r="F1324" s="17"/>
      <c r="G1324" s="17">
        <v>0.175755457784665</v>
      </c>
      <c r="H1324" s="17">
        <v>0.157868246952407</v>
      </c>
      <c r="I1324" s="17">
        <v>0.113823686846802</v>
      </c>
      <c r="J1324" s="17"/>
      <c r="K1324" s="17">
        <v>0.19033558294387601</v>
      </c>
      <c r="L1324" s="17">
        <v>0.14220232117767601</v>
      </c>
      <c r="M1324" s="17"/>
      <c r="N1324" s="17">
        <v>0.17215838199894701</v>
      </c>
      <c r="O1324" s="17">
        <v>0.15306720142114</v>
      </c>
      <c r="P1324" s="17">
        <v>0.13739406989769401</v>
      </c>
      <c r="Q1324" s="17">
        <v>0.26496096690966903</v>
      </c>
      <c r="R1324" s="17">
        <v>0.10645592178332799</v>
      </c>
      <c r="S1324" s="17"/>
      <c r="T1324" s="17">
        <v>0.11075345852035</v>
      </c>
      <c r="U1324" s="17">
        <v>0.18854443294953899</v>
      </c>
      <c r="V1324" s="17">
        <v>0.164163991871565</v>
      </c>
      <c r="W1324" s="17">
        <v>0.20192841413913201</v>
      </c>
      <c r="X1324" s="17">
        <v>0.12633301224868901</v>
      </c>
      <c r="Y1324" s="17">
        <v>0.128749105422437</v>
      </c>
      <c r="Z1324" s="17">
        <v>0.14308053320643899</v>
      </c>
      <c r="AA1324" s="17">
        <v>0.123057799731319</v>
      </c>
      <c r="AB1324" s="17">
        <v>0.137649612837172</v>
      </c>
      <c r="AC1324" s="17">
        <v>0.17656648014679999</v>
      </c>
      <c r="AD1324" s="17">
        <v>0.160511652613442</v>
      </c>
      <c r="AE1324" s="17">
        <v>8.5210714030501206E-2</v>
      </c>
      <c r="AF1324" s="17"/>
      <c r="AG1324" s="17">
        <v>0.13664614925530499</v>
      </c>
      <c r="AH1324" s="17">
        <v>0.16269587955416001</v>
      </c>
    </row>
    <row r="1325" spans="2:34" x14ac:dyDescent="0.25">
      <c r="B1325" t="s">
        <v>534</v>
      </c>
      <c r="C1325" s="17">
        <v>9.10022082003384E-2</v>
      </c>
      <c r="D1325" s="17">
        <v>7.0370683611709894E-2</v>
      </c>
      <c r="E1325" s="17">
        <v>0.109423064050208</v>
      </c>
      <c r="F1325" s="17"/>
      <c r="G1325" s="17">
        <v>7.69317057968186E-2</v>
      </c>
      <c r="H1325" s="17">
        <v>0.110614132670616</v>
      </c>
      <c r="I1325" s="17">
        <v>7.9519398947584294E-2</v>
      </c>
      <c r="J1325" s="17"/>
      <c r="K1325" s="17">
        <v>0.119573695911821</v>
      </c>
      <c r="L1325" s="17">
        <v>8.5697366647533593E-2</v>
      </c>
      <c r="M1325" s="17"/>
      <c r="N1325" s="17">
        <v>0.102444696500963</v>
      </c>
      <c r="O1325" s="17">
        <v>8.1112496308513901E-2</v>
      </c>
      <c r="P1325" s="17">
        <v>0.11164644811788201</v>
      </c>
      <c r="Q1325" s="17">
        <v>7.5354170304196097E-2</v>
      </c>
      <c r="R1325" s="17">
        <v>5.8817702242951797E-2</v>
      </c>
      <c r="S1325" s="17"/>
      <c r="T1325" s="17">
        <v>4.9689581008954403E-2</v>
      </c>
      <c r="U1325" s="17">
        <v>0.10557567322315201</v>
      </c>
      <c r="V1325" s="17">
        <v>5.6197009831608601E-2</v>
      </c>
      <c r="W1325" s="17">
        <v>5.9377468950355602E-2</v>
      </c>
      <c r="X1325" s="17">
        <v>0.121518778323529</v>
      </c>
      <c r="Y1325" s="17">
        <v>0.118564430685348</v>
      </c>
      <c r="Z1325" s="17">
        <v>0.114523281041194</v>
      </c>
      <c r="AA1325" s="17">
        <v>7.2831528969301201E-2</v>
      </c>
      <c r="AB1325" s="17">
        <v>0.11714722944841301</v>
      </c>
      <c r="AC1325" s="17">
        <v>0.12605471291255599</v>
      </c>
      <c r="AD1325" s="17">
        <v>5.5896743776208201E-2</v>
      </c>
      <c r="AE1325" s="17">
        <v>5.4410125061580897E-2</v>
      </c>
      <c r="AF1325" s="17"/>
      <c r="AG1325" s="17">
        <v>0.112732429167028</v>
      </c>
      <c r="AH1325" s="17">
        <v>7.7920920591842094E-2</v>
      </c>
    </row>
    <row r="1326" spans="2:34" x14ac:dyDescent="0.25">
      <c r="B1326" t="s">
        <v>80</v>
      </c>
      <c r="C1326" s="17">
        <v>7.3788208052623497E-2</v>
      </c>
      <c r="D1326" s="17">
        <v>5.9851079839032401E-2</v>
      </c>
      <c r="E1326" s="17">
        <v>8.70353295475262E-2</v>
      </c>
      <c r="F1326" s="17"/>
      <c r="G1326" s="17">
        <v>9.3433568175715895E-2</v>
      </c>
      <c r="H1326" s="17">
        <v>6.4489119707456993E-2</v>
      </c>
      <c r="I1326" s="17">
        <v>6.71824313964592E-2</v>
      </c>
      <c r="J1326" s="17"/>
      <c r="K1326" s="17">
        <v>8.4865267454934806E-2</v>
      </c>
      <c r="L1326" s="17">
        <v>6.7410229298532798E-2</v>
      </c>
      <c r="M1326" s="17"/>
      <c r="N1326" s="17">
        <v>0.13033655723888901</v>
      </c>
      <c r="O1326" s="17">
        <v>5.7872370609516097E-2</v>
      </c>
      <c r="P1326" s="17">
        <v>7.1708619559122694E-2</v>
      </c>
      <c r="Q1326" s="17">
        <v>5.8648976649405202E-2</v>
      </c>
      <c r="R1326" s="17">
        <v>5.2876367351164598E-2</v>
      </c>
      <c r="S1326" s="17"/>
      <c r="T1326" s="17">
        <v>5.2980959652485303E-2</v>
      </c>
      <c r="U1326" s="17">
        <v>6.5030964742771896E-2</v>
      </c>
      <c r="V1326" s="17">
        <v>7.7334190840629397E-2</v>
      </c>
      <c r="W1326" s="17">
        <v>7.4111512005921407E-2</v>
      </c>
      <c r="X1326" s="17">
        <v>9.3418880039879401E-2</v>
      </c>
      <c r="Y1326" s="17">
        <v>7.92590756888574E-2</v>
      </c>
      <c r="Z1326" s="17">
        <v>7.8801491688712394E-2</v>
      </c>
      <c r="AA1326" s="17">
        <v>4.7207300995540498E-2</v>
      </c>
      <c r="AB1326" s="17">
        <v>7.4539191579015701E-2</v>
      </c>
      <c r="AC1326" s="17">
        <v>7.4844319208499696E-2</v>
      </c>
      <c r="AD1326" s="17">
        <v>0.11776521232505301</v>
      </c>
      <c r="AE1326" s="17">
        <v>7.5010977922629299E-2</v>
      </c>
      <c r="AF1326" s="17"/>
      <c r="AG1326" s="17">
        <v>6.4756475631660093E-2</v>
      </c>
      <c r="AH1326" s="17">
        <v>6.7919231355410503E-2</v>
      </c>
    </row>
    <row r="1327" spans="2:34" x14ac:dyDescent="0.25">
      <c r="C1327" s="17"/>
      <c r="D1327" s="17"/>
      <c r="E1327" s="17"/>
      <c r="F1327" s="17"/>
      <c r="G1327" s="17"/>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row>
    <row r="1328" spans="2:34" x14ac:dyDescent="0.25">
      <c r="B1328" s="6" t="s">
        <v>543</v>
      </c>
      <c r="C1328" s="17"/>
      <c r="D1328" s="17"/>
      <c r="E1328" s="17"/>
      <c r="F1328" s="17"/>
      <c r="G1328" s="17"/>
      <c r="H1328" s="17"/>
      <c r="I1328" s="17"/>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row>
    <row r="1329" spans="2:34" x14ac:dyDescent="0.25">
      <c r="B1329" s="23" t="s">
        <v>62</v>
      </c>
      <c r="C1329" s="17"/>
      <c r="D1329" s="17"/>
      <c r="E1329" s="17"/>
      <c r="F1329" s="17"/>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row>
    <row r="1330" spans="2:34" x14ac:dyDescent="0.25">
      <c r="B1330" t="s">
        <v>530</v>
      </c>
      <c r="C1330" s="17">
        <v>0.209998342170193</v>
      </c>
      <c r="D1330" s="17">
        <v>0.243245524695402</v>
      </c>
      <c r="E1330" s="17">
        <v>0.17822739329014001</v>
      </c>
      <c r="F1330" s="17"/>
      <c r="G1330" s="17">
        <v>0.18931161250031101</v>
      </c>
      <c r="H1330" s="17">
        <v>0.188977094351128</v>
      </c>
      <c r="I1330" s="17">
        <v>0.255528983458509</v>
      </c>
      <c r="J1330" s="17"/>
      <c r="K1330" s="17">
        <v>0.18102647628801</v>
      </c>
      <c r="L1330" s="17">
        <v>0.21475909160211001</v>
      </c>
      <c r="M1330" s="17"/>
      <c r="N1330" s="17">
        <v>0.17926425346412</v>
      </c>
      <c r="O1330" s="17">
        <v>0.21764709630055001</v>
      </c>
      <c r="P1330" s="17">
        <v>0.180030334361653</v>
      </c>
      <c r="Q1330" s="17">
        <v>0.150802481226819</v>
      </c>
      <c r="R1330" s="17">
        <v>0.30528333365410698</v>
      </c>
      <c r="S1330" s="17"/>
      <c r="T1330" s="17">
        <v>0.31601053571515803</v>
      </c>
      <c r="U1330" s="17">
        <v>0.182638918195839</v>
      </c>
      <c r="V1330" s="17">
        <v>0.13999097178862299</v>
      </c>
      <c r="W1330" s="17">
        <v>0.16729463929596</v>
      </c>
      <c r="X1330" s="17">
        <v>0.14456707204894101</v>
      </c>
      <c r="Y1330" s="17">
        <v>0.22663670852859499</v>
      </c>
      <c r="Z1330" s="17">
        <v>0.204754838175534</v>
      </c>
      <c r="AA1330" s="17">
        <v>0.16722300532717399</v>
      </c>
      <c r="AB1330" s="17">
        <v>0.252328583782716</v>
      </c>
      <c r="AC1330" s="17">
        <v>0.20811110421780199</v>
      </c>
      <c r="AD1330" s="17">
        <v>0.23416660316089599</v>
      </c>
      <c r="AE1330" s="17">
        <v>0.154675914513632</v>
      </c>
      <c r="AF1330" s="17"/>
      <c r="AG1330" s="17">
        <v>0.23020030286576801</v>
      </c>
      <c r="AH1330" s="17">
        <v>0.20179525821845801</v>
      </c>
    </row>
    <row r="1331" spans="2:34" x14ac:dyDescent="0.25">
      <c r="B1331" t="s">
        <v>531</v>
      </c>
      <c r="C1331" s="17">
        <v>0.29290408336668999</v>
      </c>
      <c r="D1331" s="17">
        <v>0.31525281069593902</v>
      </c>
      <c r="E1331" s="17">
        <v>0.27166880765561902</v>
      </c>
      <c r="F1331" s="17"/>
      <c r="G1331" s="17">
        <v>0.32011093835159499</v>
      </c>
      <c r="H1331" s="17">
        <v>0.26633837220550899</v>
      </c>
      <c r="I1331" s="17">
        <v>0.30089081910661097</v>
      </c>
      <c r="J1331" s="17"/>
      <c r="K1331" s="17">
        <v>0.28381270892694499</v>
      </c>
      <c r="L1331" s="17">
        <v>0.29807630146538699</v>
      </c>
      <c r="M1331" s="17"/>
      <c r="N1331" s="17">
        <v>0.26246361596807399</v>
      </c>
      <c r="O1331" s="17">
        <v>0.28197692485054499</v>
      </c>
      <c r="P1331" s="17">
        <v>0.30071303024395801</v>
      </c>
      <c r="Q1331" s="17">
        <v>0.29881609134982501</v>
      </c>
      <c r="R1331" s="17">
        <v>0.31313786699468299</v>
      </c>
      <c r="S1331" s="17"/>
      <c r="T1331" s="17">
        <v>0.30541260286122701</v>
      </c>
      <c r="U1331" s="17">
        <v>0.280148513290576</v>
      </c>
      <c r="V1331" s="17">
        <v>0.33670071513475502</v>
      </c>
      <c r="W1331" s="17">
        <v>0.26021352325623398</v>
      </c>
      <c r="X1331" s="17">
        <v>0.27479470026223302</v>
      </c>
      <c r="Y1331" s="17">
        <v>0.26838774759732897</v>
      </c>
      <c r="Z1331" s="17">
        <v>0.32376716420081902</v>
      </c>
      <c r="AA1331" s="17">
        <v>0.29338722554275698</v>
      </c>
      <c r="AB1331" s="17">
        <v>0.27391346980105202</v>
      </c>
      <c r="AC1331" s="17">
        <v>0.32303679889709302</v>
      </c>
      <c r="AD1331" s="17">
        <v>0.26072968563615101</v>
      </c>
      <c r="AE1331" s="17">
        <v>0.34046464838124402</v>
      </c>
      <c r="AF1331" s="17"/>
      <c r="AG1331" s="17">
        <v>0.28639964415647901</v>
      </c>
      <c r="AH1331" s="17">
        <v>0.30021215996303802</v>
      </c>
    </row>
    <row r="1332" spans="2:34" x14ac:dyDescent="0.25">
      <c r="B1332" t="s">
        <v>532</v>
      </c>
      <c r="C1332" s="17">
        <v>0.17713916159601101</v>
      </c>
      <c r="D1332" s="17">
        <v>0.16031011436494</v>
      </c>
      <c r="E1332" s="17">
        <v>0.19735719700177201</v>
      </c>
      <c r="F1332" s="17"/>
      <c r="G1332" s="17">
        <v>0.14780666053191599</v>
      </c>
      <c r="H1332" s="17">
        <v>0.19338038742843</v>
      </c>
      <c r="I1332" s="17">
        <v>0.18405186799262099</v>
      </c>
      <c r="J1332" s="17"/>
      <c r="K1332" s="17">
        <v>0.19892077511829701</v>
      </c>
      <c r="L1332" s="17">
        <v>0.17614166606728099</v>
      </c>
      <c r="M1332" s="17"/>
      <c r="N1332" s="17">
        <v>0.15569356317653499</v>
      </c>
      <c r="O1332" s="17">
        <v>0.18843324213509899</v>
      </c>
      <c r="P1332" s="17">
        <v>0.186342087617026</v>
      </c>
      <c r="Q1332" s="17">
        <v>0.19796209857104199</v>
      </c>
      <c r="R1332" s="17">
        <v>0.158200863906518</v>
      </c>
      <c r="S1332" s="17"/>
      <c r="T1332" s="17">
        <v>0.172690384974866</v>
      </c>
      <c r="U1332" s="17">
        <v>0.165962753935396</v>
      </c>
      <c r="V1332" s="17">
        <v>0.18137809902499699</v>
      </c>
      <c r="W1332" s="17">
        <v>0.247103237760086</v>
      </c>
      <c r="X1332" s="17">
        <v>0.18722235631185599</v>
      </c>
      <c r="Y1332" s="17">
        <v>0.184284611515872</v>
      </c>
      <c r="Z1332" s="17">
        <v>0.180754662624594</v>
      </c>
      <c r="AA1332" s="17">
        <v>0.23427648599183301</v>
      </c>
      <c r="AB1332" s="17">
        <v>0.14549093723530801</v>
      </c>
      <c r="AC1332" s="17">
        <v>0.14064180530354201</v>
      </c>
      <c r="AD1332" s="17">
        <v>0.13742008878803899</v>
      </c>
      <c r="AE1332" s="17">
        <v>0.18060112209423601</v>
      </c>
      <c r="AF1332" s="17"/>
      <c r="AG1332" s="17">
        <v>0.18054190117224</v>
      </c>
      <c r="AH1332" s="17">
        <v>0.177537021655855</v>
      </c>
    </row>
    <row r="1333" spans="2:34" x14ac:dyDescent="0.25">
      <c r="B1333" t="s">
        <v>533</v>
      </c>
      <c r="C1333" s="17">
        <v>0.173694070555029</v>
      </c>
      <c r="D1333" s="17">
        <v>0.158746738193005</v>
      </c>
      <c r="E1333" s="17">
        <v>0.18965211438488799</v>
      </c>
      <c r="F1333" s="17"/>
      <c r="G1333" s="17">
        <v>0.18240947905727201</v>
      </c>
      <c r="H1333" s="17">
        <v>0.185968697036998</v>
      </c>
      <c r="I1333" s="17">
        <v>0.15023251221897399</v>
      </c>
      <c r="J1333" s="17"/>
      <c r="K1333" s="17">
        <v>0.15078200018593499</v>
      </c>
      <c r="L1333" s="17">
        <v>0.17938897465814199</v>
      </c>
      <c r="M1333" s="17"/>
      <c r="N1333" s="17">
        <v>0.17380993459771399</v>
      </c>
      <c r="O1333" s="17">
        <v>0.15597533476491801</v>
      </c>
      <c r="P1333" s="17">
        <v>0.193246117021425</v>
      </c>
      <c r="Q1333" s="17">
        <v>0.21479412002395001</v>
      </c>
      <c r="R1333" s="17">
        <v>0.140826115277154</v>
      </c>
      <c r="S1333" s="17"/>
      <c r="T1333" s="17">
        <v>0.13788573273405999</v>
      </c>
      <c r="U1333" s="17">
        <v>0.23557651082626299</v>
      </c>
      <c r="V1333" s="17">
        <v>0.19606422648709401</v>
      </c>
      <c r="W1333" s="17">
        <v>0.18776030199450799</v>
      </c>
      <c r="X1333" s="17">
        <v>0.19762208663145001</v>
      </c>
      <c r="Y1333" s="17">
        <v>0.124546259821583</v>
      </c>
      <c r="Z1333" s="17">
        <v>0.15412523250576099</v>
      </c>
      <c r="AA1333" s="17">
        <v>0.18075677442159599</v>
      </c>
      <c r="AB1333" s="17">
        <v>0.17943953758622899</v>
      </c>
      <c r="AC1333" s="17">
        <v>0.15459282879821001</v>
      </c>
      <c r="AD1333" s="17">
        <v>0.15425062243063101</v>
      </c>
      <c r="AE1333" s="17">
        <v>0.16514096777895099</v>
      </c>
      <c r="AF1333" s="17"/>
      <c r="AG1333" s="17">
        <v>0.15843420094406599</v>
      </c>
      <c r="AH1333" s="17">
        <v>0.18637889308919001</v>
      </c>
    </row>
    <row r="1334" spans="2:34" x14ac:dyDescent="0.25">
      <c r="B1334" t="s">
        <v>534</v>
      </c>
      <c r="C1334" s="17">
        <v>7.3310853631465195E-2</v>
      </c>
      <c r="D1334" s="17">
        <v>5.6293363304099703E-2</v>
      </c>
      <c r="E1334" s="17">
        <v>8.5343538839059194E-2</v>
      </c>
      <c r="F1334" s="17"/>
      <c r="G1334" s="17">
        <v>7.0734765674080602E-2</v>
      </c>
      <c r="H1334" s="17">
        <v>9.6686806551442794E-2</v>
      </c>
      <c r="I1334" s="17">
        <v>4.6439565442689699E-2</v>
      </c>
      <c r="J1334" s="17"/>
      <c r="K1334" s="17">
        <v>7.4494649991150602E-2</v>
      </c>
      <c r="L1334" s="17">
        <v>7.1770295199379802E-2</v>
      </c>
      <c r="M1334" s="17"/>
      <c r="N1334" s="17">
        <v>9.5769510021878806E-2</v>
      </c>
      <c r="O1334" s="17">
        <v>7.8293109840874606E-2</v>
      </c>
      <c r="P1334" s="17">
        <v>7.8798626110691106E-2</v>
      </c>
      <c r="Q1334" s="17">
        <v>7.3561223753565205E-2</v>
      </c>
      <c r="R1334" s="17">
        <v>3.88430652388356E-2</v>
      </c>
      <c r="S1334" s="17"/>
      <c r="T1334" s="17">
        <v>2.8172172941350999E-2</v>
      </c>
      <c r="U1334" s="17">
        <v>7.0884754951851703E-2</v>
      </c>
      <c r="V1334" s="17">
        <v>7.5575662325135101E-2</v>
      </c>
      <c r="W1334" s="17">
        <v>7.8890344113853303E-2</v>
      </c>
      <c r="X1334" s="17">
        <v>0.12833629242792899</v>
      </c>
      <c r="Y1334" s="17">
        <v>7.7523124182725001E-2</v>
      </c>
      <c r="Z1334" s="17">
        <v>6.4952817671835E-2</v>
      </c>
      <c r="AA1334" s="17">
        <v>7.8632085941727006E-2</v>
      </c>
      <c r="AB1334" s="17">
        <v>7.9681704024882199E-2</v>
      </c>
      <c r="AC1334" s="17">
        <v>7.7764707038935302E-2</v>
      </c>
      <c r="AD1334" s="17">
        <v>9.5667787659229703E-2</v>
      </c>
      <c r="AE1334" s="17">
        <v>5.94023646798887E-2</v>
      </c>
      <c r="AF1334" s="17"/>
      <c r="AG1334" s="17">
        <v>8.2732687308525704E-2</v>
      </c>
      <c r="AH1334" s="17">
        <v>6.7531739671864099E-2</v>
      </c>
    </row>
    <row r="1335" spans="2:34" x14ac:dyDescent="0.25">
      <c r="B1335" t="s">
        <v>80</v>
      </c>
      <c r="C1335" s="17">
        <v>7.2953488680610898E-2</v>
      </c>
      <c r="D1335" s="17">
        <v>6.6151448746613606E-2</v>
      </c>
      <c r="E1335" s="17">
        <v>7.7750948828521099E-2</v>
      </c>
      <c r="F1335" s="17"/>
      <c r="G1335" s="17">
        <v>8.9626543884825605E-2</v>
      </c>
      <c r="H1335" s="17">
        <v>6.8648642426491005E-2</v>
      </c>
      <c r="I1335" s="17">
        <v>6.2856251780595299E-2</v>
      </c>
      <c r="J1335" s="17"/>
      <c r="K1335" s="17">
        <v>0.110963389489662</v>
      </c>
      <c r="L1335" s="17">
        <v>5.9863671007700597E-2</v>
      </c>
      <c r="M1335" s="17"/>
      <c r="N1335" s="17">
        <v>0.132999122771678</v>
      </c>
      <c r="O1335" s="17">
        <v>7.7674292108013895E-2</v>
      </c>
      <c r="P1335" s="17">
        <v>6.0869804645247202E-2</v>
      </c>
      <c r="Q1335" s="17">
        <v>6.4063985074798893E-2</v>
      </c>
      <c r="R1335" s="17">
        <v>4.3708754928702603E-2</v>
      </c>
      <c r="S1335" s="17"/>
      <c r="T1335" s="17">
        <v>3.9828570773338803E-2</v>
      </c>
      <c r="U1335" s="17">
        <v>6.47885488000743E-2</v>
      </c>
      <c r="V1335" s="17">
        <v>7.0290325239396295E-2</v>
      </c>
      <c r="W1335" s="17">
        <v>5.8737953579358397E-2</v>
      </c>
      <c r="X1335" s="17">
        <v>6.74574923175916E-2</v>
      </c>
      <c r="Y1335" s="17">
        <v>0.118621548353895</v>
      </c>
      <c r="Z1335" s="17">
        <v>7.1645284821456504E-2</v>
      </c>
      <c r="AA1335" s="17">
        <v>4.5724422774912898E-2</v>
      </c>
      <c r="AB1335" s="17">
        <v>6.9145767569813193E-2</v>
      </c>
      <c r="AC1335" s="17">
        <v>9.5852755744418594E-2</v>
      </c>
      <c r="AD1335" s="17">
        <v>0.11776521232505301</v>
      </c>
      <c r="AE1335" s="17">
        <v>9.9714982552048401E-2</v>
      </c>
      <c r="AF1335" s="17"/>
      <c r="AG1335" s="17">
        <v>6.1691263552921698E-2</v>
      </c>
      <c r="AH1335" s="17">
        <v>6.6544927401594595E-2</v>
      </c>
    </row>
    <row r="1336" spans="2:34" x14ac:dyDescent="0.25">
      <c r="C1336" s="17"/>
      <c r="D1336" s="17"/>
      <c r="E1336" s="17"/>
      <c r="F1336" s="17"/>
      <c r="G1336" s="17"/>
      <c r="H1336" s="17"/>
      <c r="I1336" s="17"/>
      <c r="J1336" s="17"/>
      <c r="K1336" s="17"/>
      <c r="L1336" s="17"/>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7"/>
    </row>
    <row r="1337" spans="2:34" x14ac:dyDescent="0.25">
      <c r="B1337" s="6" t="s">
        <v>544</v>
      </c>
      <c r="C1337" s="17"/>
      <c r="D1337" s="17"/>
      <c r="E1337" s="17"/>
      <c r="F1337" s="17"/>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row>
    <row r="1338" spans="2:34" x14ac:dyDescent="0.25">
      <c r="B1338" s="23" t="s">
        <v>62</v>
      </c>
      <c r="C1338" s="17"/>
      <c r="D1338" s="17"/>
      <c r="E1338" s="17"/>
      <c r="F1338" s="17"/>
      <c r="G1338" s="17"/>
      <c r="H1338" s="17"/>
      <c r="I1338" s="17"/>
      <c r="J1338" s="17"/>
      <c r="K1338" s="17"/>
      <c r="L1338" s="17"/>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7"/>
    </row>
    <row r="1339" spans="2:34" x14ac:dyDescent="0.25">
      <c r="B1339" t="s">
        <v>530</v>
      </c>
      <c r="C1339" s="17">
        <v>0.161593295751538</v>
      </c>
      <c r="D1339" s="17">
        <v>0.17626584851935001</v>
      </c>
      <c r="E1339" s="17">
        <v>0.14913372467098099</v>
      </c>
      <c r="F1339" s="17"/>
      <c r="G1339" s="17">
        <v>0.154498157755973</v>
      </c>
      <c r="H1339" s="17">
        <v>0.13961178590902301</v>
      </c>
      <c r="I1339" s="17">
        <v>0.19570181347985799</v>
      </c>
      <c r="J1339" s="17"/>
      <c r="K1339" s="17">
        <v>0.13968791701070801</v>
      </c>
      <c r="L1339" s="17">
        <v>0.164789479629179</v>
      </c>
      <c r="M1339" s="17"/>
      <c r="N1339" s="17">
        <v>0.12951471715081</v>
      </c>
      <c r="O1339" s="17">
        <v>0.170656173920368</v>
      </c>
      <c r="P1339" s="17">
        <v>0.15299454143879501</v>
      </c>
      <c r="Q1339" s="17">
        <v>0.13275545946623099</v>
      </c>
      <c r="R1339" s="17">
        <v>0.20534135575482901</v>
      </c>
      <c r="S1339" s="17"/>
      <c r="T1339" s="17">
        <v>0.26137280189476197</v>
      </c>
      <c r="U1339" s="17">
        <v>0.104406828507961</v>
      </c>
      <c r="V1339" s="17">
        <v>9.8620052331037794E-2</v>
      </c>
      <c r="W1339" s="17">
        <v>0.16090886080235001</v>
      </c>
      <c r="X1339" s="17">
        <v>0.158919375032545</v>
      </c>
      <c r="Y1339" s="17">
        <v>0.16566821838155699</v>
      </c>
      <c r="Z1339" s="17">
        <v>0.15148360514176501</v>
      </c>
      <c r="AA1339" s="17">
        <v>0.119709204783124</v>
      </c>
      <c r="AB1339" s="17">
        <v>0.148379478022094</v>
      </c>
      <c r="AC1339" s="17">
        <v>0.14467399609290901</v>
      </c>
      <c r="AD1339" s="17">
        <v>0.25496855952811098</v>
      </c>
      <c r="AE1339" s="17">
        <v>0.159040017735053</v>
      </c>
      <c r="AF1339" s="17"/>
      <c r="AG1339" s="17">
        <v>0.164286043372429</v>
      </c>
      <c r="AH1339" s="17">
        <v>0.16493742578892101</v>
      </c>
    </row>
    <row r="1340" spans="2:34" x14ac:dyDescent="0.25">
      <c r="B1340" t="s">
        <v>531</v>
      </c>
      <c r="C1340" s="17">
        <v>0.25273757371561001</v>
      </c>
      <c r="D1340" s="17">
        <v>0.27035298603139202</v>
      </c>
      <c r="E1340" s="17">
        <v>0.23556871334329499</v>
      </c>
      <c r="F1340" s="17"/>
      <c r="G1340" s="17">
        <v>0.25800681030491501</v>
      </c>
      <c r="H1340" s="17">
        <v>0.24840572576275699</v>
      </c>
      <c r="I1340" s="17">
        <v>0.253266335494921</v>
      </c>
      <c r="J1340" s="17"/>
      <c r="K1340" s="17">
        <v>0.28341458985845303</v>
      </c>
      <c r="L1340" s="17">
        <v>0.250900559843514</v>
      </c>
      <c r="M1340" s="17"/>
      <c r="N1340" s="17">
        <v>0.22893891296646099</v>
      </c>
      <c r="O1340" s="17">
        <v>0.26583254495381298</v>
      </c>
      <c r="P1340" s="17">
        <v>0.22419902907353401</v>
      </c>
      <c r="Q1340" s="17">
        <v>0.24485607377618801</v>
      </c>
      <c r="R1340" s="17">
        <v>0.31518485825688702</v>
      </c>
      <c r="S1340" s="17"/>
      <c r="T1340" s="17">
        <v>0.26595238162491502</v>
      </c>
      <c r="U1340" s="17">
        <v>0.27114436302170603</v>
      </c>
      <c r="V1340" s="17">
        <v>0.28974451080046898</v>
      </c>
      <c r="W1340" s="17">
        <v>0.25356526892898101</v>
      </c>
      <c r="X1340" s="17">
        <v>0.22113584282551699</v>
      </c>
      <c r="Y1340" s="17">
        <v>0.25753124020919799</v>
      </c>
      <c r="Z1340" s="17">
        <v>0.27741562921636698</v>
      </c>
      <c r="AA1340" s="17">
        <v>0.22958011604224299</v>
      </c>
      <c r="AB1340" s="17">
        <v>0.219125424406616</v>
      </c>
      <c r="AC1340" s="17">
        <v>0.25136622043449303</v>
      </c>
      <c r="AD1340" s="17">
        <v>0.20771156851630501</v>
      </c>
      <c r="AE1340" s="17">
        <v>0.23515664184643401</v>
      </c>
      <c r="AF1340" s="17"/>
      <c r="AG1340" s="17">
        <v>0.26342206898820197</v>
      </c>
      <c r="AH1340" s="17">
        <v>0.24791946566933001</v>
      </c>
    </row>
    <row r="1341" spans="2:34" x14ac:dyDescent="0.25">
      <c r="B1341" t="s">
        <v>532</v>
      </c>
      <c r="C1341" s="17">
        <v>0.199878168614815</v>
      </c>
      <c r="D1341" s="17">
        <v>0.20709197332177201</v>
      </c>
      <c r="E1341" s="17">
        <v>0.19143275953470901</v>
      </c>
      <c r="F1341" s="17"/>
      <c r="G1341" s="17">
        <v>0.181969474491219</v>
      </c>
      <c r="H1341" s="17">
        <v>0.203021759267209</v>
      </c>
      <c r="I1341" s="17">
        <v>0.21257686244783899</v>
      </c>
      <c r="J1341" s="17"/>
      <c r="K1341" s="17">
        <v>0.19275564596834499</v>
      </c>
      <c r="L1341" s="17">
        <v>0.20285580732249101</v>
      </c>
      <c r="M1341" s="17"/>
      <c r="N1341" s="17">
        <v>0.18620227701494199</v>
      </c>
      <c r="O1341" s="17">
        <v>0.210753723168179</v>
      </c>
      <c r="P1341" s="17">
        <v>0.20920124884088201</v>
      </c>
      <c r="Q1341" s="17">
        <v>0.22017475649370599</v>
      </c>
      <c r="R1341" s="17">
        <v>0.17485992517682</v>
      </c>
      <c r="S1341" s="17"/>
      <c r="T1341" s="17">
        <v>0.21732579239966399</v>
      </c>
      <c r="U1341" s="17">
        <v>0.19766018496248999</v>
      </c>
      <c r="V1341" s="17">
        <v>0.19032055147312901</v>
      </c>
      <c r="W1341" s="17">
        <v>0.21083428494314199</v>
      </c>
      <c r="X1341" s="17">
        <v>0.21195022420526499</v>
      </c>
      <c r="Y1341" s="17">
        <v>0.18740464159299</v>
      </c>
      <c r="Z1341" s="17">
        <v>0.13840794889014901</v>
      </c>
      <c r="AA1341" s="17">
        <v>0.25899552977271301</v>
      </c>
      <c r="AB1341" s="17">
        <v>0.24155230772859401</v>
      </c>
      <c r="AC1341" s="17">
        <v>0.153021575625855</v>
      </c>
      <c r="AD1341" s="17">
        <v>0.160765845123996</v>
      </c>
      <c r="AE1341" s="17">
        <v>0.26936842708539199</v>
      </c>
      <c r="AF1341" s="17"/>
      <c r="AG1341" s="17">
        <v>0.20078369567835699</v>
      </c>
      <c r="AH1341" s="17">
        <v>0.196787853219657</v>
      </c>
    </row>
    <row r="1342" spans="2:34" x14ac:dyDescent="0.25">
      <c r="B1342" t="s">
        <v>533</v>
      </c>
      <c r="C1342" s="17">
        <v>0.19638468073114199</v>
      </c>
      <c r="D1342" s="17">
        <v>0.17429482770731899</v>
      </c>
      <c r="E1342" s="17">
        <v>0.21943702434293599</v>
      </c>
      <c r="F1342" s="17"/>
      <c r="G1342" s="17">
        <v>0.19538900169373899</v>
      </c>
      <c r="H1342" s="17">
        <v>0.21535208297209599</v>
      </c>
      <c r="I1342" s="17">
        <v>0.17356446693456501</v>
      </c>
      <c r="J1342" s="17"/>
      <c r="K1342" s="17">
        <v>0.18516623800381499</v>
      </c>
      <c r="L1342" s="17">
        <v>0.19895701151659101</v>
      </c>
      <c r="M1342" s="17"/>
      <c r="N1342" s="17">
        <v>0.16401476616374699</v>
      </c>
      <c r="O1342" s="17">
        <v>0.18441877491316</v>
      </c>
      <c r="P1342" s="17">
        <v>0.22051601627537201</v>
      </c>
      <c r="Q1342" s="17">
        <v>0.194213929808876</v>
      </c>
      <c r="R1342" s="17">
        <v>0.19157357204036399</v>
      </c>
      <c r="S1342" s="17"/>
      <c r="T1342" s="17">
        <v>0.147739208610144</v>
      </c>
      <c r="U1342" s="17">
        <v>0.220017311248869</v>
      </c>
      <c r="V1342" s="17">
        <v>0.189690888017361</v>
      </c>
      <c r="W1342" s="17">
        <v>0.21494465814189101</v>
      </c>
      <c r="X1342" s="17">
        <v>0.21837537076785599</v>
      </c>
      <c r="Y1342" s="17">
        <v>0.17958052359877399</v>
      </c>
      <c r="Z1342" s="17">
        <v>0.211273884739822</v>
      </c>
      <c r="AA1342" s="17">
        <v>0.242718912180728</v>
      </c>
      <c r="AB1342" s="17">
        <v>0.181234497412852</v>
      </c>
      <c r="AC1342" s="17">
        <v>0.24473488796977699</v>
      </c>
      <c r="AD1342" s="17">
        <v>0.164854122837748</v>
      </c>
      <c r="AE1342" s="17">
        <v>0.14166110843726801</v>
      </c>
      <c r="AF1342" s="17"/>
      <c r="AG1342" s="17">
        <v>0.18652978439232201</v>
      </c>
      <c r="AH1342" s="17">
        <v>0.212694794383717</v>
      </c>
    </row>
    <row r="1343" spans="2:34" x14ac:dyDescent="0.25">
      <c r="B1343" t="s">
        <v>534</v>
      </c>
      <c r="C1343" s="17">
        <v>0.106189165316445</v>
      </c>
      <c r="D1343" s="17">
        <v>0.103053539609626</v>
      </c>
      <c r="E1343" s="17">
        <v>0.10744403261143901</v>
      </c>
      <c r="F1343" s="17"/>
      <c r="G1343" s="17">
        <v>0.110082902337421</v>
      </c>
      <c r="H1343" s="17">
        <v>0.118858594182833</v>
      </c>
      <c r="I1343" s="17">
        <v>8.6711866854621594E-2</v>
      </c>
      <c r="J1343" s="17"/>
      <c r="K1343" s="17">
        <v>9.9308811293764898E-2</v>
      </c>
      <c r="L1343" s="17">
        <v>0.107210269677219</v>
      </c>
      <c r="M1343" s="17"/>
      <c r="N1343" s="17">
        <v>0.14168657359714101</v>
      </c>
      <c r="O1343" s="17">
        <v>0.10595044263379701</v>
      </c>
      <c r="P1343" s="17">
        <v>0.109444296955667</v>
      </c>
      <c r="Q1343" s="17">
        <v>0.123692468349171</v>
      </c>
      <c r="R1343" s="17">
        <v>6.4342137788500994E-2</v>
      </c>
      <c r="S1343" s="17"/>
      <c r="T1343" s="17">
        <v>6.7126762149650895E-2</v>
      </c>
      <c r="U1343" s="17">
        <v>0.13130086647252801</v>
      </c>
      <c r="V1343" s="17">
        <v>0.124151438786703</v>
      </c>
      <c r="W1343" s="17">
        <v>0.11186240204093199</v>
      </c>
      <c r="X1343" s="17">
        <v>9.0236736651977498E-2</v>
      </c>
      <c r="Y1343" s="17">
        <v>0.102072391370244</v>
      </c>
      <c r="Z1343" s="17">
        <v>0.13657889067113599</v>
      </c>
      <c r="AA1343" s="17">
        <v>0.107848413398558</v>
      </c>
      <c r="AB1343" s="17">
        <v>9.1160114621105195E-2</v>
      </c>
      <c r="AC1343" s="17">
        <v>0.112092560562552</v>
      </c>
      <c r="AD1343" s="17">
        <v>0.105244470927937</v>
      </c>
      <c r="AE1343" s="17">
        <v>0.111512347860587</v>
      </c>
      <c r="AF1343" s="17"/>
      <c r="AG1343" s="17">
        <v>0.11398019112980599</v>
      </c>
      <c r="AH1343" s="17">
        <v>0.10156569538454301</v>
      </c>
    </row>
    <row r="1344" spans="2:34" x14ac:dyDescent="0.25">
      <c r="B1344" t="s">
        <v>80</v>
      </c>
      <c r="C1344" s="17">
        <v>8.3217115870450095E-2</v>
      </c>
      <c r="D1344" s="17">
        <v>6.8940824810540896E-2</v>
      </c>
      <c r="E1344" s="17">
        <v>9.69837454966406E-2</v>
      </c>
      <c r="F1344" s="17"/>
      <c r="G1344" s="17">
        <v>0.100053653416734</v>
      </c>
      <c r="H1344" s="17">
        <v>7.4750051906081902E-2</v>
      </c>
      <c r="I1344" s="17">
        <v>7.8178654788195107E-2</v>
      </c>
      <c r="J1344" s="17"/>
      <c r="K1344" s="17">
        <v>9.9666797864914905E-2</v>
      </c>
      <c r="L1344" s="17">
        <v>7.5286872011005507E-2</v>
      </c>
      <c r="M1344" s="17"/>
      <c r="N1344" s="17">
        <v>0.14964275310689901</v>
      </c>
      <c r="O1344" s="17">
        <v>6.23883404106821E-2</v>
      </c>
      <c r="P1344" s="17">
        <v>8.3644867415749002E-2</v>
      </c>
      <c r="Q1344" s="17">
        <v>8.4307312105827606E-2</v>
      </c>
      <c r="R1344" s="17">
        <v>4.8698150982598297E-2</v>
      </c>
      <c r="S1344" s="17"/>
      <c r="T1344" s="17">
        <v>4.0483053320864902E-2</v>
      </c>
      <c r="U1344" s="17">
        <v>7.5470445786446905E-2</v>
      </c>
      <c r="V1344" s="17">
        <v>0.1074725585913</v>
      </c>
      <c r="W1344" s="17">
        <v>4.7884525142703402E-2</v>
      </c>
      <c r="X1344" s="17">
        <v>9.9382450516839194E-2</v>
      </c>
      <c r="Y1344" s="17">
        <v>0.107742984847237</v>
      </c>
      <c r="Z1344" s="17">
        <v>8.4840041340761896E-2</v>
      </c>
      <c r="AA1344" s="17">
        <v>4.1147823822632899E-2</v>
      </c>
      <c r="AB1344" s="17">
        <v>0.118548177808739</v>
      </c>
      <c r="AC1344" s="17">
        <v>9.4110759314413497E-2</v>
      </c>
      <c r="AD1344" s="17">
        <v>0.10645543306590401</v>
      </c>
      <c r="AE1344" s="17">
        <v>8.3261457035267702E-2</v>
      </c>
      <c r="AF1344" s="17"/>
      <c r="AG1344" s="17">
        <v>7.0998216438883904E-2</v>
      </c>
      <c r="AH1344" s="17">
        <v>7.6094765553832294E-2</v>
      </c>
    </row>
    <row r="1345" spans="2:34" x14ac:dyDescent="0.25">
      <c r="C1345" s="17"/>
      <c r="D1345" s="17"/>
      <c r="E1345" s="17"/>
      <c r="F1345" s="17"/>
      <c r="G1345" s="17"/>
      <c r="H1345" s="17"/>
      <c r="I1345" s="17"/>
      <c r="J1345" s="17"/>
      <c r="K1345" s="17"/>
      <c r="L1345" s="17"/>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7"/>
    </row>
    <row r="1346" spans="2:34" x14ac:dyDescent="0.25">
      <c r="B1346" s="6" t="s">
        <v>545</v>
      </c>
      <c r="C1346" s="17"/>
      <c r="D1346" s="17"/>
      <c r="E1346" s="17"/>
      <c r="F1346" s="17"/>
      <c r="G1346" s="17"/>
      <c r="H1346" s="17"/>
      <c r="I1346" s="17"/>
      <c r="J1346" s="17"/>
      <c r="K1346" s="17"/>
      <c r="L1346" s="17"/>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7"/>
    </row>
    <row r="1347" spans="2:34" x14ac:dyDescent="0.25">
      <c r="B1347" s="23" t="s">
        <v>62</v>
      </c>
      <c r="C1347" s="17"/>
      <c r="D1347" s="17"/>
      <c r="E1347" s="17"/>
      <c r="F1347" s="17"/>
      <c r="G1347" s="17"/>
      <c r="H1347" s="17"/>
      <c r="I1347" s="17"/>
      <c r="J1347" s="17"/>
      <c r="K1347" s="17"/>
      <c r="L1347" s="17"/>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7"/>
    </row>
    <row r="1348" spans="2:34" x14ac:dyDescent="0.25">
      <c r="B1348" t="s">
        <v>530</v>
      </c>
      <c r="C1348" s="17">
        <v>0.16175380286725199</v>
      </c>
      <c r="D1348" s="17">
        <v>0.16558400480956301</v>
      </c>
      <c r="E1348" s="17">
        <v>0.16001651363486999</v>
      </c>
      <c r="F1348" s="17"/>
      <c r="G1348" s="17">
        <v>0.12813629123894599</v>
      </c>
      <c r="H1348" s="17">
        <v>0.141659351027553</v>
      </c>
      <c r="I1348" s="17">
        <v>0.21813468427204999</v>
      </c>
      <c r="J1348" s="17"/>
      <c r="K1348" s="17">
        <v>0.139786415863943</v>
      </c>
      <c r="L1348" s="17">
        <v>0.168852902772131</v>
      </c>
      <c r="M1348" s="17"/>
      <c r="N1348" s="17">
        <v>0.10847081527428799</v>
      </c>
      <c r="O1348" s="17">
        <v>0.14081844340184199</v>
      </c>
      <c r="P1348" s="17">
        <v>0.15144917204219499</v>
      </c>
      <c r="Q1348" s="17">
        <v>0.174970873993787</v>
      </c>
      <c r="R1348" s="17">
        <v>0.24312690684716001</v>
      </c>
      <c r="S1348" s="17"/>
      <c r="T1348" s="17">
        <v>0.255611167147066</v>
      </c>
      <c r="U1348" s="17">
        <v>0.117826056858749</v>
      </c>
      <c r="V1348" s="17">
        <v>0.17879089415875099</v>
      </c>
      <c r="W1348" s="17">
        <v>0.12787491159269701</v>
      </c>
      <c r="X1348" s="17">
        <v>0.16203081168103201</v>
      </c>
      <c r="Y1348" s="17">
        <v>0.157208182598532</v>
      </c>
      <c r="Z1348" s="17">
        <v>0.132157494134689</v>
      </c>
      <c r="AA1348" s="17">
        <v>0.14452565378739399</v>
      </c>
      <c r="AB1348" s="17">
        <v>0.18979843270725399</v>
      </c>
      <c r="AC1348" s="17">
        <v>0.12679545762748701</v>
      </c>
      <c r="AD1348" s="17">
        <v>0.13185936239513801</v>
      </c>
      <c r="AE1348" s="17">
        <v>0.142214016169459</v>
      </c>
      <c r="AF1348" s="17"/>
      <c r="AG1348" s="17">
        <v>0.175299888404325</v>
      </c>
      <c r="AH1348" s="17">
        <v>0.162139097928405</v>
      </c>
    </row>
    <row r="1349" spans="2:34" x14ac:dyDescent="0.25">
      <c r="B1349" t="s">
        <v>531</v>
      </c>
      <c r="C1349" s="17">
        <v>0.27557648586189498</v>
      </c>
      <c r="D1349" s="17">
        <v>0.284925584546037</v>
      </c>
      <c r="E1349" s="17">
        <v>0.26671014202078902</v>
      </c>
      <c r="F1349" s="17"/>
      <c r="G1349" s="17">
        <v>0.25968037661981802</v>
      </c>
      <c r="H1349" s="17">
        <v>0.29231879115146098</v>
      </c>
      <c r="I1349" s="17">
        <v>0.26938178955763398</v>
      </c>
      <c r="J1349" s="17"/>
      <c r="K1349" s="17">
        <v>0.26342461892516</v>
      </c>
      <c r="L1349" s="17">
        <v>0.28192347688531599</v>
      </c>
      <c r="M1349" s="17"/>
      <c r="N1349" s="17">
        <v>0.197983641012273</v>
      </c>
      <c r="O1349" s="17">
        <v>0.26810400288263397</v>
      </c>
      <c r="P1349" s="17">
        <v>0.29550702471740198</v>
      </c>
      <c r="Q1349" s="17">
        <v>0.27614829743937203</v>
      </c>
      <c r="R1349" s="17">
        <v>0.31066273850784598</v>
      </c>
      <c r="S1349" s="17"/>
      <c r="T1349" s="17">
        <v>0.309995973242297</v>
      </c>
      <c r="U1349" s="17">
        <v>0.267785726465398</v>
      </c>
      <c r="V1349" s="17">
        <v>0.23781162975935</v>
      </c>
      <c r="W1349" s="17">
        <v>0.28372275943147601</v>
      </c>
      <c r="X1349" s="17">
        <v>0.25382576768225201</v>
      </c>
      <c r="Y1349" s="17">
        <v>0.27305692749781402</v>
      </c>
      <c r="Z1349" s="17">
        <v>0.30792423345685699</v>
      </c>
      <c r="AA1349" s="17">
        <v>0.31107726176837502</v>
      </c>
      <c r="AB1349" s="17">
        <v>0.22852710726776601</v>
      </c>
      <c r="AC1349" s="17">
        <v>0.25866495816594998</v>
      </c>
      <c r="AD1349" s="17">
        <v>0.28126067175476399</v>
      </c>
      <c r="AE1349" s="17">
        <v>0.36676693751640099</v>
      </c>
      <c r="AF1349" s="17"/>
      <c r="AG1349" s="17">
        <v>0.26207646375233601</v>
      </c>
      <c r="AH1349" s="17">
        <v>0.29242840965264599</v>
      </c>
    </row>
    <row r="1350" spans="2:34" x14ac:dyDescent="0.25">
      <c r="B1350" t="s">
        <v>532</v>
      </c>
      <c r="C1350" s="17">
        <v>0.23061748721971101</v>
      </c>
      <c r="D1350" s="17">
        <v>0.23741636540281499</v>
      </c>
      <c r="E1350" s="17">
        <v>0.22622844599233799</v>
      </c>
      <c r="F1350" s="17"/>
      <c r="G1350" s="17">
        <v>0.25542823062459402</v>
      </c>
      <c r="H1350" s="17">
        <v>0.21423402068986899</v>
      </c>
      <c r="I1350" s="17">
        <v>0.22808278891508399</v>
      </c>
      <c r="J1350" s="17"/>
      <c r="K1350" s="17">
        <v>0.27845028467121302</v>
      </c>
      <c r="L1350" s="17">
        <v>0.22079711204511701</v>
      </c>
      <c r="M1350" s="17"/>
      <c r="N1350" s="17">
        <v>0.25939611817307401</v>
      </c>
      <c r="O1350" s="17">
        <v>0.26140961458381901</v>
      </c>
      <c r="P1350" s="17">
        <v>0.22922961470976599</v>
      </c>
      <c r="Q1350" s="17">
        <v>0.17195818574670799</v>
      </c>
      <c r="R1350" s="17">
        <v>0.19764380505648699</v>
      </c>
      <c r="S1350" s="17"/>
      <c r="T1350" s="17">
        <v>0.21093936404771699</v>
      </c>
      <c r="U1350" s="17">
        <v>0.223857801770843</v>
      </c>
      <c r="V1350" s="17">
        <v>0.226458709807594</v>
      </c>
      <c r="W1350" s="17">
        <v>0.302370346270598</v>
      </c>
      <c r="X1350" s="17">
        <v>0.25604878926253799</v>
      </c>
      <c r="Y1350" s="17">
        <v>0.24210841853624601</v>
      </c>
      <c r="Z1350" s="17">
        <v>0.191603998325171</v>
      </c>
      <c r="AA1350" s="17">
        <v>0.19528410350643899</v>
      </c>
      <c r="AB1350" s="17">
        <v>0.24130017136481799</v>
      </c>
      <c r="AC1350" s="17">
        <v>0.24022520478088599</v>
      </c>
      <c r="AD1350" s="17">
        <v>0.217774734625483</v>
      </c>
      <c r="AE1350" s="17">
        <v>0.173209697207339</v>
      </c>
      <c r="AF1350" s="17"/>
      <c r="AG1350" s="17">
        <v>0.238192528571364</v>
      </c>
      <c r="AH1350" s="17">
        <v>0.22052824777431199</v>
      </c>
    </row>
    <row r="1351" spans="2:34" x14ac:dyDescent="0.25">
      <c r="B1351" t="s">
        <v>533</v>
      </c>
      <c r="C1351" s="17">
        <v>0.16844057214432401</v>
      </c>
      <c r="D1351" s="17">
        <v>0.16748483252846</v>
      </c>
      <c r="E1351" s="17">
        <v>0.165833937571782</v>
      </c>
      <c r="F1351" s="17"/>
      <c r="G1351" s="17">
        <v>0.176203617615145</v>
      </c>
      <c r="H1351" s="17">
        <v>0.18509957181065401</v>
      </c>
      <c r="I1351" s="17">
        <v>0.140374859753436</v>
      </c>
      <c r="J1351" s="17"/>
      <c r="K1351" s="17">
        <v>0.116365012841911</v>
      </c>
      <c r="L1351" s="17">
        <v>0.17933371274384899</v>
      </c>
      <c r="M1351" s="17"/>
      <c r="N1351" s="17">
        <v>0.16969761050768301</v>
      </c>
      <c r="O1351" s="17">
        <v>0.183795177003825</v>
      </c>
      <c r="P1351" s="17">
        <v>0.16626930861439501</v>
      </c>
      <c r="Q1351" s="17">
        <v>0.17857584456098399</v>
      </c>
      <c r="R1351" s="17">
        <v>0.151468174068592</v>
      </c>
      <c r="S1351" s="17"/>
      <c r="T1351" s="17">
        <v>0.13215406549931899</v>
      </c>
      <c r="U1351" s="17">
        <v>0.22083211362649699</v>
      </c>
      <c r="V1351" s="17">
        <v>0.191848757213887</v>
      </c>
      <c r="W1351" s="17">
        <v>0.14141159495848399</v>
      </c>
      <c r="X1351" s="17">
        <v>0.19208593757860801</v>
      </c>
      <c r="Y1351" s="17">
        <v>0.13264602647014501</v>
      </c>
      <c r="Z1351" s="17">
        <v>0.18473945240423001</v>
      </c>
      <c r="AA1351" s="17">
        <v>0.16928644240492299</v>
      </c>
      <c r="AB1351" s="17">
        <v>0.16215793900640799</v>
      </c>
      <c r="AC1351" s="17">
        <v>0.15641829662151899</v>
      </c>
      <c r="AD1351" s="17">
        <v>0.184026627507898</v>
      </c>
      <c r="AE1351" s="17">
        <v>0.14903200018332599</v>
      </c>
      <c r="AF1351" s="17"/>
      <c r="AG1351" s="17">
        <v>0.158966333550869</v>
      </c>
      <c r="AH1351" s="17">
        <v>0.174366026951949</v>
      </c>
    </row>
    <row r="1352" spans="2:34" x14ac:dyDescent="0.25">
      <c r="B1352" t="s">
        <v>534</v>
      </c>
      <c r="C1352" s="17">
        <v>7.52418239434446E-2</v>
      </c>
      <c r="D1352" s="17">
        <v>7.0285024257496803E-2</v>
      </c>
      <c r="E1352" s="17">
        <v>8.0062708530805701E-2</v>
      </c>
      <c r="F1352" s="17"/>
      <c r="G1352" s="17">
        <v>7.3284464180561296E-2</v>
      </c>
      <c r="H1352" s="17">
        <v>8.6812344353311699E-2</v>
      </c>
      <c r="I1352" s="17">
        <v>6.2574901261835195E-2</v>
      </c>
      <c r="J1352" s="17"/>
      <c r="K1352" s="17">
        <v>8.2910425764894199E-2</v>
      </c>
      <c r="L1352" s="17">
        <v>7.3542545280126104E-2</v>
      </c>
      <c r="M1352" s="17"/>
      <c r="N1352" s="17">
        <v>9.5090275077653497E-2</v>
      </c>
      <c r="O1352" s="17">
        <v>7.3518381590621004E-2</v>
      </c>
      <c r="P1352" s="17">
        <v>7.2996776861657106E-2</v>
      </c>
      <c r="Q1352" s="17">
        <v>0.123404367992442</v>
      </c>
      <c r="R1352" s="17">
        <v>4.7295239955517702E-2</v>
      </c>
      <c r="S1352" s="17"/>
      <c r="T1352" s="17">
        <v>2.9071844132638101E-2</v>
      </c>
      <c r="U1352" s="17">
        <v>7.6547067560777698E-2</v>
      </c>
      <c r="V1352" s="17">
        <v>7.6472760994417494E-2</v>
      </c>
      <c r="W1352" s="17">
        <v>7.4733656706566398E-2</v>
      </c>
      <c r="X1352" s="17">
        <v>5.5256199267025803E-2</v>
      </c>
      <c r="Y1352" s="17">
        <v>9.7059972193592997E-2</v>
      </c>
      <c r="Z1352" s="17">
        <v>7.2759080816587093E-2</v>
      </c>
      <c r="AA1352" s="17">
        <v>0.13164532173754201</v>
      </c>
      <c r="AB1352" s="17">
        <v>8.2077904693565101E-2</v>
      </c>
      <c r="AC1352" s="17">
        <v>0.123520165061333</v>
      </c>
      <c r="AD1352" s="17">
        <v>2.51764265738409E-2</v>
      </c>
      <c r="AE1352" s="17">
        <v>0.11381643231479301</v>
      </c>
      <c r="AF1352" s="17"/>
      <c r="AG1352" s="17">
        <v>9.3230476922624206E-2</v>
      </c>
      <c r="AH1352" s="17">
        <v>6.6641418881140405E-2</v>
      </c>
    </row>
    <row r="1353" spans="2:34" x14ac:dyDescent="0.25">
      <c r="B1353" t="s">
        <v>80</v>
      </c>
      <c r="C1353" s="17">
        <v>8.8369827963372893E-2</v>
      </c>
      <c r="D1353" s="17">
        <v>7.4304188455628195E-2</v>
      </c>
      <c r="E1353" s="17">
        <v>0.101148252249415</v>
      </c>
      <c r="F1353" s="17"/>
      <c r="G1353" s="17">
        <v>0.107267019720936</v>
      </c>
      <c r="H1353" s="17">
        <v>7.9875920967151195E-2</v>
      </c>
      <c r="I1353" s="17">
        <v>8.1450976239960199E-2</v>
      </c>
      <c r="J1353" s="17"/>
      <c r="K1353" s="17">
        <v>0.119063241932879</v>
      </c>
      <c r="L1353" s="17">
        <v>7.5550250273460698E-2</v>
      </c>
      <c r="M1353" s="17"/>
      <c r="N1353" s="17">
        <v>0.16936153995502901</v>
      </c>
      <c r="O1353" s="17">
        <v>7.2354380537257998E-2</v>
      </c>
      <c r="P1353" s="17">
        <v>8.4548103054584905E-2</v>
      </c>
      <c r="Q1353" s="17">
        <v>7.4942430266706994E-2</v>
      </c>
      <c r="R1353" s="17">
        <v>4.9803135564397603E-2</v>
      </c>
      <c r="S1353" s="17"/>
      <c r="T1353" s="17">
        <v>6.2227585930963697E-2</v>
      </c>
      <c r="U1353" s="17">
        <v>9.3151233717735704E-2</v>
      </c>
      <c r="V1353" s="17">
        <v>8.8617248066000895E-2</v>
      </c>
      <c r="W1353" s="17">
        <v>6.98867310401797E-2</v>
      </c>
      <c r="X1353" s="17">
        <v>8.0752494528544896E-2</v>
      </c>
      <c r="Y1353" s="17">
        <v>9.79204727036707E-2</v>
      </c>
      <c r="Z1353" s="17">
        <v>0.110815740862466</v>
      </c>
      <c r="AA1353" s="17">
        <v>4.81812167953274E-2</v>
      </c>
      <c r="AB1353" s="17">
        <v>9.6138444960189195E-2</v>
      </c>
      <c r="AC1353" s="17">
        <v>9.4375917742825E-2</v>
      </c>
      <c r="AD1353" s="17">
        <v>0.159902177142876</v>
      </c>
      <c r="AE1353" s="17">
        <v>5.4960916608681999E-2</v>
      </c>
      <c r="AF1353" s="17"/>
      <c r="AG1353" s="17">
        <v>7.2234308798482402E-2</v>
      </c>
      <c r="AH1353" s="17">
        <v>8.3896798811547796E-2</v>
      </c>
    </row>
    <row r="1354" spans="2:34" x14ac:dyDescent="0.25">
      <c r="C1354" s="17"/>
      <c r="D1354" s="17"/>
      <c r="E1354" s="17"/>
      <c r="F1354" s="17"/>
      <c r="G1354" s="17"/>
      <c r="H1354" s="17"/>
      <c r="I1354" s="17"/>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row>
    <row r="1355" spans="2:34" x14ac:dyDescent="0.25">
      <c r="B1355" s="6" t="s">
        <v>546</v>
      </c>
      <c r="C1355" s="17"/>
      <c r="D1355" s="17"/>
      <c r="E1355" s="17"/>
      <c r="F1355" s="17"/>
      <c r="G1355" s="17"/>
      <c r="H1355" s="17"/>
      <c r="I1355" s="17"/>
      <c r="J1355" s="17"/>
      <c r="K1355" s="17"/>
      <c r="L1355" s="17"/>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7"/>
    </row>
    <row r="1356" spans="2:34" x14ac:dyDescent="0.25">
      <c r="B1356" s="23" t="s">
        <v>62</v>
      </c>
      <c r="C1356" s="17"/>
      <c r="D1356" s="17"/>
      <c r="E1356" s="17"/>
      <c r="F1356" s="17"/>
      <c r="G1356" s="17"/>
      <c r="H1356" s="17"/>
      <c r="I1356" s="17"/>
      <c r="J1356" s="17"/>
      <c r="K1356" s="17"/>
      <c r="L1356" s="17"/>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7"/>
    </row>
    <row r="1357" spans="2:34" x14ac:dyDescent="0.25">
      <c r="B1357" t="s">
        <v>530</v>
      </c>
      <c r="C1357" s="17">
        <v>0.18114903364107801</v>
      </c>
      <c r="D1357" s="17">
        <v>0.19675222924637401</v>
      </c>
      <c r="E1357" s="17">
        <v>0.165543566628957</v>
      </c>
      <c r="F1357" s="17"/>
      <c r="G1357" s="17">
        <v>0.14795744537269601</v>
      </c>
      <c r="H1357" s="17">
        <v>0.18450882995481199</v>
      </c>
      <c r="I1357" s="17">
        <v>0.20777225544242101</v>
      </c>
      <c r="J1357" s="17"/>
      <c r="K1357" s="17">
        <v>0.17616107904821299</v>
      </c>
      <c r="L1357" s="17">
        <v>0.18369129061487099</v>
      </c>
      <c r="M1357" s="17"/>
      <c r="N1357" s="17">
        <v>0.13432246458993899</v>
      </c>
      <c r="O1357" s="17">
        <v>0.18629546187898299</v>
      </c>
      <c r="P1357" s="17">
        <v>0.18312988771397901</v>
      </c>
      <c r="Q1357" s="17">
        <v>0.18612457968089899</v>
      </c>
      <c r="R1357" s="17">
        <v>0.20926195389931901</v>
      </c>
      <c r="S1357" s="17"/>
      <c r="T1357" s="17">
        <v>0.23066315447115701</v>
      </c>
      <c r="U1357" s="17">
        <v>9.83249952674983E-2</v>
      </c>
      <c r="V1357" s="17">
        <v>0.23291381738372399</v>
      </c>
      <c r="W1357" s="17">
        <v>0.12804464764986101</v>
      </c>
      <c r="X1357" s="17">
        <v>0.178253965724149</v>
      </c>
      <c r="Y1357" s="17">
        <v>0.21414423596156301</v>
      </c>
      <c r="Z1357" s="17">
        <v>0.22824532397141201</v>
      </c>
      <c r="AA1357" s="17">
        <v>0.15779992479551899</v>
      </c>
      <c r="AB1357" s="17">
        <v>0.18705039545200899</v>
      </c>
      <c r="AC1357" s="17">
        <v>0.17634316361860999</v>
      </c>
      <c r="AD1357" s="17">
        <v>0.161724552208793</v>
      </c>
      <c r="AE1357" s="17">
        <v>0.153173391413957</v>
      </c>
      <c r="AF1357" s="17"/>
      <c r="AG1357" s="17">
        <v>0.19384293601994401</v>
      </c>
      <c r="AH1357" s="17">
        <v>0.17781176181304401</v>
      </c>
    </row>
    <row r="1358" spans="2:34" x14ac:dyDescent="0.25">
      <c r="B1358" t="s">
        <v>531</v>
      </c>
      <c r="C1358" s="17">
        <v>0.234319643682114</v>
      </c>
      <c r="D1358" s="17">
        <v>0.25440963699410102</v>
      </c>
      <c r="E1358" s="17">
        <v>0.21643135342243</v>
      </c>
      <c r="F1358" s="17"/>
      <c r="G1358" s="17">
        <v>0.226394464501496</v>
      </c>
      <c r="H1358" s="17">
        <v>0.233521835195554</v>
      </c>
      <c r="I1358" s="17">
        <v>0.24267954411210499</v>
      </c>
      <c r="J1358" s="17"/>
      <c r="K1358" s="17">
        <v>0.223155345791863</v>
      </c>
      <c r="L1358" s="17">
        <v>0.239207940934311</v>
      </c>
      <c r="M1358" s="17"/>
      <c r="N1358" s="17">
        <v>0.18531787854434201</v>
      </c>
      <c r="O1358" s="17">
        <v>0.23008254717374699</v>
      </c>
      <c r="P1358" s="17">
        <v>0.24892304903381399</v>
      </c>
      <c r="Q1358" s="17">
        <v>0.19539964369864199</v>
      </c>
      <c r="R1358" s="17">
        <v>0.26638262820911102</v>
      </c>
      <c r="S1358" s="17"/>
      <c r="T1358" s="17">
        <v>0.28268364445063099</v>
      </c>
      <c r="U1358" s="17">
        <v>0.287944328976111</v>
      </c>
      <c r="V1358" s="17">
        <v>0.16563338580553899</v>
      </c>
      <c r="W1358" s="17">
        <v>0.233784093566727</v>
      </c>
      <c r="X1358" s="17">
        <v>0.236551799942642</v>
      </c>
      <c r="Y1358" s="17">
        <v>0.25423787331710801</v>
      </c>
      <c r="Z1358" s="17">
        <v>0.19934649682807301</v>
      </c>
      <c r="AA1358" s="17">
        <v>0.24625381657557799</v>
      </c>
      <c r="AB1358" s="17">
        <v>0.21982932716932399</v>
      </c>
      <c r="AC1358" s="17">
        <v>0.17195872581070001</v>
      </c>
      <c r="AD1358" s="17">
        <v>0.23836002192814501</v>
      </c>
      <c r="AE1358" s="17">
        <v>0.19970890244498199</v>
      </c>
      <c r="AF1358" s="17"/>
      <c r="AG1358" s="17">
        <v>0.24910133371867199</v>
      </c>
      <c r="AH1358" s="17">
        <v>0.22547700051258099</v>
      </c>
    </row>
    <row r="1359" spans="2:34" x14ac:dyDescent="0.25">
      <c r="B1359" t="s">
        <v>532</v>
      </c>
      <c r="C1359" s="17">
        <v>0.24553271085353601</v>
      </c>
      <c r="D1359" s="17">
        <v>0.23737166544544799</v>
      </c>
      <c r="E1359" s="17">
        <v>0.25327535506069898</v>
      </c>
      <c r="F1359" s="17"/>
      <c r="G1359" s="17">
        <v>0.26241209950133698</v>
      </c>
      <c r="H1359" s="17">
        <v>0.240024268901809</v>
      </c>
      <c r="I1359" s="17">
        <v>0.23675059035005</v>
      </c>
      <c r="J1359" s="17"/>
      <c r="K1359" s="17">
        <v>0.203092988080736</v>
      </c>
      <c r="L1359" s="17">
        <v>0.25505626447330698</v>
      </c>
      <c r="M1359" s="17"/>
      <c r="N1359" s="17">
        <v>0.22758258998811001</v>
      </c>
      <c r="O1359" s="17">
        <v>0.255650089241786</v>
      </c>
      <c r="P1359" s="17">
        <v>0.25920713666897699</v>
      </c>
      <c r="Q1359" s="17">
        <v>0.235453899946241</v>
      </c>
      <c r="R1359" s="17">
        <v>0.22769887849350501</v>
      </c>
      <c r="S1359" s="17"/>
      <c r="T1359" s="17">
        <v>0.24131080428313401</v>
      </c>
      <c r="U1359" s="17">
        <v>0.230759735060517</v>
      </c>
      <c r="V1359" s="17">
        <v>0.264266859847335</v>
      </c>
      <c r="W1359" s="17">
        <v>0.29322649266040501</v>
      </c>
      <c r="X1359" s="17">
        <v>0.260573577944407</v>
      </c>
      <c r="Y1359" s="17">
        <v>0.24340977281158299</v>
      </c>
      <c r="Z1359" s="17">
        <v>0.20705406821458999</v>
      </c>
      <c r="AA1359" s="17">
        <v>0.32272924647369999</v>
      </c>
      <c r="AB1359" s="17">
        <v>0.230856121447887</v>
      </c>
      <c r="AC1359" s="17">
        <v>0.22124018270061399</v>
      </c>
      <c r="AD1359" s="17">
        <v>0.226727920399137</v>
      </c>
      <c r="AE1359" s="17">
        <v>0.26987541368630302</v>
      </c>
      <c r="AF1359" s="17"/>
      <c r="AG1359" s="17">
        <v>0.21518370850974</v>
      </c>
      <c r="AH1359" s="17">
        <v>0.26918509381093902</v>
      </c>
    </row>
    <row r="1360" spans="2:34" x14ac:dyDescent="0.25">
      <c r="B1360" t="s">
        <v>533</v>
      </c>
      <c r="C1360" s="17">
        <v>0.15895177986866199</v>
      </c>
      <c r="D1360" s="17">
        <v>0.13109232830631001</v>
      </c>
      <c r="E1360" s="17">
        <v>0.186983948226878</v>
      </c>
      <c r="F1360" s="17"/>
      <c r="G1360" s="17">
        <v>0.163062111301644</v>
      </c>
      <c r="H1360" s="17">
        <v>0.173852418230074</v>
      </c>
      <c r="I1360" s="17">
        <v>0.13648008188378799</v>
      </c>
      <c r="J1360" s="17"/>
      <c r="K1360" s="17">
        <v>0.166695408199247</v>
      </c>
      <c r="L1360" s="17">
        <v>0.15878255250922599</v>
      </c>
      <c r="M1360" s="17"/>
      <c r="N1360" s="17">
        <v>0.14259180563876001</v>
      </c>
      <c r="O1360" s="17">
        <v>0.15498889805504701</v>
      </c>
      <c r="P1360" s="17">
        <v>0.16456797354903699</v>
      </c>
      <c r="Q1360" s="17">
        <v>0.17304708656422499</v>
      </c>
      <c r="R1360" s="17">
        <v>0.16117634856354299</v>
      </c>
      <c r="S1360" s="17"/>
      <c r="T1360" s="17">
        <v>0.125337287903447</v>
      </c>
      <c r="U1360" s="17">
        <v>0.18299814147134999</v>
      </c>
      <c r="V1360" s="17">
        <v>0.15586492568601301</v>
      </c>
      <c r="W1360" s="17">
        <v>0.152868719715259</v>
      </c>
      <c r="X1360" s="17">
        <v>0.162399037589293</v>
      </c>
      <c r="Y1360" s="17">
        <v>0.14046313161695301</v>
      </c>
      <c r="Z1360" s="17">
        <v>0.14634562383489699</v>
      </c>
      <c r="AA1360" s="17">
        <v>0.14902565604266299</v>
      </c>
      <c r="AB1360" s="17">
        <v>0.19174981779129399</v>
      </c>
      <c r="AC1360" s="17">
        <v>0.17831337866271099</v>
      </c>
      <c r="AD1360" s="17">
        <v>0.13899756341240499</v>
      </c>
      <c r="AE1360" s="17">
        <v>0.18909721513939401</v>
      </c>
      <c r="AF1360" s="17"/>
      <c r="AG1360" s="17">
        <v>0.164234759163112</v>
      </c>
      <c r="AH1360" s="17">
        <v>0.162316671348327</v>
      </c>
    </row>
    <row r="1361" spans="2:34" x14ac:dyDescent="0.25">
      <c r="B1361" t="s">
        <v>534</v>
      </c>
      <c r="C1361" s="17">
        <v>9.7233971532643404E-2</v>
      </c>
      <c r="D1361" s="17">
        <v>0.10551459946161799</v>
      </c>
      <c r="E1361" s="17">
        <v>8.7517517411065296E-2</v>
      </c>
      <c r="F1361" s="17"/>
      <c r="G1361" s="17">
        <v>9.2881052539794201E-2</v>
      </c>
      <c r="H1361" s="17">
        <v>9.60477235290986E-2</v>
      </c>
      <c r="I1361" s="17">
        <v>0.10276213574590499</v>
      </c>
      <c r="J1361" s="17"/>
      <c r="K1361" s="17">
        <v>0.11604881976095401</v>
      </c>
      <c r="L1361" s="17">
        <v>9.1559562044885898E-2</v>
      </c>
      <c r="M1361" s="17"/>
      <c r="N1361" s="17">
        <v>0.125355982753731</v>
      </c>
      <c r="O1361" s="17">
        <v>0.106381032777534</v>
      </c>
      <c r="P1361" s="17">
        <v>8.1775238387930493E-2</v>
      </c>
      <c r="Q1361" s="17">
        <v>0.107214497640994</v>
      </c>
      <c r="R1361" s="17">
        <v>8.9463265801833503E-2</v>
      </c>
      <c r="S1361" s="17"/>
      <c r="T1361" s="17">
        <v>6.9388151759379998E-2</v>
      </c>
      <c r="U1361" s="17">
        <v>0.12034420319372401</v>
      </c>
      <c r="V1361" s="17">
        <v>9.3762812469636594E-2</v>
      </c>
      <c r="W1361" s="17">
        <v>8.8467475799109796E-2</v>
      </c>
      <c r="X1361" s="17">
        <v>9.8278014579765205E-2</v>
      </c>
      <c r="Y1361" s="17">
        <v>5.2611864820928902E-2</v>
      </c>
      <c r="Z1361" s="17">
        <v>0.126310594943082</v>
      </c>
      <c r="AA1361" s="17">
        <v>5.5713162379488597E-2</v>
      </c>
      <c r="AB1361" s="17">
        <v>9.3660970096136498E-2</v>
      </c>
      <c r="AC1361" s="17">
        <v>0.15065741197472399</v>
      </c>
      <c r="AD1361" s="17">
        <v>0.120564701443378</v>
      </c>
      <c r="AE1361" s="17">
        <v>9.5266617770488907E-2</v>
      </c>
      <c r="AF1361" s="17"/>
      <c r="AG1361" s="17">
        <v>0.10202944247134201</v>
      </c>
      <c r="AH1361" s="17">
        <v>9.1747364869192799E-2</v>
      </c>
    </row>
    <row r="1362" spans="2:34" x14ac:dyDescent="0.25">
      <c r="B1362" t="s">
        <v>80</v>
      </c>
      <c r="C1362" s="17">
        <v>8.2812860421966505E-2</v>
      </c>
      <c r="D1362" s="17">
        <v>7.4859540546149406E-2</v>
      </c>
      <c r="E1362" s="17">
        <v>9.0248259249971305E-2</v>
      </c>
      <c r="F1362" s="17"/>
      <c r="G1362" s="17">
        <v>0.10729282678303199</v>
      </c>
      <c r="H1362" s="17">
        <v>7.20449241886537E-2</v>
      </c>
      <c r="I1362" s="17">
        <v>7.3555392465730798E-2</v>
      </c>
      <c r="J1362" s="17"/>
      <c r="K1362" s="17">
        <v>0.114846359118988</v>
      </c>
      <c r="L1362" s="17">
        <v>7.1702389423398599E-2</v>
      </c>
      <c r="M1362" s="17"/>
      <c r="N1362" s="17">
        <v>0.18482927848511799</v>
      </c>
      <c r="O1362" s="17">
        <v>6.6601970872903093E-2</v>
      </c>
      <c r="P1362" s="17">
        <v>6.23967146462618E-2</v>
      </c>
      <c r="Q1362" s="17">
        <v>0.102760292468998</v>
      </c>
      <c r="R1362" s="17">
        <v>4.60169250326882E-2</v>
      </c>
      <c r="S1362" s="17"/>
      <c r="T1362" s="17">
        <v>5.0616957132250999E-2</v>
      </c>
      <c r="U1362" s="17">
        <v>7.96285960307999E-2</v>
      </c>
      <c r="V1362" s="17">
        <v>8.7558198807751494E-2</v>
      </c>
      <c r="W1362" s="17">
        <v>0.103608570608637</v>
      </c>
      <c r="X1362" s="17">
        <v>6.3943604219744293E-2</v>
      </c>
      <c r="Y1362" s="17">
        <v>9.5133121471864798E-2</v>
      </c>
      <c r="Z1362" s="17">
        <v>9.2697892207945498E-2</v>
      </c>
      <c r="AA1362" s="17">
        <v>6.8478193733050599E-2</v>
      </c>
      <c r="AB1362" s="17">
        <v>7.6853368043349496E-2</v>
      </c>
      <c r="AC1362" s="17">
        <v>0.10148713723264</v>
      </c>
      <c r="AD1362" s="17">
        <v>0.113625240608142</v>
      </c>
      <c r="AE1362" s="17">
        <v>9.2878459544874795E-2</v>
      </c>
      <c r="AF1362" s="17"/>
      <c r="AG1362" s="17">
        <v>7.5607820117190902E-2</v>
      </c>
      <c r="AH1362" s="17">
        <v>7.3462107645915403E-2</v>
      </c>
    </row>
    <row r="1363" spans="2:34" x14ac:dyDescent="0.25">
      <c r="C1363" s="17"/>
      <c r="D1363" s="17"/>
      <c r="E1363" s="17"/>
      <c r="F1363" s="17"/>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row>
    <row r="1364" spans="2:34" x14ac:dyDescent="0.25">
      <c r="B1364" s="6" t="s">
        <v>547</v>
      </c>
      <c r="C1364" s="17"/>
      <c r="D1364" s="17"/>
      <c r="E1364" s="17"/>
      <c r="F1364" s="17"/>
      <c r="G1364" s="17"/>
      <c r="H1364" s="17"/>
      <c r="I1364" s="17"/>
      <c r="J1364" s="17"/>
      <c r="K1364" s="17"/>
      <c r="L1364" s="17"/>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7"/>
    </row>
    <row r="1365" spans="2:34" x14ac:dyDescent="0.25">
      <c r="B1365" s="23" t="s">
        <v>62</v>
      </c>
      <c r="C1365" s="17"/>
      <c r="D1365" s="17"/>
      <c r="E1365" s="17"/>
      <c r="F1365" s="17"/>
      <c r="G1365" s="17"/>
      <c r="H1365" s="17"/>
      <c r="I1365" s="17"/>
      <c r="J1365" s="17"/>
      <c r="K1365" s="17"/>
      <c r="L1365" s="17"/>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7"/>
    </row>
    <row r="1366" spans="2:34" x14ac:dyDescent="0.25">
      <c r="B1366" t="s">
        <v>530</v>
      </c>
      <c r="C1366" s="17">
        <v>0.21593096435058301</v>
      </c>
      <c r="D1366" s="17">
        <v>0.23452007919989501</v>
      </c>
      <c r="E1366" s="17">
        <v>0.197247263176447</v>
      </c>
      <c r="F1366" s="17"/>
      <c r="G1366" s="17">
        <v>0.19370783636052399</v>
      </c>
      <c r="H1366" s="17">
        <v>0.198692341674543</v>
      </c>
      <c r="I1366" s="17">
        <v>0.25815324047593002</v>
      </c>
      <c r="J1366" s="17"/>
      <c r="K1366" s="17">
        <v>0.191884413797691</v>
      </c>
      <c r="L1366" s="17">
        <v>0.21860913047368799</v>
      </c>
      <c r="M1366" s="17"/>
      <c r="N1366" s="17">
        <v>0.16012804415023699</v>
      </c>
      <c r="O1366" s="17">
        <v>0.21577806022196599</v>
      </c>
      <c r="P1366" s="17">
        <v>0.20358358497833901</v>
      </c>
      <c r="Q1366" s="17">
        <v>0.20808610667070099</v>
      </c>
      <c r="R1366" s="17">
        <v>0.28875458860251701</v>
      </c>
      <c r="S1366" s="17"/>
      <c r="T1366" s="17">
        <v>0.30792333720172699</v>
      </c>
      <c r="U1366" s="17">
        <v>0.17710104540802399</v>
      </c>
      <c r="V1366" s="17">
        <v>0.19805037065852901</v>
      </c>
      <c r="W1366" s="17">
        <v>0.15108845901773199</v>
      </c>
      <c r="X1366" s="17">
        <v>0.17662743250013699</v>
      </c>
      <c r="Y1366" s="17">
        <v>0.22413794488479899</v>
      </c>
      <c r="Z1366" s="17">
        <v>0.237965356114723</v>
      </c>
      <c r="AA1366" s="17">
        <v>0.16356993550207299</v>
      </c>
      <c r="AB1366" s="17">
        <v>0.26563355065486099</v>
      </c>
      <c r="AC1366" s="17">
        <v>0.207750149329608</v>
      </c>
      <c r="AD1366" s="17">
        <v>0.18008138147560401</v>
      </c>
      <c r="AE1366" s="17">
        <v>0.17806859433892699</v>
      </c>
      <c r="AF1366" s="17"/>
      <c r="AG1366" s="17">
        <v>0.218583844880919</v>
      </c>
      <c r="AH1366" s="17">
        <v>0.22775660591232399</v>
      </c>
    </row>
    <row r="1367" spans="2:34" x14ac:dyDescent="0.25">
      <c r="B1367" t="s">
        <v>531</v>
      </c>
      <c r="C1367" s="17">
        <v>0.30833772433233703</v>
      </c>
      <c r="D1367" s="17">
        <v>0.33186949962416701</v>
      </c>
      <c r="E1367" s="17">
        <v>0.28666275102127298</v>
      </c>
      <c r="F1367" s="17"/>
      <c r="G1367" s="17">
        <v>0.315044043985855</v>
      </c>
      <c r="H1367" s="17">
        <v>0.30435087075818001</v>
      </c>
      <c r="I1367" s="17">
        <v>0.30709978821157502</v>
      </c>
      <c r="J1367" s="17"/>
      <c r="K1367" s="17">
        <v>0.31467671535937602</v>
      </c>
      <c r="L1367" s="17">
        <v>0.31071520853690299</v>
      </c>
      <c r="M1367" s="17"/>
      <c r="N1367" s="17">
        <v>0.25545395254597503</v>
      </c>
      <c r="O1367" s="17">
        <v>0.30720345690137002</v>
      </c>
      <c r="P1367" s="17">
        <v>0.30665241291828399</v>
      </c>
      <c r="Q1367" s="17">
        <v>0.34051073559584599</v>
      </c>
      <c r="R1367" s="17">
        <v>0.34524690916999501</v>
      </c>
      <c r="S1367" s="17"/>
      <c r="T1367" s="17">
        <v>0.32746022010247</v>
      </c>
      <c r="U1367" s="17">
        <v>0.28849663069335202</v>
      </c>
      <c r="V1367" s="17">
        <v>0.33018139833946902</v>
      </c>
      <c r="W1367" s="17">
        <v>0.35741285347955898</v>
      </c>
      <c r="X1367" s="17">
        <v>0.30270408377353503</v>
      </c>
      <c r="Y1367" s="17">
        <v>0.32537038312769301</v>
      </c>
      <c r="Z1367" s="17">
        <v>0.32746403166309501</v>
      </c>
      <c r="AA1367" s="17">
        <v>0.28882144518780101</v>
      </c>
      <c r="AB1367" s="17">
        <v>0.24986221362282701</v>
      </c>
      <c r="AC1367" s="17">
        <v>0.26254781259617699</v>
      </c>
      <c r="AD1367" s="17">
        <v>0.33730637581792999</v>
      </c>
      <c r="AE1367" s="17">
        <v>0.33929461178803699</v>
      </c>
      <c r="AF1367" s="17"/>
      <c r="AG1367" s="17">
        <v>0.32043323133301299</v>
      </c>
      <c r="AH1367" s="17">
        <v>0.30795132592819002</v>
      </c>
    </row>
    <row r="1368" spans="2:34" x14ac:dyDescent="0.25">
      <c r="B1368" t="s">
        <v>532</v>
      </c>
      <c r="C1368" s="17">
        <v>0.188791469701833</v>
      </c>
      <c r="D1368" s="17">
        <v>0.19383634022898599</v>
      </c>
      <c r="E1368" s="17">
        <v>0.185739651103241</v>
      </c>
      <c r="F1368" s="17"/>
      <c r="G1368" s="17">
        <v>0.17979219870162</v>
      </c>
      <c r="H1368" s="17">
        <v>0.19944673439282701</v>
      </c>
      <c r="I1368" s="17">
        <v>0.18381107328020499</v>
      </c>
      <c r="J1368" s="17"/>
      <c r="K1368" s="17">
        <v>0.17189192288467101</v>
      </c>
      <c r="L1368" s="17">
        <v>0.19395908436079401</v>
      </c>
      <c r="M1368" s="17"/>
      <c r="N1368" s="17">
        <v>0.19941384312403701</v>
      </c>
      <c r="O1368" s="17">
        <v>0.195932172367873</v>
      </c>
      <c r="P1368" s="17">
        <v>0.20350822712302399</v>
      </c>
      <c r="Q1368" s="17">
        <v>0.162811940943939</v>
      </c>
      <c r="R1368" s="17">
        <v>0.15405160468963899</v>
      </c>
      <c r="S1368" s="17"/>
      <c r="T1368" s="17">
        <v>0.15835444462432099</v>
      </c>
      <c r="U1368" s="17">
        <v>0.18341195132542101</v>
      </c>
      <c r="V1368" s="17">
        <v>0.17691653828205001</v>
      </c>
      <c r="W1368" s="17">
        <v>0.213845338867237</v>
      </c>
      <c r="X1368" s="17">
        <v>0.230570045686464</v>
      </c>
      <c r="Y1368" s="17">
        <v>0.18627809859570099</v>
      </c>
      <c r="Z1368" s="17">
        <v>0.21320155729438001</v>
      </c>
      <c r="AA1368" s="17">
        <v>0.22443393355860999</v>
      </c>
      <c r="AB1368" s="17">
        <v>0.182936178558952</v>
      </c>
      <c r="AC1368" s="17">
        <v>0.174392154440491</v>
      </c>
      <c r="AD1368" s="17">
        <v>0.19300575295893199</v>
      </c>
      <c r="AE1368" s="17">
        <v>0.146097670810106</v>
      </c>
      <c r="AF1368" s="17"/>
      <c r="AG1368" s="17">
        <v>0.18108512241750799</v>
      </c>
      <c r="AH1368" s="17">
        <v>0.18661874312066301</v>
      </c>
    </row>
    <row r="1369" spans="2:34" x14ac:dyDescent="0.25">
      <c r="B1369" t="s">
        <v>533</v>
      </c>
      <c r="C1369" s="17">
        <v>0.13340776597284301</v>
      </c>
      <c r="D1369" s="17">
        <v>0.110519835028848</v>
      </c>
      <c r="E1369" s="17">
        <v>0.155616327653847</v>
      </c>
      <c r="F1369" s="17"/>
      <c r="G1369" s="17">
        <v>0.15213301514500499</v>
      </c>
      <c r="H1369" s="17">
        <v>0.135239994856516</v>
      </c>
      <c r="I1369" s="17">
        <v>0.113721472426754</v>
      </c>
      <c r="J1369" s="17"/>
      <c r="K1369" s="17">
        <v>0.146730852409822</v>
      </c>
      <c r="L1369" s="17">
        <v>0.13248466602681899</v>
      </c>
      <c r="M1369" s="17"/>
      <c r="N1369" s="17">
        <v>0.14117016113950501</v>
      </c>
      <c r="O1369" s="17">
        <v>0.13683714838729399</v>
      </c>
      <c r="P1369" s="17">
        <v>0.13488746854337799</v>
      </c>
      <c r="Q1369" s="17">
        <v>0.15968398699627201</v>
      </c>
      <c r="R1369" s="17">
        <v>0.11098813739526001</v>
      </c>
      <c r="S1369" s="17"/>
      <c r="T1369" s="17">
        <v>0.116553181344802</v>
      </c>
      <c r="U1369" s="17">
        <v>0.15645813627007299</v>
      </c>
      <c r="V1369" s="17">
        <v>0.13457103895803399</v>
      </c>
      <c r="W1369" s="17">
        <v>0.13829166108369301</v>
      </c>
      <c r="X1369" s="17">
        <v>0.12943339205090401</v>
      </c>
      <c r="Y1369" s="17">
        <v>0.108368348779408</v>
      </c>
      <c r="Z1369" s="17">
        <v>0.11617976987237701</v>
      </c>
      <c r="AA1369" s="17">
        <v>0.16127379049871299</v>
      </c>
      <c r="AB1369" s="17">
        <v>0.14789436705409301</v>
      </c>
      <c r="AC1369" s="17">
        <v>0.146031265707081</v>
      </c>
      <c r="AD1369" s="17">
        <v>8.3300331634178201E-2</v>
      </c>
      <c r="AE1369" s="17">
        <v>0.18566261864063399</v>
      </c>
      <c r="AF1369" s="17"/>
      <c r="AG1369" s="17">
        <v>0.119612688640475</v>
      </c>
      <c r="AH1369" s="17">
        <v>0.14421120975649199</v>
      </c>
    </row>
    <row r="1370" spans="2:34" x14ac:dyDescent="0.25">
      <c r="B1370" t="s">
        <v>534</v>
      </c>
      <c r="C1370" s="17">
        <v>7.2691489998660305E-2</v>
      </c>
      <c r="D1370" s="17">
        <v>5.9317438964232701E-2</v>
      </c>
      <c r="E1370" s="17">
        <v>8.3545034523266198E-2</v>
      </c>
      <c r="F1370" s="17"/>
      <c r="G1370" s="17">
        <v>5.49393077321777E-2</v>
      </c>
      <c r="H1370" s="17">
        <v>8.8072710501367696E-2</v>
      </c>
      <c r="I1370" s="17">
        <v>6.9924691118137094E-2</v>
      </c>
      <c r="J1370" s="17"/>
      <c r="K1370" s="17">
        <v>7.7981807558738001E-2</v>
      </c>
      <c r="L1370" s="17">
        <v>7.1430450845036894E-2</v>
      </c>
      <c r="M1370" s="17"/>
      <c r="N1370" s="17">
        <v>7.3198206592648696E-2</v>
      </c>
      <c r="O1370" s="17">
        <v>7.4694996457188106E-2</v>
      </c>
      <c r="P1370" s="17">
        <v>7.7423517078036797E-2</v>
      </c>
      <c r="Q1370" s="17">
        <v>7.5341472417286504E-2</v>
      </c>
      <c r="R1370" s="17">
        <v>6.0281744489262802E-2</v>
      </c>
      <c r="S1370" s="17"/>
      <c r="T1370" s="17">
        <v>2.9853868731142201E-2</v>
      </c>
      <c r="U1370" s="17">
        <v>9.9951058703691406E-2</v>
      </c>
      <c r="V1370" s="17">
        <v>7.06942228499296E-2</v>
      </c>
      <c r="W1370" s="17">
        <v>8.1265647282804193E-2</v>
      </c>
      <c r="X1370" s="17">
        <v>7.3852373013433406E-2</v>
      </c>
      <c r="Y1370" s="17">
        <v>6.7406644781118602E-2</v>
      </c>
      <c r="Z1370" s="17">
        <v>4.5979349035059E-2</v>
      </c>
      <c r="AA1370" s="17">
        <v>9.0325937793387198E-2</v>
      </c>
      <c r="AB1370" s="17">
        <v>8.2746144790054599E-2</v>
      </c>
      <c r="AC1370" s="17">
        <v>0.10273892045761</v>
      </c>
      <c r="AD1370" s="17">
        <v>7.1532335545893597E-2</v>
      </c>
      <c r="AE1370" s="17">
        <v>7.7871160367338405E-2</v>
      </c>
      <c r="AF1370" s="17"/>
      <c r="AG1370" s="17">
        <v>8.26190495218245E-2</v>
      </c>
      <c r="AH1370" s="17">
        <v>6.3430832502275394E-2</v>
      </c>
    </row>
    <row r="1371" spans="2:34" x14ac:dyDescent="0.25">
      <c r="B1371" t="s">
        <v>80</v>
      </c>
      <c r="C1371" s="17">
        <v>8.0840585643743204E-2</v>
      </c>
      <c r="D1371" s="17">
        <v>6.9936806953870695E-2</v>
      </c>
      <c r="E1371" s="17">
        <v>9.1188972521925898E-2</v>
      </c>
      <c r="F1371" s="17"/>
      <c r="G1371" s="17">
        <v>0.10438359807481901</v>
      </c>
      <c r="H1371" s="17">
        <v>7.4197347816565895E-2</v>
      </c>
      <c r="I1371" s="17">
        <v>6.7289734487399597E-2</v>
      </c>
      <c r="J1371" s="17"/>
      <c r="K1371" s="17">
        <v>9.68342879897022E-2</v>
      </c>
      <c r="L1371" s="17">
        <v>7.2801459756759904E-2</v>
      </c>
      <c r="M1371" s="17"/>
      <c r="N1371" s="17">
        <v>0.170635792447597</v>
      </c>
      <c r="O1371" s="17">
        <v>6.9554165664308401E-2</v>
      </c>
      <c r="P1371" s="17">
        <v>7.3944789358937599E-2</v>
      </c>
      <c r="Q1371" s="17">
        <v>5.3565757375955397E-2</v>
      </c>
      <c r="R1371" s="17">
        <v>4.0677015653326098E-2</v>
      </c>
      <c r="S1371" s="17"/>
      <c r="T1371" s="17">
        <v>5.9854947995537401E-2</v>
      </c>
      <c r="U1371" s="17">
        <v>9.4581177599438404E-2</v>
      </c>
      <c r="V1371" s="17">
        <v>8.9586430911988493E-2</v>
      </c>
      <c r="W1371" s="17">
        <v>5.8096040268974102E-2</v>
      </c>
      <c r="X1371" s="17">
        <v>8.6812672975527E-2</v>
      </c>
      <c r="Y1371" s="17">
        <v>8.8438579831280104E-2</v>
      </c>
      <c r="Z1371" s="17">
        <v>5.92099360203662E-2</v>
      </c>
      <c r="AA1371" s="17">
        <v>7.1574957459414695E-2</v>
      </c>
      <c r="AB1371" s="17">
        <v>7.0927545319212595E-2</v>
      </c>
      <c r="AC1371" s="17">
        <v>0.106539697469033</v>
      </c>
      <c r="AD1371" s="17">
        <v>0.13477382256746201</v>
      </c>
      <c r="AE1371" s="17">
        <v>7.3005344054957302E-2</v>
      </c>
      <c r="AF1371" s="17"/>
      <c r="AG1371" s="17">
        <v>7.76660632062601E-2</v>
      </c>
      <c r="AH1371" s="17">
        <v>7.0031282780055507E-2</v>
      </c>
    </row>
    <row r="1372" spans="2:34" x14ac:dyDescent="0.25">
      <c r="C1372" s="17"/>
      <c r="D1372" s="17"/>
      <c r="E1372" s="17"/>
      <c r="F1372" s="17"/>
      <c r="G1372" s="17"/>
      <c r="H1372" s="17"/>
      <c r="I1372" s="17"/>
      <c r="J1372" s="17"/>
      <c r="K1372" s="17"/>
      <c r="L1372" s="17"/>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7"/>
    </row>
    <row r="1373" spans="2:34" x14ac:dyDescent="0.25">
      <c r="B1373" s="6" t="s">
        <v>548</v>
      </c>
      <c r="C1373" s="17"/>
      <c r="D1373" s="17"/>
      <c r="E1373" s="17"/>
      <c r="F1373" s="17"/>
      <c r="G1373" s="17"/>
      <c r="H1373" s="17"/>
      <c r="I1373" s="17"/>
      <c r="J1373" s="17"/>
      <c r="K1373" s="17"/>
      <c r="L1373" s="17"/>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7"/>
    </row>
    <row r="1374" spans="2:34" x14ac:dyDescent="0.25">
      <c r="B1374" s="23" t="s">
        <v>62</v>
      </c>
      <c r="C1374" s="17"/>
      <c r="D1374" s="17"/>
      <c r="E1374" s="17"/>
      <c r="F1374" s="17"/>
      <c r="G1374" s="17"/>
      <c r="H1374" s="17"/>
      <c r="I1374" s="17"/>
      <c r="J1374" s="17"/>
      <c r="K1374" s="17"/>
      <c r="L1374" s="17"/>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7"/>
    </row>
    <row r="1375" spans="2:34" x14ac:dyDescent="0.25">
      <c r="B1375" t="s">
        <v>530</v>
      </c>
      <c r="C1375" s="17">
        <v>0.18331786709728901</v>
      </c>
      <c r="D1375" s="17">
        <v>0.189703457186161</v>
      </c>
      <c r="E1375" s="17">
        <v>0.179567248250005</v>
      </c>
      <c r="F1375" s="17"/>
      <c r="G1375" s="17">
        <v>0.16102288535748899</v>
      </c>
      <c r="H1375" s="17">
        <v>0.16955952364659199</v>
      </c>
      <c r="I1375" s="17">
        <v>0.22124996950731801</v>
      </c>
      <c r="J1375" s="17"/>
      <c r="K1375" s="17">
        <v>0.172776865153555</v>
      </c>
      <c r="L1375" s="17">
        <v>0.188552546357071</v>
      </c>
      <c r="M1375" s="17"/>
      <c r="N1375" s="17">
        <v>0.13823702667707899</v>
      </c>
      <c r="O1375" s="17">
        <v>0.17853512875944699</v>
      </c>
      <c r="P1375" s="17">
        <v>0.17638758992095699</v>
      </c>
      <c r="Q1375" s="17">
        <v>0.161560689067826</v>
      </c>
      <c r="R1375" s="17">
        <v>0.246960664639403</v>
      </c>
      <c r="S1375" s="17"/>
      <c r="T1375" s="17">
        <v>0.25897742462953399</v>
      </c>
      <c r="U1375" s="17">
        <v>0.14074863569153701</v>
      </c>
      <c r="V1375" s="17">
        <v>0.147575221019556</v>
      </c>
      <c r="W1375" s="17">
        <v>0.123607401010997</v>
      </c>
      <c r="X1375" s="17">
        <v>0.173081406654989</v>
      </c>
      <c r="Y1375" s="17">
        <v>0.202006026470327</v>
      </c>
      <c r="Z1375" s="17">
        <v>0.15037163329922701</v>
      </c>
      <c r="AA1375" s="17">
        <v>0.14481132435921801</v>
      </c>
      <c r="AB1375" s="17">
        <v>0.21476226386011499</v>
      </c>
      <c r="AC1375" s="17">
        <v>0.19367525200330499</v>
      </c>
      <c r="AD1375" s="17">
        <v>0.21625956191623999</v>
      </c>
      <c r="AE1375" s="17">
        <v>0.21351911792766201</v>
      </c>
      <c r="AF1375" s="17"/>
      <c r="AG1375" s="17">
        <v>0.198919460105732</v>
      </c>
      <c r="AH1375" s="17">
        <v>0.179503460960733</v>
      </c>
    </row>
    <row r="1376" spans="2:34" x14ac:dyDescent="0.25">
      <c r="B1376" t="s">
        <v>531</v>
      </c>
      <c r="C1376" s="17">
        <v>0.29193708211222402</v>
      </c>
      <c r="D1376" s="17">
        <v>0.31726485681347899</v>
      </c>
      <c r="E1376" s="17">
        <v>0.26938372303009001</v>
      </c>
      <c r="F1376" s="17"/>
      <c r="G1376" s="17">
        <v>0.28370458084434902</v>
      </c>
      <c r="H1376" s="17">
        <v>0.301337763175684</v>
      </c>
      <c r="I1376" s="17">
        <v>0.28781508378475901</v>
      </c>
      <c r="J1376" s="17"/>
      <c r="K1376" s="17">
        <v>0.32586055232583799</v>
      </c>
      <c r="L1376" s="17">
        <v>0.29179963886240901</v>
      </c>
      <c r="M1376" s="17"/>
      <c r="N1376" s="17">
        <v>0.252792254809869</v>
      </c>
      <c r="O1376" s="17">
        <v>0.29386027841593099</v>
      </c>
      <c r="P1376" s="17">
        <v>0.29620081803672399</v>
      </c>
      <c r="Q1376" s="17">
        <v>0.25988926910186599</v>
      </c>
      <c r="R1376" s="17">
        <v>0.32616437880014698</v>
      </c>
      <c r="S1376" s="17"/>
      <c r="T1376" s="17">
        <v>0.325007006710752</v>
      </c>
      <c r="U1376" s="17">
        <v>0.28385796278000902</v>
      </c>
      <c r="V1376" s="17">
        <v>0.25778733036075402</v>
      </c>
      <c r="W1376" s="17">
        <v>0.24279097600577301</v>
      </c>
      <c r="X1376" s="17">
        <v>0.28798816120753701</v>
      </c>
      <c r="Y1376" s="17">
        <v>0.270620366345321</v>
      </c>
      <c r="Z1376" s="17">
        <v>0.34545405435774501</v>
      </c>
      <c r="AA1376" s="17">
        <v>0.30512848681849702</v>
      </c>
      <c r="AB1376" s="17">
        <v>0.28648164080243499</v>
      </c>
      <c r="AC1376" s="17">
        <v>0.31193527977880797</v>
      </c>
      <c r="AD1376" s="17">
        <v>0.24414069690601001</v>
      </c>
      <c r="AE1376" s="17">
        <v>0.35669787311615903</v>
      </c>
      <c r="AF1376" s="17"/>
      <c r="AG1376" s="17">
        <v>0.28615675565226201</v>
      </c>
      <c r="AH1376" s="17">
        <v>0.303807277854449</v>
      </c>
    </row>
    <row r="1377" spans="2:34" x14ac:dyDescent="0.25">
      <c r="B1377" t="s">
        <v>532</v>
      </c>
      <c r="C1377" s="17">
        <v>0.24419606257295101</v>
      </c>
      <c r="D1377" s="17">
        <v>0.24040574548212801</v>
      </c>
      <c r="E1377" s="17">
        <v>0.24507280748084101</v>
      </c>
      <c r="F1377" s="17"/>
      <c r="G1377" s="17">
        <v>0.26013808588773901</v>
      </c>
      <c r="H1377" s="17">
        <v>0.23159296503763299</v>
      </c>
      <c r="I1377" s="17">
        <v>0.245166295476722</v>
      </c>
      <c r="J1377" s="17"/>
      <c r="K1377" s="17">
        <v>0.21308822476561601</v>
      </c>
      <c r="L1377" s="17">
        <v>0.25191529617432601</v>
      </c>
      <c r="M1377" s="17"/>
      <c r="N1377" s="17">
        <v>0.22415485199395699</v>
      </c>
      <c r="O1377" s="17">
        <v>0.26131642590024701</v>
      </c>
      <c r="P1377" s="17">
        <v>0.24461752606354301</v>
      </c>
      <c r="Q1377" s="17">
        <v>0.27630205343477299</v>
      </c>
      <c r="R1377" s="17">
        <v>0.230312664143524</v>
      </c>
      <c r="S1377" s="17"/>
      <c r="T1377" s="17">
        <v>0.241885530488609</v>
      </c>
      <c r="U1377" s="17">
        <v>0.25977191963343399</v>
      </c>
      <c r="V1377" s="17">
        <v>0.222112708255578</v>
      </c>
      <c r="W1377" s="17">
        <v>0.26641031030420098</v>
      </c>
      <c r="X1377" s="17">
        <v>0.30795485838479503</v>
      </c>
      <c r="Y1377" s="17">
        <v>0.24596792227777201</v>
      </c>
      <c r="Z1377" s="17">
        <v>0.19095245620283799</v>
      </c>
      <c r="AA1377" s="17">
        <v>0.31837520779141198</v>
      </c>
      <c r="AB1377" s="17">
        <v>0.22334264146576799</v>
      </c>
      <c r="AC1377" s="17">
        <v>0.21246054920732699</v>
      </c>
      <c r="AD1377" s="17">
        <v>0.27055818316774</v>
      </c>
      <c r="AE1377" s="17">
        <v>0.188682955980703</v>
      </c>
      <c r="AF1377" s="17"/>
      <c r="AG1377" s="17">
        <v>0.23581152822663001</v>
      </c>
      <c r="AH1377" s="17">
        <v>0.246701247201184</v>
      </c>
    </row>
    <row r="1378" spans="2:34" x14ac:dyDescent="0.25">
      <c r="B1378" t="s">
        <v>533</v>
      </c>
      <c r="C1378" s="17">
        <v>0.14255140724123699</v>
      </c>
      <c r="D1378" s="17">
        <v>0.13426785717540601</v>
      </c>
      <c r="E1378" s="17">
        <v>0.151990412577165</v>
      </c>
      <c r="F1378" s="17"/>
      <c r="G1378" s="17">
        <v>0.13502018997629101</v>
      </c>
      <c r="H1378" s="17">
        <v>0.16157988438281701</v>
      </c>
      <c r="I1378" s="17">
        <v>0.12572513101524199</v>
      </c>
      <c r="J1378" s="17"/>
      <c r="K1378" s="17">
        <v>0.12845355817612999</v>
      </c>
      <c r="L1378" s="17">
        <v>0.14271356797971399</v>
      </c>
      <c r="M1378" s="17"/>
      <c r="N1378" s="17">
        <v>0.16203811804856799</v>
      </c>
      <c r="O1378" s="17">
        <v>0.12605200962277399</v>
      </c>
      <c r="P1378" s="17">
        <v>0.153233027790142</v>
      </c>
      <c r="Q1378" s="17">
        <v>0.19206151525733001</v>
      </c>
      <c r="R1378" s="17">
        <v>0.105840062897441</v>
      </c>
      <c r="S1378" s="17"/>
      <c r="T1378" s="17">
        <v>7.6675480737055393E-2</v>
      </c>
      <c r="U1378" s="17">
        <v>0.18784310439194199</v>
      </c>
      <c r="V1378" s="17">
        <v>0.16640303592963401</v>
      </c>
      <c r="W1378" s="17">
        <v>0.236666729740792</v>
      </c>
      <c r="X1378" s="17">
        <v>9.4157555952957994E-2</v>
      </c>
      <c r="Y1378" s="17">
        <v>0.13777798299451699</v>
      </c>
      <c r="Z1378" s="17">
        <v>0.201280842765441</v>
      </c>
      <c r="AA1378" s="17">
        <v>0.10525751083151701</v>
      </c>
      <c r="AB1378" s="17">
        <v>0.116331292185938</v>
      </c>
      <c r="AC1378" s="17">
        <v>0.13334195309261601</v>
      </c>
      <c r="AD1378" s="17">
        <v>0.107473032259872</v>
      </c>
      <c r="AE1378" s="17">
        <v>0.10522521557162599</v>
      </c>
      <c r="AF1378" s="17"/>
      <c r="AG1378" s="17">
        <v>0.14294769278131</v>
      </c>
      <c r="AH1378" s="17">
        <v>0.143805567121987</v>
      </c>
    </row>
    <row r="1379" spans="2:34" x14ac:dyDescent="0.25">
      <c r="B1379" t="s">
        <v>534</v>
      </c>
      <c r="C1379" s="17">
        <v>4.9370615971842897E-2</v>
      </c>
      <c r="D1379" s="17">
        <v>4.6825159141817001E-2</v>
      </c>
      <c r="E1379" s="17">
        <v>4.9968785015144901E-2</v>
      </c>
      <c r="F1379" s="17"/>
      <c r="G1379" s="17">
        <v>5.0247692870580597E-2</v>
      </c>
      <c r="H1379" s="17">
        <v>5.0040959575530702E-2</v>
      </c>
      <c r="I1379" s="17">
        <v>4.7716767742859899E-2</v>
      </c>
      <c r="J1379" s="17"/>
      <c r="K1379" s="17">
        <v>5.8270463409400598E-2</v>
      </c>
      <c r="L1379" s="17">
        <v>4.7673823495317701E-2</v>
      </c>
      <c r="M1379" s="17"/>
      <c r="N1379" s="17">
        <v>6.7461099880218506E-2</v>
      </c>
      <c r="O1379" s="17">
        <v>6.0818045493684997E-2</v>
      </c>
      <c r="P1379" s="17">
        <v>4.4879515892241401E-2</v>
      </c>
      <c r="Q1379" s="17">
        <v>4.0789098700223701E-2</v>
      </c>
      <c r="R1379" s="17">
        <v>3.36269996830822E-2</v>
      </c>
      <c r="S1379" s="17"/>
      <c r="T1379" s="17">
        <v>2.8252173683363999E-2</v>
      </c>
      <c r="U1379" s="17">
        <v>4.6737065898246798E-2</v>
      </c>
      <c r="V1379" s="17">
        <v>7.5537420312620798E-2</v>
      </c>
      <c r="W1379" s="17">
        <v>5.3291937865457599E-2</v>
      </c>
      <c r="X1379" s="17">
        <v>5.4988182586507298E-2</v>
      </c>
      <c r="Y1379" s="17">
        <v>4.90563244687999E-2</v>
      </c>
      <c r="Z1379" s="17">
        <v>3.3696799861644103E-2</v>
      </c>
      <c r="AA1379" s="17">
        <v>4.5303467763269302E-2</v>
      </c>
      <c r="AB1379" s="17">
        <v>7.2510700268784894E-2</v>
      </c>
      <c r="AC1379" s="17">
        <v>4.8245516781956301E-2</v>
      </c>
      <c r="AD1379" s="17">
        <v>3.7378845417743702E-2</v>
      </c>
      <c r="AE1379" s="17">
        <v>4.94178854432731E-2</v>
      </c>
      <c r="AF1379" s="17"/>
      <c r="AG1379" s="17">
        <v>5.4186212521345797E-2</v>
      </c>
      <c r="AH1379" s="17">
        <v>4.5477558813314799E-2</v>
      </c>
    </row>
    <row r="1380" spans="2:34" x14ac:dyDescent="0.25">
      <c r="B1380" t="s">
        <v>80</v>
      </c>
      <c r="C1380" s="17">
        <v>8.8626965004456895E-2</v>
      </c>
      <c r="D1380" s="17">
        <v>7.1532924201008596E-2</v>
      </c>
      <c r="E1380" s="17">
        <v>0.104017023646755</v>
      </c>
      <c r="F1380" s="17"/>
      <c r="G1380" s="17">
        <v>0.109866565063551</v>
      </c>
      <c r="H1380" s="17">
        <v>8.5888904181743497E-2</v>
      </c>
      <c r="I1380" s="17">
        <v>7.2326752473099803E-2</v>
      </c>
      <c r="J1380" s="17"/>
      <c r="K1380" s="17">
        <v>0.10155033616946001</v>
      </c>
      <c r="L1380" s="17">
        <v>7.7345127131162594E-2</v>
      </c>
      <c r="M1380" s="17"/>
      <c r="N1380" s="17">
        <v>0.15531664859031</v>
      </c>
      <c r="O1380" s="17">
        <v>7.9418111807915803E-2</v>
      </c>
      <c r="P1380" s="17">
        <v>8.4681522296393405E-2</v>
      </c>
      <c r="Q1380" s="17">
        <v>6.9397374437982301E-2</v>
      </c>
      <c r="R1380" s="17">
        <v>5.7095229836403201E-2</v>
      </c>
      <c r="S1380" s="17"/>
      <c r="T1380" s="17">
        <v>6.9202383750685603E-2</v>
      </c>
      <c r="U1380" s="17">
        <v>8.1041311604830898E-2</v>
      </c>
      <c r="V1380" s="17">
        <v>0.13058428412185699</v>
      </c>
      <c r="W1380" s="17">
        <v>7.7232645072779299E-2</v>
      </c>
      <c r="X1380" s="17">
        <v>8.1829835213214699E-2</v>
      </c>
      <c r="Y1380" s="17">
        <v>9.4571377443262994E-2</v>
      </c>
      <c r="Z1380" s="17">
        <v>7.8244213513105801E-2</v>
      </c>
      <c r="AA1380" s="17">
        <v>8.1124002436087E-2</v>
      </c>
      <c r="AB1380" s="17">
        <v>8.6571461416960205E-2</v>
      </c>
      <c r="AC1380" s="17">
        <v>0.100341449135987</v>
      </c>
      <c r="AD1380" s="17">
        <v>0.124189680332394</v>
      </c>
      <c r="AE1380" s="17">
        <v>8.64569519605769E-2</v>
      </c>
      <c r="AF1380" s="17"/>
      <c r="AG1380" s="17">
        <v>8.1978350712719902E-2</v>
      </c>
      <c r="AH1380" s="17">
        <v>8.0704888048330994E-2</v>
      </c>
    </row>
    <row r="1381" spans="2:34" x14ac:dyDescent="0.25">
      <c r="C1381" s="17"/>
      <c r="D1381" s="17"/>
      <c r="E1381" s="17"/>
      <c r="F1381" s="17"/>
      <c r="G1381" s="17"/>
      <c r="H1381" s="17"/>
      <c r="I1381" s="17"/>
      <c r="J1381" s="17"/>
      <c r="K1381" s="17"/>
      <c r="L1381" s="17"/>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7"/>
    </row>
    <row r="1382" spans="2:34" x14ac:dyDescent="0.25">
      <c r="B1382" s="6" t="s">
        <v>549</v>
      </c>
      <c r="C1382" s="17"/>
      <c r="D1382" s="17"/>
      <c r="E1382" s="17"/>
      <c r="F1382" s="17"/>
      <c r="G1382" s="17"/>
      <c r="H1382" s="17"/>
      <c r="I1382" s="17"/>
      <c r="J1382" s="17"/>
      <c r="K1382" s="17"/>
      <c r="L1382" s="17"/>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7"/>
    </row>
    <row r="1383" spans="2:34" x14ac:dyDescent="0.25">
      <c r="B1383" s="23" t="s">
        <v>62</v>
      </c>
      <c r="C1383" s="17"/>
      <c r="D1383" s="17"/>
      <c r="E1383" s="17"/>
      <c r="F1383" s="17"/>
      <c r="G1383" s="17"/>
      <c r="H1383" s="17"/>
      <c r="I1383" s="17"/>
      <c r="J1383" s="17"/>
      <c r="K1383" s="17"/>
      <c r="L1383" s="17"/>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7"/>
    </row>
    <row r="1384" spans="2:34" x14ac:dyDescent="0.25">
      <c r="B1384" t="s">
        <v>530</v>
      </c>
      <c r="C1384" s="17">
        <v>0.19243062408787501</v>
      </c>
      <c r="D1384" s="17">
        <v>0.205005254674133</v>
      </c>
      <c r="E1384" s="17">
        <v>0.182664718152211</v>
      </c>
      <c r="F1384" s="17"/>
      <c r="G1384" s="17">
        <v>0.167979175036614</v>
      </c>
      <c r="H1384" s="17">
        <v>0.190297020203303</v>
      </c>
      <c r="I1384" s="17">
        <v>0.21781286443609699</v>
      </c>
      <c r="J1384" s="17"/>
      <c r="K1384" s="17">
        <v>0.15595548418108199</v>
      </c>
      <c r="L1384" s="17">
        <v>0.19935813669767799</v>
      </c>
      <c r="M1384" s="17"/>
      <c r="N1384" s="17">
        <v>0.138722216814509</v>
      </c>
      <c r="O1384" s="17">
        <v>0.18483211678477399</v>
      </c>
      <c r="P1384" s="17">
        <v>0.192851724643781</v>
      </c>
      <c r="Q1384" s="17">
        <v>0.15503864621035399</v>
      </c>
      <c r="R1384" s="17">
        <v>0.258111199055789</v>
      </c>
      <c r="S1384" s="17"/>
      <c r="T1384" s="17">
        <v>0.27335619009996898</v>
      </c>
      <c r="U1384" s="17">
        <v>0.15562162690181</v>
      </c>
      <c r="V1384" s="17">
        <v>0.15017268411590901</v>
      </c>
      <c r="W1384" s="17">
        <v>0.19454137659370299</v>
      </c>
      <c r="X1384" s="17">
        <v>0.16608197698634899</v>
      </c>
      <c r="Y1384" s="17">
        <v>0.180281861738395</v>
      </c>
      <c r="Z1384" s="17">
        <v>0.20088583718081801</v>
      </c>
      <c r="AA1384" s="17">
        <v>0.136127574071472</v>
      </c>
      <c r="AB1384" s="17">
        <v>0.19782582271843399</v>
      </c>
      <c r="AC1384" s="17">
        <v>0.19803231354204001</v>
      </c>
      <c r="AD1384" s="17">
        <v>0.21636380503671501</v>
      </c>
      <c r="AE1384" s="17">
        <v>0.179199855322208</v>
      </c>
      <c r="AF1384" s="17"/>
      <c r="AG1384" s="17">
        <v>0.20376945262082399</v>
      </c>
      <c r="AH1384" s="17">
        <v>0.198211606332339</v>
      </c>
    </row>
    <row r="1385" spans="2:34" x14ac:dyDescent="0.25">
      <c r="B1385" t="s">
        <v>531</v>
      </c>
      <c r="C1385" s="17">
        <v>0.29174411999321498</v>
      </c>
      <c r="D1385" s="17">
        <v>0.30644578715705301</v>
      </c>
      <c r="E1385" s="17">
        <v>0.27896062189665899</v>
      </c>
      <c r="F1385" s="17"/>
      <c r="G1385" s="17">
        <v>0.272214509576232</v>
      </c>
      <c r="H1385" s="17">
        <v>0.29284206565669502</v>
      </c>
      <c r="I1385" s="17">
        <v>0.308509282369264</v>
      </c>
      <c r="J1385" s="17"/>
      <c r="K1385" s="17">
        <v>0.29578514916224502</v>
      </c>
      <c r="L1385" s="17">
        <v>0.298531690154202</v>
      </c>
      <c r="M1385" s="17"/>
      <c r="N1385" s="17">
        <v>0.216186965985185</v>
      </c>
      <c r="O1385" s="17">
        <v>0.288148093089097</v>
      </c>
      <c r="P1385" s="17">
        <v>0.30205181030497902</v>
      </c>
      <c r="Q1385" s="17">
        <v>0.34342688485778999</v>
      </c>
      <c r="R1385" s="17">
        <v>0.32060716994772398</v>
      </c>
      <c r="S1385" s="17"/>
      <c r="T1385" s="17">
        <v>0.29922662992596</v>
      </c>
      <c r="U1385" s="17">
        <v>0.27997521759897598</v>
      </c>
      <c r="V1385" s="17">
        <v>0.327722432349283</v>
      </c>
      <c r="W1385" s="17">
        <v>0.25836924686857599</v>
      </c>
      <c r="X1385" s="17">
        <v>0.278790034684955</v>
      </c>
      <c r="Y1385" s="17">
        <v>0.30717960929397797</v>
      </c>
      <c r="Z1385" s="17">
        <v>0.32195430001535602</v>
      </c>
      <c r="AA1385" s="17">
        <v>0.35436293474422798</v>
      </c>
      <c r="AB1385" s="17">
        <v>0.26983646056662303</v>
      </c>
      <c r="AC1385" s="17">
        <v>0.281556695355275</v>
      </c>
      <c r="AD1385" s="17">
        <v>0.237966156728315</v>
      </c>
      <c r="AE1385" s="17">
        <v>0.31362286494497399</v>
      </c>
      <c r="AF1385" s="17"/>
      <c r="AG1385" s="17">
        <v>0.322413456766938</v>
      </c>
      <c r="AH1385" s="17">
        <v>0.27610137748330599</v>
      </c>
    </row>
    <row r="1386" spans="2:34" x14ac:dyDescent="0.25">
      <c r="B1386" t="s">
        <v>532</v>
      </c>
      <c r="C1386" s="17">
        <v>0.23942533347745601</v>
      </c>
      <c r="D1386" s="17">
        <v>0.23764240795364799</v>
      </c>
      <c r="E1386" s="17">
        <v>0.24026591209467199</v>
      </c>
      <c r="F1386" s="17"/>
      <c r="G1386" s="17">
        <v>0.25493443150698097</v>
      </c>
      <c r="H1386" s="17">
        <v>0.24065173702898601</v>
      </c>
      <c r="I1386" s="17">
        <v>0.223484718244847</v>
      </c>
      <c r="J1386" s="17"/>
      <c r="K1386" s="17">
        <v>0.20306492488625499</v>
      </c>
      <c r="L1386" s="17">
        <v>0.244941341622987</v>
      </c>
      <c r="M1386" s="17"/>
      <c r="N1386" s="17">
        <v>0.2526120359247</v>
      </c>
      <c r="O1386" s="17">
        <v>0.257441496029851</v>
      </c>
      <c r="P1386" s="17">
        <v>0.248602738084644</v>
      </c>
      <c r="Q1386" s="17">
        <v>0.19068283398479999</v>
      </c>
      <c r="R1386" s="17">
        <v>0.20961962590644201</v>
      </c>
      <c r="S1386" s="17"/>
      <c r="T1386" s="17">
        <v>0.22710420098478801</v>
      </c>
      <c r="U1386" s="17">
        <v>0.25079147170357402</v>
      </c>
      <c r="V1386" s="17">
        <v>0.20669703661066699</v>
      </c>
      <c r="W1386" s="17">
        <v>0.27837315519484501</v>
      </c>
      <c r="X1386" s="17">
        <v>0.28628436097399501</v>
      </c>
      <c r="Y1386" s="17">
        <v>0.245748596521047</v>
      </c>
      <c r="Z1386" s="17">
        <v>0.20621849386939001</v>
      </c>
      <c r="AA1386" s="17">
        <v>0.239676747123411</v>
      </c>
      <c r="AB1386" s="17">
        <v>0.24662266420797899</v>
      </c>
      <c r="AC1386" s="17">
        <v>0.22224009137159301</v>
      </c>
      <c r="AD1386" s="17">
        <v>0.227749701805319</v>
      </c>
      <c r="AE1386" s="17">
        <v>0.22018745523817301</v>
      </c>
      <c r="AF1386" s="17"/>
      <c r="AG1386" s="17">
        <v>0.202982796291167</v>
      </c>
      <c r="AH1386" s="17">
        <v>0.264916924656179</v>
      </c>
    </row>
    <row r="1387" spans="2:34" x14ac:dyDescent="0.25">
      <c r="B1387" t="s">
        <v>533</v>
      </c>
      <c r="C1387" s="17">
        <v>0.13818704168988499</v>
      </c>
      <c r="D1387" s="17">
        <v>0.125245590615124</v>
      </c>
      <c r="E1387" s="17">
        <v>0.15233274246714501</v>
      </c>
      <c r="F1387" s="17"/>
      <c r="G1387" s="17">
        <v>0.14871041897828</v>
      </c>
      <c r="H1387" s="17">
        <v>0.13748543282446801</v>
      </c>
      <c r="I1387" s="17">
        <v>0.12929095982107899</v>
      </c>
      <c r="J1387" s="17"/>
      <c r="K1387" s="17">
        <v>0.135774024948178</v>
      </c>
      <c r="L1387" s="17">
        <v>0.13896707167019101</v>
      </c>
      <c r="M1387" s="17"/>
      <c r="N1387" s="17">
        <v>0.140275688642438</v>
      </c>
      <c r="O1387" s="17">
        <v>0.13202650643907901</v>
      </c>
      <c r="P1387" s="17">
        <v>0.13606245214572099</v>
      </c>
      <c r="Q1387" s="17">
        <v>0.18687235262094501</v>
      </c>
      <c r="R1387" s="17">
        <v>0.129380378929913</v>
      </c>
      <c r="S1387" s="17"/>
      <c r="T1387" s="17">
        <v>0.117144504369379</v>
      </c>
      <c r="U1387" s="17">
        <v>0.151026154971837</v>
      </c>
      <c r="V1387" s="17">
        <v>0.17942347919582999</v>
      </c>
      <c r="W1387" s="17">
        <v>0.13075842349375499</v>
      </c>
      <c r="X1387" s="17">
        <v>0.116158079723591</v>
      </c>
      <c r="Y1387" s="17">
        <v>0.14382794062676499</v>
      </c>
      <c r="Z1387" s="17">
        <v>0.161284132847582</v>
      </c>
      <c r="AA1387" s="17">
        <v>0.13735143697715799</v>
      </c>
      <c r="AB1387" s="17">
        <v>0.11442282842693099</v>
      </c>
      <c r="AC1387" s="17">
        <v>0.13294978045078601</v>
      </c>
      <c r="AD1387" s="17">
        <v>0.116729760157281</v>
      </c>
      <c r="AE1387" s="17">
        <v>0.197558627084715</v>
      </c>
      <c r="AF1387" s="17"/>
      <c r="AG1387" s="17">
        <v>0.14313059463351999</v>
      </c>
      <c r="AH1387" s="17">
        <v>0.132409128609913</v>
      </c>
    </row>
    <row r="1388" spans="2:34" x14ac:dyDescent="0.25">
      <c r="B1388" t="s">
        <v>534</v>
      </c>
      <c r="C1388" s="17">
        <v>5.5654159473245798E-2</v>
      </c>
      <c r="D1388" s="17">
        <v>4.7128905705727399E-2</v>
      </c>
      <c r="E1388" s="17">
        <v>6.1887815460799703E-2</v>
      </c>
      <c r="F1388" s="17"/>
      <c r="G1388" s="17">
        <v>4.8962557186037203E-2</v>
      </c>
      <c r="H1388" s="17">
        <v>6.8231447247235399E-2</v>
      </c>
      <c r="I1388" s="17">
        <v>4.6124179613342399E-2</v>
      </c>
      <c r="J1388" s="17"/>
      <c r="K1388" s="17">
        <v>0.10140026115964799</v>
      </c>
      <c r="L1388" s="17">
        <v>4.6444177155598398E-2</v>
      </c>
      <c r="M1388" s="17"/>
      <c r="N1388" s="17">
        <v>9.1287687322546399E-2</v>
      </c>
      <c r="O1388" s="17">
        <v>6.7717324929195896E-2</v>
      </c>
      <c r="P1388" s="17">
        <v>4.8170796443908599E-2</v>
      </c>
      <c r="Q1388" s="17">
        <v>3.0692670531555701E-2</v>
      </c>
      <c r="R1388" s="17">
        <v>3.6152852769278598E-2</v>
      </c>
      <c r="S1388" s="17"/>
      <c r="T1388" s="17">
        <v>2.6247975070632899E-2</v>
      </c>
      <c r="U1388" s="17">
        <v>6.7687613766104202E-2</v>
      </c>
      <c r="V1388" s="17">
        <v>4.2319774716681198E-2</v>
      </c>
      <c r="W1388" s="17">
        <v>6.0108944208558397E-2</v>
      </c>
      <c r="X1388" s="17">
        <v>4.2669248450291498E-2</v>
      </c>
      <c r="Y1388" s="17">
        <v>4.23169277375759E-2</v>
      </c>
      <c r="Z1388" s="17">
        <v>4.3498457044656803E-2</v>
      </c>
      <c r="AA1388" s="17">
        <v>7.6822677944096404E-2</v>
      </c>
      <c r="AB1388" s="17">
        <v>9.7451756382580496E-2</v>
      </c>
      <c r="AC1388" s="17">
        <v>7.1010800203937394E-2</v>
      </c>
      <c r="AD1388" s="17">
        <v>5.9715718804581701E-2</v>
      </c>
      <c r="AE1388" s="17">
        <v>3.5285506214014002E-2</v>
      </c>
      <c r="AF1388" s="17"/>
      <c r="AG1388" s="17">
        <v>5.8005348627277402E-2</v>
      </c>
      <c r="AH1388" s="17">
        <v>5.40018245261586E-2</v>
      </c>
    </row>
    <row r="1389" spans="2:34" x14ac:dyDescent="0.25">
      <c r="B1389" t="s">
        <v>80</v>
      </c>
      <c r="C1389" s="17">
        <v>8.2558721278323394E-2</v>
      </c>
      <c r="D1389" s="17">
        <v>7.8532053894315501E-2</v>
      </c>
      <c r="E1389" s="17">
        <v>8.3888189928512602E-2</v>
      </c>
      <c r="F1389" s="17"/>
      <c r="G1389" s="17">
        <v>0.107198907715855</v>
      </c>
      <c r="H1389" s="17">
        <v>7.0492297039311799E-2</v>
      </c>
      <c r="I1389" s="17">
        <v>7.4777995515370205E-2</v>
      </c>
      <c r="J1389" s="17"/>
      <c r="K1389" s="17">
        <v>0.108020155662593</v>
      </c>
      <c r="L1389" s="17">
        <v>7.1757582699343805E-2</v>
      </c>
      <c r="M1389" s="17"/>
      <c r="N1389" s="17">
        <v>0.16091540531062201</v>
      </c>
      <c r="O1389" s="17">
        <v>6.9834462728002297E-2</v>
      </c>
      <c r="P1389" s="17">
        <v>7.2260478376967002E-2</v>
      </c>
      <c r="Q1389" s="17">
        <v>9.3286611794555205E-2</v>
      </c>
      <c r="R1389" s="17">
        <v>4.6128773390854E-2</v>
      </c>
      <c r="S1389" s="17"/>
      <c r="T1389" s="17">
        <v>5.6920499549271197E-2</v>
      </c>
      <c r="U1389" s="17">
        <v>9.4897915057698498E-2</v>
      </c>
      <c r="V1389" s="17">
        <v>9.3664593011628994E-2</v>
      </c>
      <c r="W1389" s="17">
        <v>7.7848853640562404E-2</v>
      </c>
      <c r="X1389" s="17">
        <v>0.110016299180819</v>
      </c>
      <c r="Y1389" s="17">
        <v>8.0645064082239704E-2</v>
      </c>
      <c r="Z1389" s="17">
        <v>6.61587790421964E-2</v>
      </c>
      <c r="AA1389" s="17">
        <v>5.5658629139634902E-2</v>
      </c>
      <c r="AB1389" s="17">
        <v>7.3840467697451798E-2</v>
      </c>
      <c r="AC1389" s="17">
        <v>9.4210319076368398E-2</v>
      </c>
      <c r="AD1389" s="17">
        <v>0.14147485746778801</v>
      </c>
      <c r="AE1389" s="17">
        <v>5.4145691195915599E-2</v>
      </c>
      <c r="AF1389" s="17"/>
      <c r="AG1389" s="17">
        <v>6.9698351060273805E-2</v>
      </c>
      <c r="AH1389" s="17">
        <v>7.4359138392105298E-2</v>
      </c>
    </row>
    <row r="1390" spans="2:34" x14ac:dyDescent="0.25">
      <c r="C1390" s="17"/>
      <c r="D1390" s="17"/>
      <c r="E1390" s="17"/>
      <c r="F1390" s="17"/>
      <c r="G1390" s="17"/>
      <c r="H1390" s="17"/>
      <c r="I1390" s="17"/>
      <c r="J1390" s="17"/>
      <c r="K1390" s="17"/>
      <c r="L1390" s="17"/>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7"/>
    </row>
    <row r="1391" spans="2:34" x14ac:dyDescent="0.25">
      <c r="B1391" s="6" t="s">
        <v>550</v>
      </c>
      <c r="C1391" s="17"/>
      <c r="D1391" s="17"/>
      <c r="E1391" s="17"/>
      <c r="F1391" s="17"/>
      <c r="G1391" s="17"/>
      <c r="H1391" s="17"/>
      <c r="I1391" s="17"/>
      <c r="J1391" s="17"/>
      <c r="K1391" s="17"/>
      <c r="L1391" s="17"/>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7"/>
    </row>
    <row r="1392" spans="2:34" x14ac:dyDescent="0.25">
      <c r="B1392" s="23" t="s">
        <v>62</v>
      </c>
      <c r="C1392" s="17"/>
      <c r="D1392" s="17"/>
      <c r="E1392" s="17"/>
      <c r="F1392" s="17"/>
      <c r="G1392" s="17"/>
      <c r="H1392" s="17"/>
      <c r="I1392" s="17"/>
      <c r="J1392" s="17"/>
      <c r="K1392" s="17"/>
      <c r="L1392" s="17"/>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7"/>
    </row>
    <row r="1393" spans="2:34" x14ac:dyDescent="0.25">
      <c r="B1393" t="s">
        <v>530</v>
      </c>
      <c r="C1393" s="17">
        <v>0.187147706006808</v>
      </c>
      <c r="D1393" s="17">
        <v>0.19543098383677801</v>
      </c>
      <c r="E1393" s="17">
        <v>0.180905878168406</v>
      </c>
      <c r="F1393" s="17"/>
      <c r="G1393" s="17">
        <v>0.16562627097633201</v>
      </c>
      <c r="H1393" s="17">
        <v>0.18058748046355</v>
      </c>
      <c r="I1393" s="17">
        <v>0.215350091416008</v>
      </c>
      <c r="J1393" s="17"/>
      <c r="K1393" s="17">
        <v>0.16344244098184299</v>
      </c>
      <c r="L1393" s="17">
        <v>0.19360433462902699</v>
      </c>
      <c r="M1393" s="17"/>
      <c r="N1393" s="17">
        <v>0.14720866673639399</v>
      </c>
      <c r="O1393" s="17">
        <v>0.18113126074577399</v>
      </c>
      <c r="P1393" s="17">
        <v>0.17958197867849299</v>
      </c>
      <c r="Q1393" s="17">
        <v>0.20024294108912999</v>
      </c>
      <c r="R1393" s="17">
        <v>0.23639561042236901</v>
      </c>
      <c r="S1393" s="17"/>
      <c r="T1393" s="17">
        <v>0.26408118772144201</v>
      </c>
      <c r="U1393" s="17">
        <v>0.126032850109525</v>
      </c>
      <c r="V1393" s="17">
        <v>0.176682048613757</v>
      </c>
      <c r="W1393" s="17">
        <v>0.193400409909078</v>
      </c>
      <c r="X1393" s="17">
        <v>0.19907070573236199</v>
      </c>
      <c r="Y1393" s="17">
        <v>0.15982465959790401</v>
      </c>
      <c r="Z1393" s="17">
        <v>0.15948815786044901</v>
      </c>
      <c r="AA1393" s="17">
        <v>0.17905402175798399</v>
      </c>
      <c r="AB1393" s="17">
        <v>0.20179726374543899</v>
      </c>
      <c r="AC1393" s="17">
        <v>0.207351659017045</v>
      </c>
      <c r="AD1393" s="17">
        <v>0.206807841395933</v>
      </c>
      <c r="AE1393" s="17">
        <v>0.122084016703444</v>
      </c>
      <c r="AF1393" s="17"/>
      <c r="AG1393" s="17">
        <v>0.20311671369928699</v>
      </c>
      <c r="AH1393" s="17">
        <v>0.185781278410522</v>
      </c>
    </row>
    <row r="1394" spans="2:34" x14ac:dyDescent="0.25">
      <c r="B1394" t="s">
        <v>531</v>
      </c>
      <c r="C1394" s="17">
        <v>0.26911813891748299</v>
      </c>
      <c r="D1394" s="17">
        <v>0.29040384808382202</v>
      </c>
      <c r="E1394" s="17">
        <v>0.24936132806393399</v>
      </c>
      <c r="F1394" s="17"/>
      <c r="G1394" s="17">
        <v>0.22055910499380901</v>
      </c>
      <c r="H1394" s="17">
        <v>0.29676746994743503</v>
      </c>
      <c r="I1394" s="17">
        <v>0.27960735402581199</v>
      </c>
      <c r="J1394" s="17"/>
      <c r="K1394" s="17">
        <v>0.23101768564440001</v>
      </c>
      <c r="L1394" s="17">
        <v>0.28267509143560499</v>
      </c>
      <c r="M1394" s="17"/>
      <c r="N1394" s="17">
        <v>0.17087870124557999</v>
      </c>
      <c r="O1394" s="17">
        <v>0.25759032552192901</v>
      </c>
      <c r="P1394" s="17">
        <v>0.28033539843369898</v>
      </c>
      <c r="Q1394" s="17">
        <v>0.31040321004966198</v>
      </c>
      <c r="R1394" s="17">
        <v>0.32741806580058103</v>
      </c>
      <c r="S1394" s="17"/>
      <c r="T1394" s="17">
        <v>0.27374495973933199</v>
      </c>
      <c r="U1394" s="17">
        <v>0.312257001856311</v>
      </c>
      <c r="V1394" s="17">
        <v>0.26282654111514703</v>
      </c>
      <c r="W1394" s="17">
        <v>0.22469149329490301</v>
      </c>
      <c r="X1394" s="17">
        <v>0.28488112701384499</v>
      </c>
      <c r="Y1394" s="17">
        <v>0.24869227025469801</v>
      </c>
      <c r="Z1394" s="17">
        <v>0.25136508233471</v>
      </c>
      <c r="AA1394" s="17">
        <v>0.251513403178244</v>
      </c>
      <c r="AB1394" s="17">
        <v>0.26343244551912998</v>
      </c>
      <c r="AC1394" s="17">
        <v>0.302968775418475</v>
      </c>
      <c r="AD1394" s="17">
        <v>0.185497639730483</v>
      </c>
      <c r="AE1394" s="17">
        <v>0.36908531287717899</v>
      </c>
      <c r="AF1394" s="17"/>
      <c r="AG1394" s="17">
        <v>0.26276962599654502</v>
      </c>
      <c r="AH1394" s="17">
        <v>0.27335016004371598</v>
      </c>
    </row>
    <row r="1395" spans="2:34" x14ac:dyDescent="0.25">
      <c r="B1395" t="s">
        <v>532</v>
      </c>
      <c r="C1395" s="17">
        <v>0.25557189440769801</v>
      </c>
      <c r="D1395" s="17">
        <v>0.250607725379831</v>
      </c>
      <c r="E1395" s="17">
        <v>0.260142441557285</v>
      </c>
      <c r="F1395" s="17"/>
      <c r="G1395" s="17">
        <v>0.266860409428965</v>
      </c>
      <c r="H1395" s="17">
        <v>0.24424282000124001</v>
      </c>
      <c r="I1395" s="17">
        <v>0.25926950804618298</v>
      </c>
      <c r="J1395" s="17"/>
      <c r="K1395" s="17">
        <v>0.23700478451811699</v>
      </c>
      <c r="L1395" s="17">
        <v>0.25996395512870002</v>
      </c>
      <c r="M1395" s="17"/>
      <c r="N1395" s="17">
        <v>0.26999493387936802</v>
      </c>
      <c r="O1395" s="17">
        <v>0.26089646540245398</v>
      </c>
      <c r="P1395" s="17">
        <v>0.276027741281894</v>
      </c>
      <c r="Q1395" s="17">
        <v>0.20636790441810801</v>
      </c>
      <c r="R1395" s="17">
        <v>0.21720176166590599</v>
      </c>
      <c r="S1395" s="17"/>
      <c r="T1395" s="17">
        <v>0.258609233396208</v>
      </c>
      <c r="U1395" s="17">
        <v>0.25701804366495301</v>
      </c>
      <c r="V1395" s="17">
        <v>0.22180538281280099</v>
      </c>
      <c r="W1395" s="17">
        <v>0.32941644976898599</v>
      </c>
      <c r="X1395" s="17">
        <v>0.28166122225335899</v>
      </c>
      <c r="Y1395" s="17">
        <v>0.295596175232123</v>
      </c>
      <c r="Z1395" s="17">
        <v>0.21982668124802199</v>
      </c>
      <c r="AA1395" s="17">
        <v>0.29063576122335599</v>
      </c>
      <c r="AB1395" s="17">
        <v>0.23348202120918601</v>
      </c>
      <c r="AC1395" s="17">
        <v>0.213725170331656</v>
      </c>
      <c r="AD1395" s="17">
        <v>0.224077408072688</v>
      </c>
      <c r="AE1395" s="17">
        <v>0.22847233382593199</v>
      </c>
      <c r="AF1395" s="17"/>
      <c r="AG1395" s="17">
        <v>0.24731444456160301</v>
      </c>
      <c r="AH1395" s="17">
        <v>0.265908436104974</v>
      </c>
    </row>
    <row r="1396" spans="2:34" x14ac:dyDescent="0.25">
      <c r="B1396" t="s">
        <v>533</v>
      </c>
      <c r="C1396" s="17">
        <v>0.129727855660867</v>
      </c>
      <c r="D1396" s="17">
        <v>0.123928992414024</v>
      </c>
      <c r="E1396" s="17">
        <v>0.13573876355112499</v>
      </c>
      <c r="F1396" s="17"/>
      <c r="G1396" s="17">
        <v>0.14810934354760999</v>
      </c>
      <c r="H1396" s="17">
        <v>0.13032020717197099</v>
      </c>
      <c r="I1396" s="17">
        <v>0.111913042889166</v>
      </c>
      <c r="J1396" s="17"/>
      <c r="K1396" s="17">
        <v>0.13423166053633601</v>
      </c>
      <c r="L1396" s="17">
        <v>0.12580601175051501</v>
      </c>
      <c r="M1396" s="17"/>
      <c r="N1396" s="17">
        <v>0.126895083790666</v>
      </c>
      <c r="O1396" s="17">
        <v>0.13132145109919399</v>
      </c>
      <c r="P1396" s="17">
        <v>0.121374187242798</v>
      </c>
      <c r="Q1396" s="17">
        <v>0.188312131649848</v>
      </c>
      <c r="R1396" s="17">
        <v>0.12491078819186099</v>
      </c>
      <c r="S1396" s="17"/>
      <c r="T1396" s="17">
        <v>0.103096407404804</v>
      </c>
      <c r="U1396" s="17">
        <v>0.136545157794452</v>
      </c>
      <c r="V1396" s="17">
        <v>0.15678712187308699</v>
      </c>
      <c r="W1396" s="17">
        <v>0.104234761755713</v>
      </c>
      <c r="X1396" s="17">
        <v>8.2470643390276502E-2</v>
      </c>
      <c r="Y1396" s="17">
        <v>0.134999117983883</v>
      </c>
      <c r="Z1396" s="17">
        <v>0.18440921764027801</v>
      </c>
      <c r="AA1396" s="17">
        <v>0.14936542864640401</v>
      </c>
      <c r="AB1396" s="17">
        <v>0.12168091084459</v>
      </c>
      <c r="AC1396" s="17">
        <v>0.122237585789229</v>
      </c>
      <c r="AD1396" s="17">
        <v>0.15822439974862601</v>
      </c>
      <c r="AE1396" s="17">
        <v>0.13984739908033</v>
      </c>
      <c r="AF1396" s="17"/>
      <c r="AG1396" s="17">
        <v>0.123654131328511</v>
      </c>
      <c r="AH1396" s="17">
        <v>0.129554186646583</v>
      </c>
    </row>
    <row r="1397" spans="2:34" x14ac:dyDescent="0.25">
      <c r="B1397" t="s">
        <v>534</v>
      </c>
      <c r="C1397" s="17">
        <v>6.70624940453243E-2</v>
      </c>
      <c r="D1397" s="17">
        <v>5.3552885031641601E-2</v>
      </c>
      <c r="E1397" s="17">
        <v>7.8835806711544401E-2</v>
      </c>
      <c r="F1397" s="17"/>
      <c r="G1397" s="17">
        <v>7.0500272836108005E-2</v>
      </c>
      <c r="H1397" s="17">
        <v>7.1422798899045806E-2</v>
      </c>
      <c r="I1397" s="17">
        <v>5.8410780461766502E-2</v>
      </c>
      <c r="J1397" s="17"/>
      <c r="K1397" s="17">
        <v>9.7431009076793307E-2</v>
      </c>
      <c r="L1397" s="17">
        <v>6.0319915401902402E-2</v>
      </c>
      <c r="M1397" s="17"/>
      <c r="N1397" s="17">
        <v>9.8405061319850898E-2</v>
      </c>
      <c r="O1397" s="17">
        <v>7.6638792295350394E-2</v>
      </c>
      <c r="P1397" s="17">
        <v>6.3682691075821904E-2</v>
      </c>
      <c r="Q1397" s="17">
        <v>4.1836886872209302E-2</v>
      </c>
      <c r="R1397" s="17">
        <v>4.6172403471736498E-2</v>
      </c>
      <c r="S1397" s="17"/>
      <c r="T1397" s="17">
        <v>3.55220903648584E-2</v>
      </c>
      <c r="U1397" s="17">
        <v>6.6521839955492004E-2</v>
      </c>
      <c r="V1397" s="17">
        <v>5.6917853238593302E-2</v>
      </c>
      <c r="W1397" s="17">
        <v>6.2155232410465701E-2</v>
      </c>
      <c r="X1397" s="17">
        <v>6.76459850768657E-2</v>
      </c>
      <c r="Y1397" s="17">
        <v>5.7717948686585203E-2</v>
      </c>
      <c r="Z1397" s="17">
        <v>8.7421298616996698E-2</v>
      </c>
      <c r="AA1397" s="17">
        <v>6.3176406323147596E-2</v>
      </c>
      <c r="AB1397" s="17">
        <v>9.0446570440956206E-2</v>
      </c>
      <c r="AC1397" s="17">
        <v>6.7609551752051994E-2</v>
      </c>
      <c r="AD1397" s="17">
        <v>0.10136337153826799</v>
      </c>
      <c r="AE1397" s="17">
        <v>8.3881136218752997E-2</v>
      </c>
      <c r="AF1397" s="17"/>
      <c r="AG1397" s="17">
        <v>7.6921611755872296E-2</v>
      </c>
      <c r="AH1397" s="17">
        <v>6.3538351181688102E-2</v>
      </c>
    </row>
    <row r="1398" spans="2:34" x14ac:dyDescent="0.25">
      <c r="B1398" t="s">
        <v>80</v>
      </c>
      <c r="C1398" s="17">
        <v>9.1371910961819305E-2</v>
      </c>
      <c r="D1398" s="17">
        <v>8.6075565253903905E-2</v>
      </c>
      <c r="E1398" s="17">
        <v>9.5015781947704603E-2</v>
      </c>
      <c r="F1398" s="17"/>
      <c r="G1398" s="17">
        <v>0.128344598217177</v>
      </c>
      <c r="H1398" s="17">
        <v>7.6659223516757594E-2</v>
      </c>
      <c r="I1398" s="17">
        <v>7.5449223161064893E-2</v>
      </c>
      <c r="J1398" s="17"/>
      <c r="K1398" s="17">
        <v>0.13687241924251101</v>
      </c>
      <c r="L1398" s="17">
        <v>7.7630691654250503E-2</v>
      </c>
      <c r="M1398" s="17"/>
      <c r="N1398" s="17">
        <v>0.18661755302814001</v>
      </c>
      <c r="O1398" s="17">
        <v>9.2421704935298901E-2</v>
      </c>
      <c r="P1398" s="17">
        <v>7.8998003287293297E-2</v>
      </c>
      <c r="Q1398" s="17">
        <v>5.2836925921042402E-2</v>
      </c>
      <c r="R1398" s="17">
        <v>4.7901370447546998E-2</v>
      </c>
      <c r="S1398" s="17"/>
      <c r="T1398" s="17">
        <v>6.4946121373355994E-2</v>
      </c>
      <c r="U1398" s="17">
        <v>0.10162510661926701</v>
      </c>
      <c r="V1398" s="17">
        <v>0.124981052346615</v>
      </c>
      <c r="W1398" s="17">
        <v>8.6101652860853306E-2</v>
      </c>
      <c r="X1398" s="17">
        <v>8.4270316533292103E-2</v>
      </c>
      <c r="Y1398" s="17">
        <v>0.103169828244806</v>
      </c>
      <c r="Z1398" s="17">
        <v>9.74895622995436E-2</v>
      </c>
      <c r="AA1398" s="17">
        <v>6.6254978870863707E-2</v>
      </c>
      <c r="AB1398" s="17">
        <v>8.9160788240698105E-2</v>
      </c>
      <c r="AC1398" s="17">
        <v>8.6107257691543496E-2</v>
      </c>
      <c r="AD1398" s="17">
        <v>0.124029339514002</v>
      </c>
      <c r="AE1398" s="17">
        <v>5.6629801294361501E-2</v>
      </c>
      <c r="AF1398" s="17"/>
      <c r="AG1398" s="17">
        <v>8.6223472658181005E-2</v>
      </c>
      <c r="AH1398" s="17">
        <v>8.1867587612517695E-2</v>
      </c>
    </row>
    <row r="1399" spans="2:34" x14ac:dyDescent="0.25">
      <c r="C1399" s="17"/>
      <c r="D1399" s="17"/>
      <c r="E1399" s="17"/>
      <c r="F1399" s="17"/>
      <c r="G1399" s="17"/>
      <c r="H1399" s="17"/>
      <c r="I1399" s="17"/>
      <c r="J1399" s="17"/>
      <c r="K1399" s="17"/>
      <c r="L1399" s="17"/>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7"/>
    </row>
    <row r="1400" spans="2:34" x14ac:dyDescent="0.25">
      <c r="B1400" s="6" t="s">
        <v>551</v>
      </c>
      <c r="C1400" s="17"/>
      <c r="D1400" s="17"/>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row>
    <row r="1401" spans="2:34" x14ac:dyDescent="0.25">
      <c r="B1401" s="23" t="s">
        <v>62</v>
      </c>
      <c r="C1401" s="17"/>
      <c r="D1401" s="17"/>
      <c r="E1401" s="17"/>
      <c r="F1401" s="17"/>
      <c r="G1401" s="17"/>
      <c r="H1401" s="17"/>
      <c r="I1401" s="17"/>
      <c r="J1401" s="17"/>
      <c r="K1401" s="17"/>
      <c r="L1401" s="17"/>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7"/>
    </row>
    <row r="1402" spans="2:34" x14ac:dyDescent="0.25">
      <c r="B1402" t="s">
        <v>530</v>
      </c>
      <c r="C1402" s="17">
        <v>0.20072574181870001</v>
      </c>
      <c r="D1402" s="17">
        <v>0.19459584672527799</v>
      </c>
      <c r="E1402" s="17">
        <v>0.20824967338966899</v>
      </c>
      <c r="F1402" s="17"/>
      <c r="G1402" s="17">
        <v>0.19007592964567699</v>
      </c>
      <c r="H1402" s="17">
        <v>0.19152922816057799</v>
      </c>
      <c r="I1402" s="17">
        <v>0.22213058309358999</v>
      </c>
      <c r="J1402" s="17"/>
      <c r="K1402" s="17">
        <v>0.21077508210213999</v>
      </c>
      <c r="L1402" s="17">
        <v>0.20103334219369001</v>
      </c>
      <c r="M1402" s="17"/>
      <c r="N1402" s="17">
        <v>0.17154424421869099</v>
      </c>
      <c r="O1402" s="17">
        <v>0.200129096382959</v>
      </c>
      <c r="P1402" s="17">
        <v>0.18760385908136301</v>
      </c>
      <c r="Q1402" s="17">
        <v>0.235782759959316</v>
      </c>
      <c r="R1402" s="17">
        <v>0.23772227592628101</v>
      </c>
      <c r="S1402" s="17"/>
      <c r="T1402" s="17">
        <v>0.25998188429937003</v>
      </c>
      <c r="U1402" s="17">
        <v>0.15152191194610501</v>
      </c>
      <c r="V1402" s="17">
        <v>0.18923631864920501</v>
      </c>
      <c r="W1402" s="17">
        <v>0.18754405358034301</v>
      </c>
      <c r="X1402" s="17">
        <v>0.20438015028916501</v>
      </c>
      <c r="Y1402" s="17">
        <v>0.17472836948564599</v>
      </c>
      <c r="Z1402" s="17">
        <v>0.19437372240044201</v>
      </c>
      <c r="AA1402" s="17">
        <v>0.14926715263401799</v>
      </c>
      <c r="AB1402" s="17">
        <v>0.22300503681150299</v>
      </c>
      <c r="AC1402" s="17">
        <v>0.25891838197345002</v>
      </c>
      <c r="AD1402" s="17">
        <v>0.18511070230858001</v>
      </c>
      <c r="AE1402" s="17">
        <v>0.16199522454440499</v>
      </c>
      <c r="AF1402" s="17"/>
      <c r="AG1402" s="17">
        <v>0.212098557657554</v>
      </c>
      <c r="AH1402" s="17">
        <v>0.20056148976510499</v>
      </c>
    </row>
    <row r="1403" spans="2:34" x14ac:dyDescent="0.25">
      <c r="B1403" t="s">
        <v>531</v>
      </c>
      <c r="C1403" s="17">
        <v>0.254346089663329</v>
      </c>
      <c r="D1403" s="17">
        <v>0.26482616027785799</v>
      </c>
      <c r="E1403" s="17">
        <v>0.24506934715305301</v>
      </c>
      <c r="F1403" s="17"/>
      <c r="G1403" s="17">
        <v>0.22153262900079199</v>
      </c>
      <c r="H1403" s="17">
        <v>0.26016199639975901</v>
      </c>
      <c r="I1403" s="17">
        <v>0.277543324883677</v>
      </c>
      <c r="J1403" s="17"/>
      <c r="K1403" s="17">
        <v>0.19510493342775401</v>
      </c>
      <c r="L1403" s="17">
        <v>0.269728297857947</v>
      </c>
      <c r="M1403" s="17"/>
      <c r="N1403" s="17">
        <v>0.166741260628194</v>
      </c>
      <c r="O1403" s="17">
        <v>0.24884433470110001</v>
      </c>
      <c r="P1403" s="17">
        <v>0.27946931324436503</v>
      </c>
      <c r="Q1403" s="17">
        <v>0.25566046953491101</v>
      </c>
      <c r="R1403" s="17">
        <v>0.28566737628654099</v>
      </c>
      <c r="S1403" s="17"/>
      <c r="T1403" s="17">
        <v>0.29555434014446402</v>
      </c>
      <c r="U1403" s="17">
        <v>0.26182722706581002</v>
      </c>
      <c r="V1403" s="17">
        <v>0.25992585770897803</v>
      </c>
      <c r="W1403" s="17">
        <v>0.25128005643486101</v>
      </c>
      <c r="X1403" s="17">
        <v>0.24211269928426399</v>
      </c>
      <c r="Y1403" s="17">
        <v>0.21754058465717999</v>
      </c>
      <c r="Z1403" s="17">
        <v>0.25853889546082298</v>
      </c>
      <c r="AA1403" s="17">
        <v>0.32025370548559901</v>
      </c>
      <c r="AB1403" s="17">
        <v>0.27899733785123598</v>
      </c>
      <c r="AC1403" s="17">
        <v>0.19387089409105501</v>
      </c>
      <c r="AD1403" s="17">
        <v>0.201307696121031</v>
      </c>
      <c r="AE1403" s="17">
        <v>0.228082434979441</v>
      </c>
      <c r="AF1403" s="17"/>
      <c r="AG1403" s="17">
        <v>0.25594562171365298</v>
      </c>
      <c r="AH1403" s="17">
        <v>0.254416758343741</v>
      </c>
    </row>
    <row r="1404" spans="2:34" x14ac:dyDescent="0.25">
      <c r="B1404" t="s">
        <v>532</v>
      </c>
      <c r="C1404" s="17">
        <v>0.26153300232145898</v>
      </c>
      <c r="D1404" s="17">
        <v>0.26155079920173802</v>
      </c>
      <c r="E1404" s="17">
        <v>0.26309638492895498</v>
      </c>
      <c r="F1404" s="17"/>
      <c r="G1404" s="17">
        <v>0.27578862045602498</v>
      </c>
      <c r="H1404" s="17">
        <v>0.271018073807542</v>
      </c>
      <c r="I1404" s="17">
        <v>0.236417742910978</v>
      </c>
      <c r="J1404" s="17"/>
      <c r="K1404" s="17">
        <v>0.247257504574877</v>
      </c>
      <c r="L1404" s="17">
        <v>0.26363346615295402</v>
      </c>
      <c r="M1404" s="17"/>
      <c r="N1404" s="17">
        <v>0.26228376087081401</v>
      </c>
      <c r="O1404" s="17">
        <v>0.248659373034922</v>
      </c>
      <c r="P1404" s="17">
        <v>0.28006090994667399</v>
      </c>
      <c r="Q1404" s="17">
        <v>0.26751783328068202</v>
      </c>
      <c r="R1404" s="17">
        <v>0.23760719387717899</v>
      </c>
      <c r="S1404" s="17"/>
      <c r="T1404" s="17">
        <v>0.24224941858613799</v>
      </c>
      <c r="U1404" s="17">
        <v>0.29167842488574602</v>
      </c>
      <c r="V1404" s="17">
        <v>0.29437717417244702</v>
      </c>
      <c r="W1404" s="17">
        <v>0.29655127438289702</v>
      </c>
      <c r="X1404" s="17">
        <v>0.26870109789137098</v>
      </c>
      <c r="Y1404" s="17">
        <v>0.28490974834671701</v>
      </c>
      <c r="Z1404" s="17">
        <v>0.25995341601109301</v>
      </c>
      <c r="AA1404" s="17">
        <v>0.286947469366158</v>
      </c>
      <c r="AB1404" s="17">
        <v>0.206952107899607</v>
      </c>
      <c r="AC1404" s="17">
        <v>0.24059039814727801</v>
      </c>
      <c r="AD1404" s="17">
        <v>0.210888613276281</v>
      </c>
      <c r="AE1404" s="17">
        <v>0.247967659611111</v>
      </c>
      <c r="AF1404" s="17"/>
      <c r="AG1404" s="17">
        <v>0.25172426082710497</v>
      </c>
      <c r="AH1404" s="17">
        <v>0.26891483863890697</v>
      </c>
    </row>
    <row r="1405" spans="2:34" x14ac:dyDescent="0.25">
      <c r="B1405" t="s">
        <v>533</v>
      </c>
      <c r="C1405" s="17">
        <v>0.121047705101478</v>
      </c>
      <c r="D1405" s="17">
        <v>0.124462842981559</v>
      </c>
      <c r="E1405" s="17">
        <v>0.118448519576313</v>
      </c>
      <c r="F1405" s="17"/>
      <c r="G1405" s="17">
        <v>0.13280113059835699</v>
      </c>
      <c r="H1405" s="17">
        <v>0.125458076750151</v>
      </c>
      <c r="I1405" s="17">
        <v>0.104609501097193</v>
      </c>
      <c r="J1405" s="17"/>
      <c r="K1405" s="17">
        <v>0.14147524173786</v>
      </c>
      <c r="L1405" s="17">
        <v>0.118514313870152</v>
      </c>
      <c r="M1405" s="17"/>
      <c r="N1405" s="17">
        <v>0.14454290843821299</v>
      </c>
      <c r="O1405" s="17">
        <v>0.13907836134097001</v>
      </c>
      <c r="P1405" s="17">
        <v>9.9591864330990099E-2</v>
      </c>
      <c r="Q1405" s="17">
        <v>0.114506039878581</v>
      </c>
      <c r="R1405" s="17">
        <v>0.12494016164942801</v>
      </c>
      <c r="S1405" s="17"/>
      <c r="T1405" s="17">
        <v>9.9259511843276901E-2</v>
      </c>
      <c r="U1405" s="17">
        <v>0.141343552970148</v>
      </c>
      <c r="V1405" s="17">
        <v>7.9549439434748903E-2</v>
      </c>
      <c r="W1405" s="17">
        <v>0.110456602192646</v>
      </c>
      <c r="X1405" s="17">
        <v>8.7401838631472301E-2</v>
      </c>
      <c r="Y1405" s="17">
        <v>0.16838196400429101</v>
      </c>
      <c r="Z1405" s="17">
        <v>0.108291127641126</v>
      </c>
      <c r="AA1405" s="17">
        <v>0.10684303559890899</v>
      </c>
      <c r="AB1405" s="17">
        <v>0.12392298022779399</v>
      </c>
      <c r="AC1405" s="17">
        <v>0.11281832974236999</v>
      </c>
      <c r="AD1405" s="17">
        <v>0.165772965040865</v>
      </c>
      <c r="AE1405" s="17">
        <v>0.20876808512651701</v>
      </c>
      <c r="AF1405" s="17"/>
      <c r="AG1405" s="17">
        <v>0.112750960901422</v>
      </c>
      <c r="AH1405" s="17">
        <v>0.13144102559548801</v>
      </c>
    </row>
    <row r="1406" spans="2:34" x14ac:dyDescent="0.25">
      <c r="B1406" t="s">
        <v>534</v>
      </c>
      <c r="C1406" s="17">
        <v>7.6731778456111205E-2</v>
      </c>
      <c r="D1406" s="17">
        <v>8.1701908621383906E-2</v>
      </c>
      <c r="E1406" s="17">
        <v>6.8529084267647297E-2</v>
      </c>
      <c r="F1406" s="17"/>
      <c r="G1406" s="17">
        <v>7.1963657541561393E-2</v>
      </c>
      <c r="H1406" s="17">
        <v>7.3786710152717705E-2</v>
      </c>
      <c r="I1406" s="17">
        <v>8.4847437058786404E-2</v>
      </c>
      <c r="J1406" s="17"/>
      <c r="K1406" s="17">
        <v>9.8694034585190299E-2</v>
      </c>
      <c r="L1406" s="17">
        <v>7.0252293634683202E-2</v>
      </c>
      <c r="M1406" s="17"/>
      <c r="N1406" s="17">
        <v>0.121279584565422</v>
      </c>
      <c r="O1406" s="17">
        <v>8.7867347409121402E-2</v>
      </c>
      <c r="P1406" s="17">
        <v>6.5626824233855199E-2</v>
      </c>
      <c r="Q1406" s="17">
        <v>4.9990509927663497E-2</v>
      </c>
      <c r="R1406" s="17">
        <v>5.82239642361684E-2</v>
      </c>
      <c r="S1406" s="17"/>
      <c r="T1406" s="17">
        <v>3.7266692486569802E-2</v>
      </c>
      <c r="U1406" s="17">
        <v>9.2403731538865094E-2</v>
      </c>
      <c r="V1406" s="17">
        <v>6.4227307764294195E-2</v>
      </c>
      <c r="W1406" s="17">
        <v>8.2528230064961197E-2</v>
      </c>
      <c r="X1406" s="17">
        <v>8.4831172460783005E-2</v>
      </c>
      <c r="Y1406" s="17">
        <v>7.11589393525002E-2</v>
      </c>
      <c r="Z1406" s="17">
        <v>7.08982483932043E-2</v>
      </c>
      <c r="AA1406" s="17">
        <v>6.5213175617664501E-2</v>
      </c>
      <c r="AB1406" s="17">
        <v>8.2572759575221602E-2</v>
      </c>
      <c r="AC1406" s="17">
        <v>9.9556095011054294E-2</v>
      </c>
      <c r="AD1406" s="17">
        <v>0.12599874256164501</v>
      </c>
      <c r="AE1406" s="17">
        <v>7.0113445104995994E-2</v>
      </c>
      <c r="AF1406" s="17"/>
      <c r="AG1406" s="17">
        <v>9.1084633319460998E-2</v>
      </c>
      <c r="AH1406" s="17">
        <v>6.6761232134490103E-2</v>
      </c>
    </row>
    <row r="1407" spans="2:34" x14ac:dyDescent="0.25">
      <c r="B1407" t="s">
        <v>80</v>
      </c>
      <c r="C1407" s="17">
        <v>8.5615682638921997E-2</v>
      </c>
      <c r="D1407" s="17">
        <v>7.2862442192183505E-2</v>
      </c>
      <c r="E1407" s="17">
        <v>9.6606990684361099E-2</v>
      </c>
      <c r="F1407" s="17"/>
      <c r="G1407" s="17">
        <v>0.10783803275758801</v>
      </c>
      <c r="H1407" s="17">
        <v>7.8045914729253096E-2</v>
      </c>
      <c r="I1407" s="17">
        <v>7.4451410955776398E-2</v>
      </c>
      <c r="J1407" s="17"/>
      <c r="K1407" s="17">
        <v>0.106693203572179</v>
      </c>
      <c r="L1407" s="17">
        <v>7.6838286290573196E-2</v>
      </c>
      <c r="M1407" s="17"/>
      <c r="N1407" s="17">
        <v>0.133608241278666</v>
      </c>
      <c r="O1407" s="17">
        <v>7.5421487130927001E-2</v>
      </c>
      <c r="P1407" s="17">
        <v>8.7647229162753207E-2</v>
      </c>
      <c r="Q1407" s="17">
        <v>7.6542387418846697E-2</v>
      </c>
      <c r="R1407" s="17">
        <v>5.5839028024402798E-2</v>
      </c>
      <c r="S1407" s="17"/>
      <c r="T1407" s="17">
        <v>6.5688152640181699E-2</v>
      </c>
      <c r="U1407" s="17">
        <v>6.1225151593326303E-2</v>
      </c>
      <c r="V1407" s="17">
        <v>0.112683902270326</v>
      </c>
      <c r="W1407" s="17">
        <v>7.1639783344290803E-2</v>
      </c>
      <c r="X1407" s="17">
        <v>0.112573041442944</v>
      </c>
      <c r="Y1407" s="17">
        <v>8.3280394153666795E-2</v>
      </c>
      <c r="Z1407" s="17">
        <v>0.107944590093311</v>
      </c>
      <c r="AA1407" s="17">
        <v>7.1475461297650894E-2</v>
      </c>
      <c r="AB1407" s="17">
        <v>8.4549777634638307E-2</v>
      </c>
      <c r="AC1407" s="17">
        <v>9.4245901034793494E-2</v>
      </c>
      <c r="AD1407" s="17">
        <v>0.110921280691597</v>
      </c>
      <c r="AE1407" s="17">
        <v>8.3073150633530005E-2</v>
      </c>
      <c r="AF1407" s="17"/>
      <c r="AG1407" s="17">
        <v>7.6395965580806593E-2</v>
      </c>
      <c r="AH1407" s="17">
        <v>7.7904655522270203E-2</v>
      </c>
    </row>
    <row r="1408" spans="2:34" x14ac:dyDescent="0.25">
      <c r="C1408" s="17"/>
      <c r="D1408" s="17"/>
      <c r="E1408" s="17"/>
      <c r="F1408" s="17"/>
      <c r="G1408" s="17"/>
      <c r="H1408" s="17"/>
      <c r="I1408" s="17"/>
      <c r="J1408" s="17"/>
      <c r="K1408" s="17"/>
      <c r="L1408" s="17"/>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7"/>
    </row>
    <row r="1409" spans="2:34" x14ac:dyDescent="0.25">
      <c r="B1409" s="6" t="s">
        <v>552</v>
      </c>
      <c r="C1409" s="17"/>
      <c r="D1409" s="17"/>
      <c r="E1409" s="17"/>
      <c r="F1409" s="17"/>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row>
    <row r="1410" spans="2:34" x14ac:dyDescent="0.25">
      <c r="B1410" s="23" t="s">
        <v>62</v>
      </c>
      <c r="C1410" s="17"/>
      <c r="D1410" s="17"/>
      <c r="E1410" s="17"/>
      <c r="F1410" s="17"/>
      <c r="G1410" s="17"/>
      <c r="H1410" s="17"/>
      <c r="I1410" s="17"/>
      <c r="J1410" s="17"/>
      <c r="K1410" s="17"/>
      <c r="L1410" s="17"/>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7"/>
    </row>
    <row r="1411" spans="2:34" x14ac:dyDescent="0.25">
      <c r="B1411" t="s">
        <v>530</v>
      </c>
      <c r="C1411" s="17">
        <v>0.14871714583024601</v>
      </c>
      <c r="D1411" s="17">
        <v>0.16811673502645799</v>
      </c>
      <c r="E1411" s="17">
        <v>0.12971485437924099</v>
      </c>
      <c r="F1411" s="17"/>
      <c r="G1411" s="17">
        <v>0.14306854206592501</v>
      </c>
      <c r="H1411" s="17">
        <v>0.143684360366227</v>
      </c>
      <c r="I1411" s="17">
        <v>0.160264206610164</v>
      </c>
      <c r="J1411" s="17"/>
      <c r="K1411" s="17">
        <v>0.11933879728201199</v>
      </c>
      <c r="L1411" s="17">
        <v>0.15449957967477099</v>
      </c>
      <c r="M1411" s="17"/>
      <c r="N1411" s="17">
        <v>0.120005964145306</v>
      </c>
      <c r="O1411" s="17">
        <v>0.14282268254429101</v>
      </c>
      <c r="P1411" s="17">
        <v>0.14225522093700099</v>
      </c>
      <c r="Q1411" s="17">
        <v>0.14855478281234999</v>
      </c>
      <c r="R1411" s="17">
        <v>0.19117764631443501</v>
      </c>
      <c r="S1411" s="17"/>
      <c r="T1411" s="17">
        <v>0.19216791937511199</v>
      </c>
      <c r="U1411" s="17">
        <v>8.4273939571418696E-2</v>
      </c>
      <c r="V1411" s="17">
        <v>0.108237169548872</v>
      </c>
      <c r="W1411" s="17">
        <v>0.13768829435209701</v>
      </c>
      <c r="X1411" s="17">
        <v>0.14711441114198401</v>
      </c>
      <c r="Y1411" s="17">
        <v>0.19077662727427599</v>
      </c>
      <c r="Z1411" s="17">
        <v>0.180896115567275</v>
      </c>
      <c r="AA1411" s="17">
        <v>0.15337644994205299</v>
      </c>
      <c r="AB1411" s="17">
        <v>0.17240804697309101</v>
      </c>
      <c r="AC1411" s="17">
        <v>0.12482017659033</v>
      </c>
      <c r="AD1411" s="17">
        <v>0.125645961270821</v>
      </c>
      <c r="AE1411" s="17">
        <v>0.16344696864758501</v>
      </c>
      <c r="AF1411" s="17"/>
      <c r="AG1411" s="17">
        <v>0.164488980644975</v>
      </c>
      <c r="AH1411" s="17">
        <v>0.14708789723110899</v>
      </c>
    </row>
    <row r="1412" spans="2:34" x14ac:dyDescent="0.25">
      <c r="B1412" t="s">
        <v>531</v>
      </c>
      <c r="C1412" s="17">
        <v>0.25614022281378801</v>
      </c>
      <c r="D1412" s="17">
        <v>0.27371447460978099</v>
      </c>
      <c r="E1412" s="17">
        <v>0.240967948315091</v>
      </c>
      <c r="F1412" s="17"/>
      <c r="G1412" s="17">
        <v>0.199580287183487</v>
      </c>
      <c r="H1412" s="17">
        <v>0.26613557134914201</v>
      </c>
      <c r="I1412" s="17">
        <v>0.29616168332132398</v>
      </c>
      <c r="J1412" s="17"/>
      <c r="K1412" s="17">
        <v>0.26698062404769901</v>
      </c>
      <c r="L1412" s="17">
        <v>0.25563782701272703</v>
      </c>
      <c r="M1412" s="17"/>
      <c r="N1412" s="17">
        <v>0.16994987401615799</v>
      </c>
      <c r="O1412" s="17">
        <v>0.24310431179688199</v>
      </c>
      <c r="P1412" s="17">
        <v>0.261047576366776</v>
      </c>
      <c r="Q1412" s="17">
        <v>0.24642488545400801</v>
      </c>
      <c r="R1412" s="17">
        <v>0.33629186434825797</v>
      </c>
      <c r="S1412" s="17"/>
      <c r="T1412" s="17">
        <v>0.30567131374993001</v>
      </c>
      <c r="U1412" s="17">
        <v>0.23959108877903701</v>
      </c>
      <c r="V1412" s="17">
        <v>0.29810990634059997</v>
      </c>
      <c r="W1412" s="17">
        <v>0.18608880248034401</v>
      </c>
      <c r="X1412" s="17">
        <v>0.27490388030602703</v>
      </c>
      <c r="Y1412" s="17">
        <v>0.249035252663867</v>
      </c>
      <c r="Z1412" s="17">
        <v>0.24569008807276799</v>
      </c>
      <c r="AA1412" s="17">
        <v>0.32941627994227402</v>
      </c>
      <c r="AB1412" s="17">
        <v>0.23020825040891199</v>
      </c>
      <c r="AC1412" s="17">
        <v>0.27366847783024201</v>
      </c>
      <c r="AD1412" s="17">
        <v>0.22424467854670799</v>
      </c>
      <c r="AE1412" s="17">
        <v>0.192144443110185</v>
      </c>
      <c r="AF1412" s="17"/>
      <c r="AG1412" s="17">
        <v>0.27780869871734998</v>
      </c>
      <c r="AH1412" s="17">
        <v>0.243205828973552</v>
      </c>
    </row>
    <row r="1413" spans="2:34" x14ac:dyDescent="0.25">
      <c r="B1413" t="s">
        <v>532</v>
      </c>
      <c r="C1413" s="17">
        <v>0.28816964651315202</v>
      </c>
      <c r="D1413" s="17">
        <v>0.28144856050808997</v>
      </c>
      <c r="E1413" s="17">
        <v>0.297185167468969</v>
      </c>
      <c r="F1413" s="17"/>
      <c r="G1413" s="17">
        <v>0.32678423606345502</v>
      </c>
      <c r="H1413" s="17">
        <v>0.28067786076763301</v>
      </c>
      <c r="I1413" s="17">
        <v>0.26168216528451799</v>
      </c>
      <c r="J1413" s="17"/>
      <c r="K1413" s="17">
        <v>0.27575124122991101</v>
      </c>
      <c r="L1413" s="17">
        <v>0.29503369245320299</v>
      </c>
      <c r="M1413" s="17"/>
      <c r="N1413" s="17">
        <v>0.25830098061208301</v>
      </c>
      <c r="O1413" s="17">
        <v>0.31993819174882998</v>
      </c>
      <c r="P1413" s="17">
        <v>0.313430889453015</v>
      </c>
      <c r="Q1413" s="17">
        <v>0.239613854670924</v>
      </c>
      <c r="R1413" s="17">
        <v>0.24938885327833801</v>
      </c>
      <c r="S1413" s="17"/>
      <c r="T1413" s="17">
        <v>0.29990922654742103</v>
      </c>
      <c r="U1413" s="17">
        <v>0.31555532603106701</v>
      </c>
      <c r="V1413" s="17">
        <v>0.26347940861482699</v>
      </c>
      <c r="W1413" s="17">
        <v>0.297334438913401</v>
      </c>
      <c r="X1413" s="17">
        <v>0.248778423514465</v>
      </c>
      <c r="Y1413" s="17">
        <v>0.28434392085502302</v>
      </c>
      <c r="Z1413" s="17">
        <v>0.27851986561144398</v>
      </c>
      <c r="AA1413" s="17">
        <v>0.25853308465747399</v>
      </c>
      <c r="AB1413" s="17">
        <v>0.29108702880341197</v>
      </c>
      <c r="AC1413" s="17">
        <v>0.287964836653894</v>
      </c>
      <c r="AD1413" s="17">
        <v>0.27268320491293202</v>
      </c>
      <c r="AE1413" s="17">
        <v>0.35233385974766901</v>
      </c>
      <c r="AF1413" s="17"/>
      <c r="AG1413" s="17">
        <v>0.27285727311667701</v>
      </c>
      <c r="AH1413" s="17">
        <v>0.29530733075564602</v>
      </c>
    </row>
    <row r="1414" spans="2:34" x14ac:dyDescent="0.25">
      <c r="B1414" t="s">
        <v>533</v>
      </c>
      <c r="C1414" s="17">
        <v>0.143520583802732</v>
      </c>
      <c r="D1414" s="17">
        <v>0.13780250999853599</v>
      </c>
      <c r="E1414" s="17">
        <v>0.15048514137827601</v>
      </c>
      <c r="F1414" s="17"/>
      <c r="G1414" s="17">
        <v>0.14359522782214501</v>
      </c>
      <c r="H1414" s="17">
        <v>0.15429887851843599</v>
      </c>
      <c r="I1414" s="17">
        <v>0.12995805382089901</v>
      </c>
      <c r="J1414" s="17"/>
      <c r="K1414" s="17">
        <v>0.152968826354629</v>
      </c>
      <c r="L1414" s="17">
        <v>0.14186592694630901</v>
      </c>
      <c r="M1414" s="17"/>
      <c r="N1414" s="17">
        <v>0.15734919386586499</v>
      </c>
      <c r="O1414" s="17">
        <v>0.155297235309177</v>
      </c>
      <c r="P1414" s="17">
        <v>0.12948319922016799</v>
      </c>
      <c r="Q1414" s="17">
        <v>0.22800469672211099</v>
      </c>
      <c r="R1414" s="17">
        <v>0.115267788294372</v>
      </c>
      <c r="S1414" s="17"/>
      <c r="T1414" s="17">
        <v>0.12220963193913</v>
      </c>
      <c r="U1414" s="17">
        <v>0.15798903700571601</v>
      </c>
      <c r="V1414" s="17">
        <v>0.142576038742045</v>
      </c>
      <c r="W1414" s="17">
        <v>0.20614650452862401</v>
      </c>
      <c r="X1414" s="17">
        <v>0.16931975925068199</v>
      </c>
      <c r="Y1414" s="17">
        <v>0.108046397943361</v>
      </c>
      <c r="Z1414" s="17">
        <v>0.15046310232035501</v>
      </c>
      <c r="AA1414" s="17">
        <v>0.10977718248172399</v>
      </c>
      <c r="AB1414" s="17">
        <v>0.115911571220048</v>
      </c>
      <c r="AC1414" s="17">
        <v>0.13492974248931899</v>
      </c>
      <c r="AD1414" s="17">
        <v>0.16752705990114999</v>
      </c>
      <c r="AE1414" s="17">
        <v>0.161209929028752</v>
      </c>
      <c r="AF1414" s="17"/>
      <c r="AG1414" s="17">
        <v>0.13873465813907801</v>
      </c>
      <c r="AH1414" s="17">
        <v>0.154904400066908</v>
      </c>
    </row>
    <row r="1415" spans="2:34" x14ac:dyDescent="0.25">
      <c r="B1415" t="s">
        <v>534</v>
      </c>
      <c r="C1415" s="17">
        <v>6.7674339553498206E-2</v>
      </c>
      <c r="D1415" s="17">
        <v>6.9582140877878396E-2</v>
      </c>
      <c r="E1415" s="17">
        <v>6.2703819194276894E-2</v>
      </c>
      <c r="F1415" s="17"/>
      <c r="G1415" s="17">
        <v>6.2688471858977399E-2</v>
      </c>
      <c r="H1415" s="17">
        <v>6.8101536643651997E-2</v>
      </c>
      <c r="I1415" s="17">
        <v>7.1770555120945101E-2</v>
      </c>
      <c r="J1415" s="17"/>
      <c r="K1415" s="17">
        <v>7.9238088063175602E-2</v>
      </c>
      <c r="L1415" s="17">
        <v>6.5697327181279103E-2</v>
      </c>
      <c r="M1415" s="17"/>
      <c r="N1415" s="17">
        <v>0.11655139191222499</v>
      </c>
      <c r="O1415" s="17">
        <v>5.1157614317995398E-2</v>
      </c>
      <c r="P1415" s="17">
        <v>6.9238810043259102E-2</v>
      </c>
      <c r="Q1415" s="17">
        <v>4.8899725488272497E-2</v>
      </c>
      <c r="R1415" s="17">
        <v>4.82737967247618E-2</v>
      </c>
      <c r="S1415" s="17"/>
      <c r="T1415" s="17">
        <v>2.68622928214413E-2</v>
      </c>
      <c r="U1415" s="17">
        <v>9.6844478122944402E-2</v>
      </c>
      <c r="V1415" s="17">
        <v>6.5110456678706796E-2</v>
      </c>
      <c r="W1415" s="17">
        <v>9.2797450785076493E-2</v>
      </c>
      <c r="X1415" s="17">
        <v>6.3087626695803298E-2</v>
      </c>
      <c r="Y1415" s="17">
        <v>5.5515775701843503E-2</v>
      </c>
      <c r="Z1415" s="17">
        <v>6.1419804913938503E-2</v>
      </c>
      <c r="AA1415" s="17">
        <v>7.1114067391635505E-2</v>
      </c>
      <c r="AB1415" s="17">
        <v>9.5381330196928696E-2</v>
      </c>
      <c r="AC1415" s="17">
        <v>6.3765108805125204E-2</v>
      </c>
      <c r="AD1415" s="17">
        <v>6.0998095442241398E-2</v>
      </c>
      <c r="AE1415" s="17">
        <v>4.0200669548790903E-2</v>
      </c>
      <c r="AF1415" s="17"/>
      <c r="AG1415" s="17">
        <v>6.3925685558220896E-2</v>
      </c>
      <c r="AH1415" s="17">
        <v>6.7755249778414295E-2</v>
      </c>
    </row>
    <row r="1416" spans="2:34" x14ac:dyDescent="0.25">
      <c r="B1416" t="s">
        <v>80</v>
      </c>
      <c r="C1416" s="17">
        <v>9.5778061486584104E-2</v>
      </c>
      <c r="D1416" s="17">
        <v>6.9335578979255394E-2</v>
      </c>
      <c r="E1416" s="17">
        <v>0.118943069264145</v>
      </c>
      <c r="F1416" s="17"/>
      <c r="G1416" s="17">
        <v>0.12428323500601</v>
      </c>
      <c r="H1416" s="17">
        <v>8.7101792354909793E-2</v>
      </c>
      <c r="I1416" s="17">
        <v>8.0163335842149894E-2</v>
      </c>
      <c r="J1416" s="17"/>
      <c r="K1416" s="17">
        <v>0.10572242302257399</v>
      </c>
      <c r="L1416" s="17">
        <v>8.7265646731710902E-2</v>
      </c>
      <c r="M1416" s="17"/>
      <c r="N1416" s="17">
        <v>0.17784259544836301</v>
      </c>
      <c r="O1416" s="17">
        <v>8.7679964282825207E-2</v>
      </c>
      <c r="P1416" s="17">
        <v>8.4544303979781299E-2</v>
      </c>
      <c r="Q1416" s="17">
        <v>8.8502054852334894E-2</v>
      </c>
      <c r="R1416" s="17">
        <v>5.9600051039834803E-2</v>
      </c>
      <c r="S1416" s="17"/>
      <c r="T1416" s="17">
        <v>5.3179615566966099E-2</v>
      </c>
      <c r="U1416" s="17">
        <v>0.105746130489816</v>
      </c>
      <c r="V1416" s="17">
        <v>0.12248702007495001</v>
      </c>
      <c r="W1416" s="17">
        <v>7.9944508940458694E-2</v>
      </c>
      <c r="X1416" s="17">
        <v>9.6795899091038307E-2</v>
      </c>
      <c r="Y1416" s="17">
        <v>0.11228202556163</v>
      </c>
      <c r="Z1416" s="17">
        <v>8.3011023514220197E-2</v>
      </c>
      <c r="AA1416" s="17">
        <v>7.7782935584839993E-2</v>
      </c>
      <c r="AB1416" s="17">
        <v>9.50037723976076E-2</v>
      </c>
      <c r="AC1416" s="17">
        <v>0.11485165763109</v>
      </c>
      <c r="AD1416" s="17">
        <v>0.148900999926148</v>
      </c>
      <c r="AE1416" s="17">
        <v>9.0664129917017597E-2</v>
      </c>
      <c r="AF1416" s="17"/>
      <c r="AG1416" s="17">
        <v>8.2184703823698593E-2</v>
      </c>
      <c r="AH1416" s="17">
        <v>9.1739293194370297E-2</v>
      </c>
    </row>
    <row r="1417" spans="2:34" x14ac:dyDescent="0.25">
      <c r="C1417" s="17"/>
      <c r="D1417" s="17"/>
      <c r="E1417" s="17"/>
      <c r="F1417" s="17"/>
      <c r="G1417" s="17"/>
      <c r="H1417" s="17"/>
      <c r="I1417" s="17"/>
      <c r="J1417" s="17"/>
      <c r="K1417" s="17"/>
      <c r="L1417" s="17"/>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7"/>
    </row>
    <row r="1418" spans="2:34" x14ac:dyDescent="0.25">
      <c r="B1418" s="6" t="s">
        <v>553</v>
      </c>
      <c r="C1418" s="17"/>
      <c r="D1418" s="17"/>
      <c r="E1418" s="17"/>
      <c r="F1418" s="17"/>
      <c r="G1418" s="17"/>
      <c r="H1418" s="17"/>
      <c r="I1418" s="17"/>
      <c r="J1418" s="17"/>
      <c r="K1418" s="17"/>
      <c r="L1418" s="17"/>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7"/>
    </row>
    <row r="1419" spans="2:34" x14ac:dyDescent="0.25">
      <c r="B1419" s="23" t="s">
        <v>62</v>
      </c>
      <c r="C1419" s="17"/>
      <c r="D1419" s="17"/>
      <c r="E1419" s="17"/>
      <c r="F1419" s="17"/>
      <c r="G1419" s="17"/>
      <c r="H1419" s="17"/>
      <c r="I1419" s="17"/>
      <c r="J1419" s="17"/>
      <c r="K1419" s="17"/>
      <c r="L1419" s="17"/>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7"/>
    </row>
    <row r="1420" spans="2:34" x14ac:dyDescent="0.25">
      <c r="B1420" t="s">
        <v>530</v>
      </c>
      <c r="C1420" s="17">
        <v>0.18616075154224501</v>
      </c>
      <c r="D1420" s="17">
        <v>0.197156152195131</v>
      </c>
      <c r="E1420" s="17">
        <v>0.17618757885296199</v>
      </c>
      <c r="F1420" s="17"/>
      <c r="G1420" s="17">
        <v>0.16664586866827999</v>
      </c>
      <c r="H1420" s="17">
        <v>0.16561977752227799</v>
      </c>
      <c r="I1420" s="17">
        <v>0.23000169958594699</v>
      </c>
      <c r="J1420" s="17"/>
      <c r="K1420" s="17">
        <v>0.15455568378808801</v>
      </c>
      <c r="L1420" s="17">
        <v>0.193224484258681</v>
      </c>
      <c r="M1420" s="17"/>
      <c r="N1420" s="17">
        <v>0.17566865601835899</v>
      </c>
      <c r="O1420" s="17">
        <v>0.190127977732436</v>
      </c>
      <c r="P1420" s="17">
        <v>0.160817063827839</v>
      </c>
      <c r="Q1420" s="17">
        <v>0.17138573295459</v>
      </c>
      <c r="R1420" s="17">
        <v>0.243693246966729</v>
      </c>
      <c r="S1420" s="17"/>
      <c r="T1420" s="17">
        <v>0.23763294416553199</v>
      </c>
      <c r="U1420" s="17">
        <v>0.115863279199286</v>
      </c>
      <c r="V1420" s="17">
        <v>0.140478612734275</v>
      </c>
      <c r="W1420" s="17">
        <v>0.19037705671767299</v>
      </c>
      <c r="X1420" s="17">
        <v>0.18246203588412399</v>
      </c>
      <c r="Y1420" s="17">
        <v>0.22359175641140699</v>
      </c>
      <c r="Z1420" s="17">
        <v>0.184288192957304</v>
      </c>
      <c r="AA1420" s="17">
        <v>0.17919436995896901</v>
      </c>
      <c r="AB1420" s="17">
        <v>0.20390066447401201</v>
      </c>
      <c r="AC1420" s="17">
        <v>0.16249478379505899</v>
      </c>
      <c r="AD1420" s="17">
        <v>0.22737650163520501</v>
      </c>
      <c r="AE1420" s="17">
        <v>0.21432105013355399</v>
      </c>
      <c r="AF1420" s="17"/>
      <c r="AG1420" s="17">
        <v>0.19580070412223599</v>
      </c>
      <c r="AH1420" s="17">
        <v>0.184645362714979</v>
      </c>
    </row>
    <row r="1421" spans="2:34" x14ac:dyDescent="0.25">
      <c r="B1421" t="s">
        <v>531</v>
      </c>
      <c r="C1421" s="17">
        <v>0.25817155716465001</v>
      </c>
      <c r="D1421" s="17">
        <v>0.27177836802791999</v>
      </c>
      <c r="E1421" s="17">
        <v>0.24588494600857599</v>
      </c>
      <c r="F1421" s="17"/>
      <c r="G1421" s="17">
        <v>0.26000458200878002</v>
      </c>
      <c r="H1421" s="17">
        <v>0.25728093575936301</v>
      </c>
      <c r="I1421" s="17">
        <v>0.257583947474263</v>
      </c>
      <c r="J1421" s="17"/>
      <c r="K1421" s="17">
        <v>0.29554033197568802</v>
      </c>
      <c r="L1421" s="17">
        <v>0.25437016278844099</v>
      </c>
      <c r="M1421" s="17"/>
      <c r="N1421" s="17">
        <v>0.215416878700361</v>
      </c>
      <c r="O1421" s="17">
        <v>0.28595534312381898</v>
      </c>
      <c r="P1421" s="17">
        <v>0.26384684474535602</v>
      </c>
      <c r="Q1421" s="17">
        <v>0.25816713951089099</v>
      </c>
      <c r="R1421" s="17">
        <v>0.25365214850257001</v>
      </c>
      <c r="S1421" s="17"/>
      <c r="T1421" s="17">
        <v>0.316333026644672</v>
      </c>
      <c r="U1421" s="17">
        <v>0.298960776904451</v>
      </c>
      <c r="V1421" s="17">
        <v>0.26909819384595801</v>
      </c>
      <c r="W1421" s="17">
        <v>0.24862317611423199</v>
      </c>
      <c r="X1421" s="17">
        <v>0.24061179468617699</v>
      </c>
      <c r="Y1421" s="17">
        <v>0.22655232014919999</v>
      </c>
      <c r="Z1421" s="17">
        <v>0.245285559044497</v>
      </c>
      <c r="AA1421" s="17">
        <v>0.32095498716144899</v>
      </c>
      <c r="AB1421" s="17">
        <v>0.199618610908397</v>
      </c>
      <c r="AC1421" s="17">
        <v>0.253765423090556</v>
      </c>
      <c r="AD1421" s="17">
        <v>0.20280297916373499</v>
      </c>
      <c r="AE1421" s="17">
        <v>0.22437986926760101</v>
      </c>
      <c r="AF1421" s="17"/>
      <c r="AG1421" s="17">
        <v>0.26760912822796801</v>
      </c>
      <c r="AH1421" s="17">
        <v>0.24504467928715901</v>
      </c>
    </row>
    <row r="1422" spans="2:34" x14ac:dyDescent="0.25">
      <c r="B1422" t="s">
        <v>532</v>
      </c>
      <c r="C1422" s="17">
        <v>0.17608748104572799</v>
      </c>
      <c r="D1422" s="17">
        <v>0.194255673008732</v>
      </c>
      <c r="E1422" s="17">
        <v>0.16128523877987999</v>
      </c>
      <c r="F1422" s="17"/>
      <c r="G1422" s="17">
        <v>0.176037525412927</v>
      </c>
      <c r="H1422" s="17">
        <v>0.171399252895655</v>
      </c>
      <c r="I1422" s="17">
        <v>0.182003009423374</v>
      </c>
      <c r="J1422" s="17"/>
      <c r="K1422" s="17">
        <v>0.16548506496826099</v>
      </c>
      <c r="L1422" s="17">
        <v>0.17993995828079301</v>
      </c>
      <c r="M1422" s="17"/>
      <c r="N1422" s="17">
        <v>0.17307447355782299</v>
      </c>
      <c r="O1422" s="17">
        <v>0.19460868421376501</v>
      </c>
      <c r="P1422" s="17">
        <v>0.17967363877678599</v>
      </c>
      <c r="Q1422" s="17">
        <v>0.13303102091042901</v>
      </c>
      <c r="R1422" s="17">
        <v>0.16773001777919899</v>
      </c>
      <c r="S1422" s="17"/>
      <c r="T1422" s="17">
        <v>0.15715719996496</v>
      </c>
      <c r="U1422" s="17">
        <v>0.14346532723876901</v>
      </c>
      <c r="V1422" s="17">
        <v>0.14007793015719999</v>
      </c>
      <c r="W1422" s="17">
        <v>0.19896218004783001</v>
      </c>
      <c r="X1422" s="17">
        <v>0.19004226737893501</v>
      </c>
      <c r="Y1422" s="17">
        <v>0.210864050534734</v>
      </c>
      <c r="Z1422" s="17">
        <v>0.152247676565681</v>
      </c>
      <c r="AA1422" s="17">
        <v>0.212411938209079</v>
      </c>
      <c r="AB1422" s="17">
        <v>0.19128831687318201</v>
      </c>
      <c r="AC1422" s="17">
        <v>0.16656757625375501</v>
      </c>
      <c r="AD1422" s="17">
        <v>0.18224937393465199</v>
      </c>
      <c r="AE1422" s="17">
        <v>0.27629900385966699</v>
      </c>
      <c r="AF1422" s="17"/>
      <c r="AG1422" s="17">
        <v>0.17422752149533499</v>
      </c>
      <c r="AH1422" s="17">
        <v>0.17763816031944199</v>
      </c>
    </row>
    <row r="1423" spans="2:34" x14ac:dyDescent="0.25">
      <c r="B1423" t="s">
        <v>533</v>
      </c>
      <c r="C1423" s="17">
        <v>0.20611479221022699</v>
      </c>
      <c r="D1423" s="17">
        <v>0.190845698208194</v>
      </c>
      <c r="E1423" s="17">
        <v>0.22041371528779799</v>
      </c>
      <c r="F1423" s="17"/>
      <c r="G1423" s="17">
        <v>0.215312006903979</v>
      </c>
      <c r="H1423" s="17">
        <v>0.23721332865144201</v>
      </c>
      <c r="I1423" s="17">
        <v>0.15864032519301199</v>
      </c>
      <c r="J1423" s="17"/>
      <c r="K1423" s="17">
        <v>0.22504245567697001</v>
      </c>
      <c r="L1423" s="17">
        <v>0.20390911668678099</v>
      </c>
      <c r="M1423" s="17"/>
      <c r="N1423" s="17">
        <v>0.19889713749534599</v>
      </c>
      <c r="O1423" s="17">
        <v>0.19958646552511999</v>
      </c>
      <c r="P1423" s="17">
        <v>0.220221487569842</v>
      </c>
      <c r="Q1423" s="17">
        <v>0.22317096332063399</v>
      </c>
      <c r="R1423" s="17">
        <v>0.186399867245091</v>
      </c>
      <c r="S1423" s="17"/>
      <c r="T1423" s="17">
        <v>0.16079669250887499</v>
      </c>
      <c r="U1423" s="17">
        <v>0.27360042110879901</v>
      </c>
      <c r="V1423" s="17">
        <v>0.26208218029298402</v>
      </c>
      <c r="W1423" s="17">
        <v>0.23769827143383701</v>
      </c>
      <c r="X1423" s="17">
        <v>0.17917598772590301</v>
      </c>
      <c r="Y1423" s="17">
        <v>0.16967669052590501</v>
      </c>
      <c r="Z1423" s="17">
        <v>0.202001431306089</v>
      </c>
      <c r="AA1423" s="17">
        <v>0.13446539073775901</v>
      </c>
      <c r="AB1423" s="17">
        <v>0.22947430862203799</v>
      </c>
      <c r="AC1423" s="17">
        <v>0.16938720275029201</v>
      </c>
      <c r="AD1423" s="17">
        <v>0.206363581551436</v>
      </c>
      <c r="AE1423" s="17">
        <v>0.17773713988614301</v>
      </c>
      <c r="AF1423" s="17"/>
      <c r="AG1423" s="17">
        <v>0.18395008343246499</v>
      </c>
      <c r="AH1423" s="17">
        <v>0.22967733160711601</v>
      </c>
    </row>
    <row r="1424" spans="2:34" x14ac:dyDescent="0.25">
      <c r="B1424" t="s">
        <v>534</v>
      </c>
      <c r="C1424" s="17">
        <v>0.100916372076153</v>
      </c>
      <c r="D1424" s="17">
        <v>8.9005531563726301E-2</v>
      </c>
      <c r="E1424" s="17">
        <v>0.10880257215683101</v>
      </c>
      <c r="F1424" s="17"/>
      <c r="G1424" s="17">
        <v>8.8703726073668707E-2</v>
      </c>
      <c r="H1424" s="17">
        <v>0.105195917626838</v>
      </c>
      <c r="I1424" s="17">
        <v>0.10690232586927</v>
      </c>
      <c r="J1424" s="17"/>
      <c r="K1424" s="17">
        <v>8.1060902421402306E-2</v>
      </c>
      <c r="L1424" s="17">
        <v>0.103780370548606</v>
      </c>
      <c r="M1424" s="17"/>
      <c r="N1424" s="17">
        <v>9.8223803273035107E-2</v>
      </c>
      <c r="O1424" s="17">
        <v>8.5118137356287996E-2</v>
      </c>
      <c r="P1424" s="17">
        <v>0.103497681585847</v>
      </c>
      <c r="Q1424" s="17">
        <v>0.15320381786356699</v>
      </c>
      <c r="R1424" s="17">
        <v>9.6208292564552794E-2</v>
      </c>
      <c r="S1424" s="17"/>
      <c r="T1424" s="17">
        <v>7.3004403063211001E-2</v>
      </c>
      <c r="U1424" s="17">
        <v>9.61619188802397E-2</v>
      </c>
      <c r="V1424" s="17">
        <v>0.122310120029531</v>
      </c>
      <c r="W1424" s="17">
        <v>5.3790406277771402E-2</v>
      </c>
      <c r="X1424" s="17">
        <v>0.13627206649638099</v>
      </c>
      <c r="Y1424" s="17">
        <v>0.109730845151887</v>
      </c>
      <c r="Z1424" s="17">
        <v>0.11276814292295501</v>
      </c>
      <c r="AA1424" s="17">
        <v>9.0087088923024999E-2</v>
      </c>
      <c r="AB1424" s="17">
        <v>0.107728285687142</v>
      </c>
      <c r="AC1424" s="17">
        <v>0.16700549950617699</v>
      </c>
      <c r="AD1424" s="17">
        <v>5.8973219151442102E-2</v>
      </c>
      <c r="AE1424" s="17">
        <v>4.91462516995783E-2</v>
      </c>
      <c r="AF1424" s="17"/>
      <c r="AG1424" s="17">
        <v>0.116651812208608</v>
      </c>
      <c r="AH1424" s="17">
        <v>9.4222610133114199E-2</v>
      </c>
    </row>
    <row r="1425" spans="2:34" x14ac:dyDescent="0.25">
      <c r="B1425" t="s">
        <v>80</v>
      </c>
      <c r="C1425" s="17">
        <v>7.25490459609969E-2</v>
      </c>
      <c r="D1425" s="17">
        <v>5.6958576996297E-2</v>
      </c>
      <c r="E1425" s="17">
        <v>8.7425948913953305E-2</v>
      </c>
      <c r="F1425" s="17"/>
      <c r="G1425" s="17">
        <v>9.3296290932364495E-2</v>
      </c>
      <c r="H1425" s="17">
        <v>6.3290787544423605E-2</v>
      </c>
      <c r="I1425" s="17">
        <v>6.4868692454134305E-2</v>
      </c>
      <c r="J1425" s="17"/>
      <c r="K1425" s="17">
        <v>7.8315561169591499E-2</v>
      </c>
      <c r="L1425" s="17">
        <v>6.4775907436697894E-2</v>
      </c>
      <c r="M1425" s="17"/>
      <c r="N1425" s="17">
        <v>0.138719050955076</v>
      </c>
      <c r="O1425" s="17">
        <v>4.4603392048571999E-2</v>
      </c>
      <c r="P1425" s="17">
        <v>7.1943283494330407E-2</v>
      </c>
      <c r="Q1425" s="17">
        <v>6.1041325439889403E-2</v>
      </c>
      <c r="R1425" s="17">
        <v>5.23164269418585E-2</v>
      </c>
      <c r="S1425" s="17"/>
      <c r="T1425" s="17">
        <v>5.50757336527503E-2</v>
      </c>
      <c r="U1425" s="17">
        <v>7.1948276668456296E-2</v>
      </c>
      <c r="V1425" s="17">
        <v>6.5952962940052096E-2</v>
      </c>
      <c r="W1425" s="17">
        <v>7.0548909408656699E-2</v>
      </c>
      <c r="X1425" s="17">
        <v>7.1435847828480004E-2</v>
      </c>
      <c r="Y1425" s="17">
        <v>5.95843372268684E-2</v>
      </c>
      <c r="Z1425" s="17">
        <v>0.103408997203473</v>
      </c>
      <c r="AA1425" s="17">
        <v>6.2886225009720298E-2</v>
      </c>
      <c r="AB1425" s="17">
        <v>6.7989813435228405E-2</v>
      </c>
      <c r="AC1425" s="17">
        <v>8.0779514604161398E-2</v>
      </c>
      <c r="AD1425" s="17">
        <v>0.122234344563529</v>
      </c>
      <c r="AE1425" s="17">
        <v>5.81166851534567E-2</v>
      </c>
      <c r="AF1425" s="17"/>
      <c r="AG1425" s="17">
        <v>6.1760750513387801E-2</v>
      </c>
      <c r="AH1425" s="17">
        <v>6.8771855938189699E-2</v>
      </c>
    </row>
    <row r="1426" spans="2:34" x14ac:dyDescent="0.25">
      <c r="C1426" s="17"/>
      <c r="D1426" s="17"/>
      <c r="E1426" s="17"/>
      <c r="F1426" s="17"/>
      <c r="G1426" s="17"/>
      <c r="H1426" s="17"/>
      <c r="I1426" s="17"/>
      <c r="J1426" s="17"/>
      <c r="K1426" s="17"/>
      <c r="L1426" s="17"/>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7"/>
    </row>
    <row r="1427" spans="2:34" x14ac:dyDescent="0.25">
      <c r="B1427" s="6" t="s">
        <v>554</v>
      </c>
      <c r="C1427" s="17"/>
      <c r="D1427" s="17"/>
      <c r="E1427" s="17"/>
      <c r="F1427" s="17"/>
      <c r="G1427" s="17"/>
      <c r="H1427" s="17"/>
      <c r="I1427" s="17"/>
      <c r="J1427" s="17"/>
      <c r="K1427" s="17"/>
      <c r="L1427" s="17"/>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7"/>
    </row>
    <row r="1428" spans="2:34" x14ac:dyDescent="0.25">
      <c r="B1428" s="23" t="s">
        <v>62</v>
      </c>
      <c r="C1428" s="17"/>
      <c r="D1428" s="17"/>
      <c r="E1428" s="17"/>
      <c r="F1428" s="17"/>
      <c r="G1428" s="17"/>
      <c r="H1428" s="17"/>
      <c r="I1428" s="17"/>
      <c r="J1428" s="17"/>
      <c r="K1428" s="17"/>
      <c r="L1428" s="17"/>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7"/>
    </row>
    <row r="1429" spans="2:34" x14ac:dyDescent="0.25">
      <c r="B1429" t="s">
        <v>530</v>
      </c>
      <c r="C1429" s="17">
        <v>0.18309324220543499</v>
      </c>
      <c r="D1429" s="17">
        <v>0.196579126228485</v>
      </c>
      <c r="E1429" s="17">
        <v>0.16952982876196701</v>
      </c>
      <c r="F1429" s="17"/>
      <c r="G1429" s="17">
        <v>0.16574671156502599</v>
      </c>
      <c r="H1429" s="17">
        <v>0.166207828491335</v>
      </c>
      <c r="I1429" s="17">
        <v>0.22034381664048699</v>
      </c>
      <c r="J1429" s="17"/>
      <c r="K1429" s="17">
        <v>0.17073611966155999</v>
      </c>
      <c r="L1429" s="17">
        <v>0.18749794531803701</v>
      </c>
      <c r="M1429" s="17"/>
      <c r="N1429" s="17">
        <v>0.173535675570585</v>
      </c>
      <c r="O1429" s="17">
        <v>0.18992891828851399</v>
      </c>
      <c r="P1429" s="17">
        <v>0.15899495452630499</v>
      </c>
      <c r="Q1429" s="17">
        <v>0.1366037667202</v>
      </c>
      <c r="R1429" s="17">
        <v>0.24592401170922401</v>
      </c>
      <c r="S1429" s="17"/>
      <c r="T1429" s="17">
        <v>0.25986509970771399</v>
      </c>
      <c r="U1429" s="17">
        <v>0.120927451428311</v>
      </c>
      <c r="V1429" s="17">
        <v>0.17480012978714399</v>
      </c>
      <c r="W1429" s="17">
        <v>0.13183638328464201</v>
      </c>
      <c r="X1429" s="17">
        <v>0.176882797451934</v>
      </c>
      <c r="Y1429" s="17">
        <v>0.17617836812717899</v>
      </c>
      <c r="Z1429" s="17">
        <v>0.218313914944816</v>
      </c>
      <c r="AA1429" s="17">
        <v>0.14650377790402699</v>
      </c>
      <c r="AB1429" s="17">
        <v>0.200373708825029</v>
      </c>
      <c r="AC1429" s="17">
        <v>0.150955576690155</v>
      </c>
      <c r="AD1429" s="17">
        <v>0.25250475538796802</v>
      </c>
      <c r="AE1429" s="17">
        <v>0.17234421785582299</v>
      </c>
      <c r="AF1429" s="17"/>
      <c r="AG1429" s="17">
        <v>0.20503744065016999</v>
      </c>
      <c r="AH1429" s="17">
        <v>0.17344295156726999</v>
      </c>
    </row>
    <row r="1430" spans="2:34" x14ac:dyDescent="0.25">
      <c r="B1430" t="s">
        <v>531</v>
      </c>
      <c r="C1430" s="17">
        <v>0.27852989003543799</v>
      </c>
      <c r="D1430" s="17">
        <v>0.312901694423174</v>
      </c>
      <c r="E1430" s="17">
        <v>0.247653438629375</v>
      </c>
      <c r="F1430" s="17"/>
      <c r="G1430" s="17">
        <v>0.25295390178414501</v>
      </c>
      <c r="H1430" s="17">
        <v>0.27426533467369901</v>
      </c>
      <c r="I1430" s="17">
        <v>0.30762434358225799</v>
      </c>
      <c r="J1430" s="17"/>
      <c r="K1430" s="17">
        <v>0.248932267271126</v>
      </c>
      <c r="L1430" s="17">
        <v>0.28792653767527399</v>
      </c>
      <c r="M1430" s="17"/>
      <c r="N1430" s="17">
        <v>0.22116380079426401</v>
      </c>
      <c r="O1430" s="17">
        <v>0.28959385478203697</v>
      </c>
      <c r="P1430" s="17">
        <v>0.266822540950516</v>
      </c>
      <c r="Q1430" s="17">
        <v>0.33116917749137598</v>
      </c>
      <c r="R1430" s="17">
        <v>0.31764121780169302</v>
      </c>
      <c r="S1430" s="17"/>
      <c r="T1430" s="17">
        <v>0.344579814352933</v>
      </c>
      <c r="U1430" s="17">
        <v>0.27386101872320501</v>
      </c>
      <c r="V1430" s="17">
        <v>0.19862775545782699</v>
      </c>
      <c r="W1430" s="17">
        <v>0.29733400324305198</v>
      </c>
      <c r="X1430" s="17">
        <v>0.21989494904863299</v>
      </c>
      <c r="Y1430" s="17">
        <v>0.259490926464366</v>
      </c>
      <c r="Z1430" s="17">
        <v>0.32196333657439102</v>
      </c>
      <c r="AA1430" s="17">
        <v>0.32393764680632797</v>
      </c>
      <c r="AB1430" s="17">
        <v>0.29767498891009198</v>
      </c>
      <c r="AC1430" s="17">
        <v>0.25193106103622998</v>
      </c>
      <c r="AD1430" s="17">
        <v>0.184018656655625</v>
      </c>
      <c r="AE1430" s="17">
        <v>0.33572571427262599</v>
      </c>
      <c r="AF1430" s="17"/>
      <c r="AG1430" s="17">
        <v>0.270524832903418</v>
      </c>
      <c r="AH1430" s="17">
        <v>0.28456025441015598</v>
      </c>
    </row>
    <row r="1431" spans="2:34" x14ac:dyDescent="0.25">
      <c r="B1431" t="s">
        <v>532</v>
      </c>
      <c r="C1431" s="17">
        <v>0.21435905565098901</v>
      </c>
      <c r="D1431" s="17">
        <v>0.21959685840613</v>
      </c>
      <c r="E1431" s="17">
        <v>0.210069473419845</v>
      </c>
      <c r="F1431" s="17"/>
      <c r="G1431" s="17">
        <v>0.230645309257132</v>
      </c>
      <c r="H1431" s="17">
        <v>0.21293505448997199</v>
      </c>
      <c r="I1431" s="17">
        <v>0.201014601001271</v>
      </c>
      <c r="J1431" s="17"/>
      <c r="K1431" s="17">
        <v>0.24684767517618</v>
      </c>
      <c r="L1431" s="17">
        <v>0.21209519479859501</v>
      </c>
      <c r="M1431" s="17"/>
      <c r="N1431" s="17">
        <v>0.22389982131156899</v>
      </c>
      <c r="O1431" s="17">
        <v>0.22238983357824901</v>
      </c>
      <c r="P1431" s="17">
        <v>0.21995902481482099</v>
      </c>
      <c r="Q1431" s="17">
        <v>0.20353437782120601</v>
      </c>
      <c r="R1431" s="17">
        <v>0.19123274753955899</v>
      </c>
      <c r="S1431" s="17"/>
      <c r="T1431" s="17">
        <v>0.194896601725351</v>
      </c>
      <c r="U1431" s="17">
        <v>0.23224761784379899</v>
      </c>
      <c r="V1431" s="17">
        <v>0.21141077653054199</v>
      </c>
      <c r="W1431" s="17">
        <v>0.20227391918211499</v>
      </c>
      <c r="X1431" s="17">
        <v>0.28001291930240002</v>
      </c>
      <c r="Y1431" s="17">
        <v>0.223079299730117</v>
      </c>
      <c r="Z1431" s="17">
        <v>0.18960805722179599</v>
      </c>
      <c r="AA1431" s="17">
        <v>0.27813335085612101</v>
      </c>
      <c r="AB1431" s="17">
        <v>0.193367509976478</v>
      </c>
      <c r="AC1431" s="17">
        <v>0.217954091568096</v>
      </c>
      <c r="AD1431" s="17">
        <v>0.21234728771136999</v>
      </c>
      <c r="AE1431" s="17">
        <v>0.12600998909028099</v>
      </c>
      <c r="AF1431" s="17"/>
      <c r="AG1431" s="17">
        <v>0.20470169557651699</v>
      </c>
      <c r="AH1431" s="17">
        <v>0.22109824130608899</v>
      </c>
    </row>
    <row r="1432" spans="2:34" x14ac:dyDescent="0.25">
      <c r="B1432" t="s">
        <v>533</v>
      </c>
      <c r="C1432" s="17">
        <v>0.17700899308246501</v>
      </c>
      <c r="D1432" s="17">
        <v>0.14329560165632699</v>
      </c>
      <c r="E1432" s="17">
        <v>0.20955739781978799</v>
      </c>
      <c r="F1432" s="17"/>
      <c r="G1432" s="17">
        <v>0.187109656135932</v>
      </c>
      <c r="H1432" s="17">
        <v>0.196723987119965</v>
      </c>
      <c r="I1432" s="17">
        <v>0.14294627686733899</v>
      </c>
      <c r="J1432" s="17"/>
      <c r="K1432" s="17">
        <v>0.158582460540452</v>
      </c>
      <c r="L1432" s="17">
        <v>0.179810536598495</v>
      </c>
      <c r="M1432" s="17"/>
      <c r="N1432" s="17">
        <v>0.12592580810286</v>
      </c>
      <c r="O1432" s="17">
        <v>0.17204771235097799</v>
      </c>
      <c r="P1432" s="17">
        <v>0.21559108895116899</v>
      </c>
      <c r="Q1432" s="17">
        <v>0.16450241869745999</v>
      </c>
      <c r="R1432" s="17">
        <v>0.15694708889402201</v>
      </c>
      <c r="S1432" s="17"/>
      <c r="T1432" s="17">
        <v>0.101921171237031</v>
      </c>
      <c r="U1432" s="17">
        <v>0.21410171768133299</v>
      </c>
      <c r="V1432" s="17">
        <v>0.281386835511239</v>
      </c>
      <c r="W1432" s="17">
        <v>0.23064281905120099</v>
      </c>
      <c r="X1432" s="17">
        <v>0.13520136485428699</v>
      </c>
      <c r="Y1432" s="17">
        <v>0.17158130826338699</v>
      </c>
      <c r="Z1432" s="17">
        <v>0.13902315615119601</v>
      </c>
      <c r="AA1432" s="17">
        <v>0.139628141412319</v>
      </c>
      <c r="AB1432" s="17">
        <v>0.153071065475992</v>
      </c>
      <c r="AC1432" s="17">
        <v>0.179881426616229</v>
      </c>
      <c r="AD1432" s="17">
        <v>0.19598524250224</v>
      </c>
      <c r="AE1432" s="17">
        <v>0.25777727018724</v>
      </c>
      <c r="AF1432" s="17"/>
      <c r="AG1432" s="17">
        <v>0.173654523304585</v>
      </c>
      <c r="AH1432" s="17">
        <v>0.18763320638294101</v>
      </c>
    </row>
    <row r="1433" spans="2:34" x14ac:dyDescent="0.25">
      <c r="B1433" t="s">
        <v>534</v>
      </c>
      <c r="C1433" s="17">
        <v>6.7379120785187499E-2</v>
      </c>
      <c r="D1433" s="17">
        <v>5.8373167955321797E-2</v>
      </c>
      <c r="E1433" s="17">
        <v>7.3762608965548704E-2</v>
      </c>
      <c r="F1433" s="17"/>
      <c r="G1433" s="17">
        <v>5.8890920822318199E-2</v>
      </c>
      <c r="H1433" s="17">
        <v>8.2593481638139593E-2</v>
      </c>
      <c r="I1433" s="17">
        <v>5.6216557253715098E-2</v>
      </c>
      <c r="J1433" s="17"/>
      <c r="K1433" s="17">
        <v>5.9752500285422699E-2</v>
      </c>
      <c r="L1433" s="17">
        <v>6.8487226932513495E-2</v>
      </c>
      <c r="M1433" s="17"/>
      <c r="N1433" s="17">
        <v>9.02321913776961E-2</v>
      </c>
      <c r="O1433" s="17">
        <v>5.3366788940376698E-2</v>
      </c>
      <c r="P1433" s="17">
        <v>7.77876371780271E-2</v>
      </c>
      <c r="Q1433" s="17">
        <v>9.7493999264025105E-2</v>
      </c>
      <c r="R1433" s="17">
        <v>3.2739034974830702E-2</v>
      </c>
      <c r="S1433" s="17"/>
      <c r="T1433" s="17">
        <v>4.8179173799757599E-2</v>
      </c>
      <c r="U1433" s="17">
        <v>9.8417303627468894E-2</v>
      </c>
      <c r="V1433" s="17">
        <v>3.9223966802090997E-2</v>
      </c>
      <c r="W1433" s="17">
        <v>5.4855327001921299E-2</v>
      </c>
      <c r="X1433" s="17">
        <v>8.4542980450268507E-2</v>
      </c>
      <c r="Y1433" s="17">
        <v>8.0673245958658601E-2</v>
      </c>
      <c r="Z1433" s="17">
        <v>5.07419206986107E-2</v>
      </c>
      <c r="AA1433" s="17">
        <v>6.4969251331013195E-2</v>
      </c>
      <c r="AB1433" s="17">
        <v>7.2218425710579501E-2</v>
      </c>
      <c r="AC1433" s="17">
        <v>8.88560320679955E-2</v>
      </c>
      <c r="AD1433" s="17">
        <v>4.9582864683480297E-2</v>
      </c>
      <c r="AE1433" s="17">
        <v>4.8233716931749299E-2</v>
      </c>
      <c r="AF1433" s="17"/>
      <c r="AG1433" s="17">
        <v>7.2044330208133806E-2</v>
      </c>
      <c r="AH1433" s="17">
        <v>6.3490115904238698E-2</v>
      </c>
    </row>
    <row r="1434" spans="2:34" x14ac:dyDescent="0.25">
      <c r="B1434" t="s">
        <v>80</v>
      </c>
      <c r="C1434" s="17">
        <v>7.9629698240485394E-2</v>
      </c>
      <c r="D1434" s="17">
        <v>6.9253551330562699E-2</v>
      </c>
      <c r="E1434" s="17">
        <v>8.9427252403475904E-2</v>
      </c>
      <c r="F1434" s="17"/>
      <c r="G1434" s="17">
        <v>0.104653500435446</v>
      </c>
      <c r="H1434" s="17">
        <v>6.7274313586888998E-2</v>
      </c>
      <c r="I1434" s="17">
        <v>7.1854404654929996E-2</v>
      </c>
      <c r="J1434" s="17"/>
      <c r="K1434" s="17">
        <v>0.11514897706526001</v>
      </c>
      <c r="L1434" s="17">
        <v>6.4182558677085597E-2</v>
      </c>
      <c r="M1434" s="17"/>
      <c r="N1434" s="17">
        <v>0.165242702843026</v>
      </c>
      <c r="O1434" s="17">
        <v>7.2672892059846006E-2</v>
      </c>
      <c r="P1434" s="17">
        <v>6.0844753579160797E-2</v>
      </c>
      <c r="Q1434" s="17">
        <v>6.6696260005731894E-2</v>
      </c>
      <c r="R1434" s="17">
        <v>5.5515899080670401E-2</v>
      </c>
      <c r="S1434" s="17"/>
      <c r="T1434" s="17">
        <v>5.0558139177212802E-2</v>
      </c>
      <c r="U1434" s="17">
        <v>6.0444890695883102E-2</v>
      </c>
      <c r="V1434" s="17">
        <v>9.4550535911156502E-2</v>
      </c>
      <c r="W1434" s="17">
        <v>8.3057548237069401E-2</v>
      </c>
      <c r="X1434" s="17">
        <v>0.103464988892478</v>
      </c>
      <c r="Y1434" s="17">
        <v>8.8996851456292103E-2</v>
      </c>
      <c r="Z1434" s="17">
        <v>8.0349614409190404E-2</v>
      </c>
      <c r="AA1434" s="17">
        <v>4.6827831690191703E-2</v>
      </c>
      <c r="AB1434" s="17">
        <v>8.3294301101829102E-2</v>
      </c>
      <c r="AC1434" s="17">
        <v>0.110421812021294</v>
      </c>
      <c r="AD1434" s="17">
        <v>0.10556119305931699</v>
      </c>
      <c r="AE1434" s="17">
        <v>5.9909091662280603E-2</v>
      </c>
      <c r="AF1434" s="17"/>
      <c r="AG1434" s="17">
        <v>7.4037177357175493E-2</v>
      </c>
      <c r="AH1434" s="17">
        <v>6.9775230429305196E-2</v>
      </c>
    </row>
    <row r="1435" spans="2:34" x14ac:dyDescent="0.25">
      <c r="C1435" s="17"/>
      <c r="D1435" s="17"/>
      <c r="E1435" s="17"/>
      <c r="F1435" s="17"/>
      <c r="G1435" s="17"/>
      <c r="H1435" s="17"/>
      <c r="I1435" s="17"/>
      <c r="J1435" s="17"/>
      <c r="K1435" s="17"/>
      <c r="L1435" s="17"/>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7"/>
    </row>
    <row r="1436" spans="2:34" x14ac:dyDescent="0.25">
      <c r="B1436" s="6" t="s">
        <v>567</v>
      </c>
      <c r="C1436" s="17"/>
      <c r="D1436" s="17"/>
      <c r="E1436" s="17"/>
      <c r="F1436" s="17"/>
      <c r="G1436" s="17"/>
      <c r="H1436" s="17"/>
      <c r="I1436" s="17"/>
      <c r="J1436" s="17"/>
      <c r="K1436" s="17"/>
      <c r="L1436" s="17"/>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7"/>
    </row>
    <row r="1437" spans="2:34" x14ac:dyDescent="0.25">
      <c r="B1437" s="23" t="s">
        <v>62</v>
      </c>
      <c r="C1437" s="17"/>
      <c r="D1437" s="17"/>
      <c r="E1437" s="17"/>
      <c r="F1437" s="17"/>
      <c r="G1437" s="17"/>
      <c r="H1437" s="17"/>
      <c r="I1437" s="17"/>
      <c r="J1437" s="17"/>
      <c r="K1437" s="17"/>
      <c r="L1437" s="17"/>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7"/>
    </row>
    <row r="1438" spans="2:34" x14ac:dyDescent="0.25">
      <c r="B1438" t="s">
        <v>562</v>
      </c>
      <c r="C1438" s="17">
        <v>0.18212680172048601</v>
      </c>
      <c r="D1438" s="17">
        <v>0.174072274976381</v>
      </c>
      <c r="E1438" s="17">
        <v>0.187292267246711</v>
      </c>
      <c r="F1438" s="17"/>
      <c r="G1438" s="17">
        <v>0.15304657038503999</v>
      </c>
      <c r="H1438" s="17">
        <v>0.19334859496829301</v>
      </c>
      <c r="I1438" s="17">
        <v>0.1950889511251</v>
      </c>
      <c r="J1438" s="17"/>
      <c r="K1438" s="17">
        <v>0.241873023050418</v>
      </c>
      <c r="L1438" s="17">
        <v>0.17272624443356199</v>
      </c>
      <c r="M1438" s="17"/>
      <c r="N1438" s="17">
        <v>0.16651632654131601</v>
      </c>
      <c r="O1438" s="17">
        <v>0.159592649061821</v>
      </c>
      <c r="P1438" s="17">
        <v>0.19762037106128499</v>
      </c>
      <c r="Q1438" s="17">
        <v>0.22169311229140101</v>
      </c>
      <c r="R1438" s="17">
        <v>0.17570302705139099</v>
      </c>
      <c r="S1438" s="17"/>
      <c r="T1438" s="17">
        <v>0.200555514808962</v>
      </c>
      <c r="U1438" s="17">
        <v>0.19441122495111801</v>
      </c>
      <c r="V1438" s="17">
        <v>0.204217147522683</v>
      </c>
      <c r="W1438" s="17">
        <v>0.101155433022085</v>
      </c>
      <c r="X1438" s="17">
        <v>0.213518736245012</v>
      </c>
      <c r="Y1438" s="17">
        <v>0.15681021323470401</v>
      </c>
      <c r="Z1438" s="17">
        <v>0.20018788333859899</v>
      </c>
      <c r="AA1438" s="17">
        <v>0.21016282006783699</v>
      </c>
      <c r="AB1438" s="17">
        <v>0.15124620701060801</v>
      </c>
      <c r="AC1438" s="17">
        <v>0.20911454679299599</v>
      </c>
      <c r="AD1438" s="17">
        <v>0.207335729759687</v>
      </c>
      <c r="AE1438" s="17">
        <v>0.121562705639102</v>
      </c>
      <c r="AF1438" s="17"/>
      <c r="AG1438" s="17">
        <v>0.18909360489300001</v>
      </c>
      <c r="AH1438" s="17">
        <v>0.17969187684649399</v>
      </c>
    </row>
    <row r="1439" spans="2:34" x14ac:dyDescent="0.25">
      <c r="B1439" t="s">
        <v>563</v>
      </c>
      <c r="C1439" s="17">
        <v>0.380783085057879</v>
      </c>
      <c r="D1439" s="17">
        <v>0.37549832270623301</v>
      </c>
      <c r="E1439" s="17">
        <v>0.38836591953600602</v>
      </c>
      <c r="F1439" s="17"/>
      <c r="G1439" s="17">
        <v>0.38509223364286599</v>
      </c>
      <c r="H1439" s="17">
        <v>0.39502293150873102</v>
      </c>
      <c r="I1439" s="17">
        <v>0.358953956245119</v>
      </c>
      <c r="J1439" s="17"/>
      <c r="K1439" s="17">
        <v>0.38105611412061702</v>
      </c>
      <c r="L1439" s="17">
        <v>0.383500643678644</v>
      </c>
      <c r="M1439" s="17"/>
      <c r="N1439" s="17">
        <v>0.30077969987800601</v>
      </c>
      <c r="O1439" s="17">
        <v>0.42295432770752001</v>
      </c>
      <c r="P1439" s="17">
        <v>0.39002386006932399</v>
      </c>
      <c r="Q1439" s="17">
        <v>0.41687744378605102</v>
      </c>
      <c r="R1439" s="17">
        <v>0.37230608164114998</v>
      </c>
      <c r="S1439" s="17"/>
      <c r="T1439" s="17">
        <v>0.432794868113828</v>
      </c>
      <c r="U1439" s="17">
        <v>0.330042302352827</v>
      </c>
      <c r="V1439" s="17">
        <v>0.38307633718057399</v>
      </c>
      <c r="W1439" s="17">
        <v>0.44395812403754698</v>
      </c>
      <c r="X1439" s="17">
        <v>0.343562049365494</v>
      </c>
      <c r="Y1439" s="17">
        <v>0.35177757170838297</v>
      </c>
      <c r="Z1439" s="17">
        <v>0.38472065194067101</v>
      </c>
      <c r="AA1439" s="17">
        <v>0.37139982208433397</v>
      </c>
      <c r="AB1439" s="17">
        <v>0.406487733175044</v>
      </c>
      <c r="AC1439" s="17">
        <v>0.39991471523463401</v>
      </c>
      <c r="AD1439" s="17">
        <v>0.27559778931963602</v>
      </c>
      <c r="AE1439" s="17">
        <v>0.39189183278812401</v>
      </c>
      <c r="AF1439" s="17"/>
      <c r="AG1439" s="17">
        <v>0.41612870411763597</v>
      </c>
      <c r="AH1439" s="17">
        <v>0.37380664230565402</v>
      </c>
    </row>
    <row r="1440" spans="2:34" x14ac:dyDescent="0.25">
      <c r="B1440" t="s">
        <v>564</v>
      </c>
      <c r="C1440" s="17">
        <v>0.24090176639400299</v>
      </c>
      <c r="D1440" s="17">
        <v>0.261348716856381</v>
      </c>
      <c r="E1440" s="17">
        <v>0.22506007312095899</v>
      </c>
      <c r="F1440" s="17"/>
      <c r="G1440" s="17">
        <v>0.23984250273758401</v>
      </c>
      <c r="H1440" s="17">
        <v>0.22402812900432301</v>
      </c>
      <c r="I1440" s="17">
        <v>0.26300951489786001</v>
      </c>
      <c r="J1440" s="17"/>
      <c r="K1440" s="17">
        <v>0.17924096042270399</v>
      </c>
      <c r="L1440" s="17">
        <v>0.25374012501646998</v>
      </c>
      <c r="M1440" s="17"/>
      <c r="N1440" s="17">
        <v>0.21688662129647601</v>
      </c>
      <c r="O1440" s="17">
        <v>0.23789540994605199</v>
      </c>
      <c r="P1440" s="17">
        <v>0.23603987147538499</v>
      </c>
      <c r="Q1440" s="17">
        <v>0.16136835934053001</v>
      </c>
      <c r="R1440" s="17">
        <v>0.30207028367349198</v>
      </c>
      <c r="S1440" s="17"/>
      <c r="T1440" s="17">
        <v>0.228761881747573</v>
      </c>
      <c r="U1440" s="17">
        <v>0.24417675062143901</v>
      </c>
      <c r="V1440" s="17">
        <v>0.21468104751068301</v>
      </c>
      <c r="W1440" s="17">
        <v>0.24354455616423601</v>
      </c>
      <c r="X1440" s="17">
        <v>0.246925216066086</v>
      </c>
      <c r="Y1440" s="17">
        <v>0.26503839410198199</v>
      </c>
      <c r="Z1440" s="17">
        <v>0.24023394649459701</v>
      </c>
      <c r="AA1440" s="17">
        <v>0.214996660988372</v>
      </c>
      <c r="AB1440" s="17">
        <v>0.25571143081096098</v>
      </c>
      <c r="AC1440" s="17">
        <v>0.213664849048017</v>
      </c>
      <c r="AD1440" s="17">
        <v>0.26636394807005098</v>
      </c>
      <c r="AE1440" s="17">
        <v>0.27093968517938299</v>
      </c>
      <c r="AF1440" s="17"/>
      <c r="AG1440" s="17">
        <v>0.218104600821381</v>
      </c>
      <c r="AH1440" s="17">
        <v>0.256066080971875</v>
      </c>
    </row>
    <row r="1441" spans="2:34" x14ac:dyDescent="0.25">
      <c r="B1441" t="s">
        <v>565</v>
      </c>
      <c r="C1441" s="17">
        <v>7.8431637882018804E-2</v>
      </c>
      <c r="D1441" s="17">
        <v>7.7328832973564604E-2</v>
      </c>
      <c r="E1441" s="17">
        <v>7.9241396566965994E-2</v>
      </c>
      <c r="F1441" s="17"/>
      <c r="G1441" s="17">
        <v>7.4559359906927705E-2</v>
      </c>
      <c r="H1441" s="17">
        <v>6.5349939730220005E-2</v>
      </c>
      <c r="I1441" s="17">
        <v>9.8405118794117993E-2</v>
      </c>
      <c r="J1441" s="17"/>
      <c r="K1441" s="17">
        <v>4.4936472914671198E-2</v>
      </c>
      <c r="L1441" s="17">
        <v>8.3997068855421506E-2</v>
      </c>
      <c r="M1441" s="17"/>
      <c r="N1441" s="17">
        <v>0.119198696995551</v>
      </c>
      <c r="O1441" s="17">
        <v>6.4790671544238496E-2</v>
      </c>
      <c r="P1441" s="17">
        <v>6.2568888486592103E-2</v>
      </c>
      <c r="Q1441" s="17">
        <v>9.7142891171124401E-2</v>
      </c>
      <c r="R1441" s="17">
        <v>8.1947763332899701E-2</v>
      </c>
      <c r="S1441" s="17"/>
      <c r="T1441" s="17">
        <v>7.23017519587702E-2</v>
      </c>
      <c r="U1441" s="17">
        <v>7.3233442622825606E-2</v>
      </c>
      <c r="V1441" s="17">
        <v>5.3953800870281197E-2</v>
      </c>
      <c r="W1441" s="17">
        <v>0.11057828365868901</v>
      </c>
      <c r="X1441" s="17">
        <v>8.6457180461800703E-2</v>
      </c>
      <c r="Y1441" s="17">
        <v>9.5924075593398994E-2</v>
      </c>
      <c r="Z1441" s="17">
        <v>6.0267864534567402E-2</v>
      </c>
      <c r="AA1441" s="17">
        <v>9.0529113307499395E-2</v>
      </c>
      <c r="AB1441" s="17">
        <v>9.2468283003361504E-2</v>
      </c>
      <c r="AC1441" s="17">
        <v>6.2668236108667993E-2</v>
      </c>
      <c r="AD1441" s="17">
        <v>8.3575822810930497E-2</v>
      </c>
      <c r="AE1441" s="17">
        <v>4.6830113368158399E-2</v>
      </c>
      <c r="AF1441" s="17"/>
      <c r="AG1441" s="17">
        <v>8.2473334923887795E-2</v>
      </c>
      <c r="AH1441" s="17">
        <v>7.6050056769746702E-2</v>
      </c>
    </row>
    <row r="1442" spans="2:34" x14ac:dyDescent="0.25">
      <c r="B1442" t="s">
        <v>80</v>
      </c>
      <c r="C1442" s="17">
        <v>0.11775670894561301</v>
      </c>
      <c r="D1442" s="17">
        <v>0.111751852487441</v>
      </c>
      <c r="E1442" s="17">
        <v>0.120040343529358</v>
      </c>
      <c r="F1442" s="17"/>
      <c r="G1442" s="17">
        <v>0.14745933332758299</v>
      </c>
      <c r="H1442" s="17">
        <v>0.12225040478843301</v>
      </c>
      <c r="I1442" s="17">
        <v>8.4542458937803794E-2</v>
      </c>
      <c r="J1442" s="17"/>
      <c r="K1442" s="17">
        <v>0.15289342949158999</v>
      </c>
      <c r="L1442" s="17">
        <v>0.10603591801590299</v>
      </c>
      <c r="M1442" s="17"/>
      <c r="N1442" s="17">
        <v>0.196618655288651</v>
      </c>
      <c r="O1442" s="17">
        <v>0.114766941740368</v>
      </c>
      <c r="P1442" s="17">
        <v>0.113747008907413</v>
      </c>
      <c r="Q1442" s="17">
        <v>0.10291819341089301</v>
      </c>
      <c r="R1442" s="17">
        <v>6.7972844301068203E-2</v>
      </c>
      <c r="S1442" s="17"/>
      <c r="T1442" s="17">
        <v>6.5585983370866199E-2</v>
      </c>
      <c r="U1442" s="17">
        <v>0.15813627945179001</v>
      </c>
      <c r="V1442" s="17">
        <v>0.144071666915778</v>
      </c>
      <c r="W1442" s="17">
        <v>0.10076360311744301</v>
      </c>
      <c r="X1442" s="17">
        <v>0.109536817861607</v>
      </c>
      <c r="Y1442" s="17">
        <v>0.130449745361532</v>
      </c>
      <c r="Z1442" s="17">
        <v>0.114589653691567</v>
      </c>
      <c r="AA1442" s="17">
        <v>0.112911583551957</v>
      </c>
      <c r="AB1442" s="17">
        <v>9.4086346000025606E-2</v>
      </c>
      <c r="AC1442" s="17">
        <v>0.114637652815685</v>
      </c>
      <c r="AD1442" s="17">
        <v>0.16712671003969501</v>
      </c>
      <c r="AE1442" s="17">
        <v>0.168775663025233</v>
      </c>
      <c r="AF1442" s="17"/>
      <c r="AG1442" s="17">
        <v>9.4199755244095601E-2</v>
      </c>
      <c r="AH1442" s="17">
        <v>0.11438534310623</v>
      </c>
    </row>
    <row r="1443" spans="2:34" x14ac:dyDescent="0.25">
      <c r="C1443" s="17"/>
      <c r="D1443" s="17"/>
      <c r="E1443" s="17"/>
      <c r="F1443" s="17"/>
      <c r="G1443" s="17"/>
      <c r="H1443" s="17"/>
      <c r="I1443" s="17"/>
      <c r="J1443" s="17"/>
      <c r="K1443" s="17"/>
      <c r="L1443" s="17"/>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7"/>
    </row>
    <row r="1444" spans="2:34" x14ac:dyDescent="0.25">
      <c r="B1444" s="6" t="s">
        <v>568</v>
      </c>
      <c r="C1444" s="17"/>
      <c r="D1444" s="17"/>
      <c r="E1444" s="17"/>
      <c r="F1444" s="17"/>
      <c r="G1444" s="17"/>
      <c r="H1444" s="17"/>
      <c r="I1444" s="17"/>
      <c r="J1444" s="17"/>
      <c r="K1444" s="17"/>
      <c r="L1444" s="17"/>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7"/>
    </row>
    <row r="1445" spans="2:34" x14ac:dyDescent="0.25">
      <c r="B1445" s="23" t="s">
        <v>62</v>
      </c>
      <c r="C1445" s="17"/>
      <c r="D1445" s="17"/>
      <c r="E1445" s="17"/>
      <c r="F1445" s="17"/>
      <c r="G1445" s="17"/>
      <c r="H1445" s="17"/>
      <c r="I1445" s="17"/>
      <c r="J1445" s="17"/>
      <c r="K1445" s="17"/>
      <c r="L1445" s="17"/>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7"/>
    </row>
    <row r="1446" spans="2:34" x14ac:dyDescent="0.25">
      <c r="B1446" t="s">
        <v>562</v>
      </c>
      <c r="C1446" s="17">
        <v>0.30485533856459601</v>
      </c>
      <c r="D1446" s="17">
        <v>0.30924666867834399</v>
      </c>
      <c r="E1446" s="17">
        <v>0.29905076928339602</v>
      </c>
      <c r="F1446" s="17"/>
      <c r="G1446" s="17">
        <v>0.29846239701183702</v>
      </c>
      <c r="H1446" s="17">
        <v>0.28907387906035098</v>
      </c>
      <c r="I1446" s="17">
        <v>0.33054987849854101</v>
      </c>
      <c r="J1446" s="17"/>
      <c r="K1446" s="17">
        <v>0.317243836938081</v>
      </c>
      <c r="L1446" s="17">
        <v>0.30507629529270203</v>
      </c>
      <c r="M1446" s="17"/>
      <c r="N1446" s="17">
        <v>0.25069275842698802</v>
      </c>
      <c r="O1446" s="17">
        <v>0.28340069873315799</v>
      </c>
      <c r="P1446" s="17">
        <v>0.31820442499413198</v>
      </c>
      <c r="Q1446" s="17">
        <v>0.30861099989906798</v>
      </c>
      <c r="R1446" s="17">
        <v>0.34646992689776102</v>
      </c>
      <c r="S1446" s="17"/>
      <c r="T1446" s="17">
        <v>0.37708525534494403</v>
      </c>
      <c r="U1446" s="17">
        <v>0.29914187108803098</v>
      </c>
      <c r="V1446" s="17">
        <v>0.28667726551279799</v>
      </c>
      <c r="W1446" s="17">
        <v>0.24966603773495599</v>
      </c>
      <c r="X1446" s="17">
        <v>0.22209537794741899</v>
      </c>
      <c r="Y1446" s="17">
        <v>0.29111260183263299</v>
      </c>
      <c r="Z1446" s="17">
        <v>0.27841379481380002</v>
      </c>
      <c r="AA1446" s="17">
        <v>0.27057622660795</v>
      </c>
      <c r="AB1446" s="17">
        <v>0.35552160489503798</v>
      </c>
      <c r="AC1446" s="17">
        <v>0.36997012780025401</v>
      </c>
      <c r="AD1446" s="17">
        <v>0.32592438339817997</v>
      </c>
      <c r="AE1446" s="17">
        <v>0.180736161075817</v>
      </c>
      <c r="AF1446" s="17"/>
      <c r="AG1446" s="17">
        <v>0.32196110992182703</v>
      </c>
      <c r="AH1446" s="17">
        <v>0.30491483230247501</v>
      </c>
    </row>
    <row r="1447" spans="2:34" x14ac:dyDescent="0.25">
      <c r="B1447" t="s">
        <v>563</v>
      </c>
      <c r="C1447" s="17">
        <v>0.45834857503792997</v>
      </c>
      <c r="D1447" s="17">
        <v>0.44412982372403997</v>
      </c>
      <c r="E1447" s="17">
        <v>0.47155522271332401</v>
      </c>
      <c r="F1447" s="17"/>
      <c r="G1447" s="17">
        <v>0.49332752535345298</v>
      </c>
      <c r="H1447" s="17">
        <v>0.45645990376698897</v>
      </c>
      <c r="I1447" s="17">
        <v>0.42822351867186098</v>
      </c>
      <c r="J1447" s="17"/>
      <c r="K1447" s="17">
        <v>0.44371345640587601</v>
      </c>
      <c r="L1447" s="17">
        <v>0.46230621431649699</v>
      </c>
      <c r="M1447" s="17"/>
      <c r="N1447" s="17">
        <v>0.429722579154663</v>
      </c>
      <c r="O1447" s="17">
        <v>0.46097443085683498</v>
      </c>
      <c r="P1447" s="17">
        <v>0.46994541327330502</v>
      </c>
      <c r="Q1447" s="17">
        <v>0.45586299369655398</v>
      </c>
      <c r="R1447" s="17">
        <v>0.45856234197205498</v>
      </c>
      <c r="S1447" s="17"/>
      <c r="T1447" s="17">
        <v>0.45501275002587599</v>
      </c>
      <c r="U1447" s="17">
        <v>0.481401970143019</v>
      </c>
      <c r="V1447" s="17">
        <v>0.457808613633371</v>
      </c>
      <c r="W1447" s="17">
        <v>0.52871808369916595</v>
      </c>
      <c r="X1447" s="17">
        <v>0.45217897731169399</v>
      </c>
      <c r="Y1447" s="17">
        <v>0.37647984380337701</v>
      </c>
      <c r="Z1447" s="17">
        <v>0.50380439753976203</v>
      </c>
      <c r="AA1447" s="17">
        <v>0.42329625797845399</v>
      </c>
      <c r="AB1447" s="17">
        <v>0.434473901484345</v>
      </c>
      <c r="AC1447" s="17">
        <v>0.47253003689789203</v>
      </c>
      <c r="AD1447" s="17">
        <v>0.42179048485231302</v>
      </c>
      <c r="AE1447" s="17">
        <v>0.47036079572718198</v>
      </c>
      <c r="AF1447" s="17"/>
      <c r="AG1447" s="17">
        <v>0.457027060882366</v>
      </c>
      <c r="AH1447" s="17">
        <v>0.47623018181812599</v>
      </c>
    </row>
    <row r="1448" spans="2:34" x14ac:dyDescent="0.25">
      <c r="B1448" t="s">
        <v>564</v>
      </c>
      <c r="C1448" s="17">
        <v>0.12961060719551501</v>
      </c>
      <c r="D1448" s="17">
        <v>0.13448002144097901</v>
      </c>
      <c r="E1448" s="17">
        <v>0.12721943832388299</v>
      </c>
      <c r="F1448" s="17"/>
      <c r="G1448" s="17">
        <v>9.2968485109390903E-2</v>
      </c>
      <c r="H1448" s="17">
        <v>0.15282795014946701</v>
      </c>
      <c r="I1448" s="17">
        <v>0.13457939562677401</v>
      </c>
      <c r="J1448" s="17"/>
      <c r="K1448" s="17">
        <v>0.134560845514931</v>
      </c>
      <c r="L1448" s="17">
        <v>0.13042876061800801</v>
      </c>
      <c r="M1448" s="17"/>
      <c r="N1448" s="17">
        <v>0.12545950450055299</v>
      </c>
      <c r="O1448" s="17">
        <v>0.160687927394986</v>
      </c>
      <c r="P1448" s="17">
        <v>0.11754112161133801</v>
      </c>
      <c r="Q1448" s="17">
        <v>0.111390764964738</v>
      </c>
      <c r="R1448" s="17">
        <v>0.129291252238383</v>
      </c>
      <c r="S1448" s="17"/>
      <c r="T1448" s="17">
        <v>8.8173854267490706E-2</v>
      </c>
      <c r="U1448" s="17">
        <v>0.12646352419703399</v>
      </c>
      <c r="V1448" s="17">
        <v>0.13447610420745401</v>
      </c>
      <c r="W1448" s="17">
        <v>0.121072518647482</v>
      </c>
      <c r="X1448" s="17">
        <v>0.18425661559894899</v>
      </c>
      <c r="Y1448" s="17">
        <v>0.17909375500500299</v>
      </c>
      <c r="Z1448" s="17">
        <v>0.115246435572781</v>
      </c>
      <c r="AA1448" s="17">
        <v>0.23066865078926299</v>
      </c>
      <c r="AB1448" s="17">
        <v>0.115491828111648</v>
      </c>
      <c r="AC1448" s="17">
        <v>6.7088208713296807E-2</v>
      </c>
      <c r="AD1448" s="17">
        <v>0.121468476991154</v>
      </c>
      <c r="AE1448" s="17">
        <v>0.18992412069909601</v>
      </c>
      <c r="AF1448" s="17"/>
      <c r="AG1448" s="17">
        <v>0.135033983767917</v>
      </c>
      <c r="AH1448" s="17">
        <v>0.120246728547253</v>
      </c>
    </row>
    <row r="1449" spans="2:34" x14ac:dyDescent="0.25">
      <c r="B1449" t="s">
        <v>565</v>
      </c>
      <c r="C1449" s="17">
        <v>3.8724238243034101E-2</v>
      </c>
      <c r="D1449" s="17">
        <v>4.16570985057714E-2</v>
      </c>
      <c r="E1449" s="17">
        <v>3.6531688889591803E-2</v>
      </c>
      <c r="F1449" s="17"/>
      <c r="G1449" s="17">
        <v>2.7641987398616299E-2</v>
      </c>
      <c r="H1449" s="17">
        <v>4.3758106697196597E-2</v>
      </c>
      <c r="I1449" s="17">
        <v>4.2715921975115402E-2</v>
      </c>
      <c r="J1449" s="17"/>
      <c r="K1449" s="17">
        <v>4.0901090598604098E-2</v>
      </c>
      <c r="L1449" s="17">
        <v>3.8347144717770801E-2</v>
      </c>
      <c r="M1449" s="17"/>
      <c r="N1449" s="17">
        <v>4.1522490286146199E-2</v>
      </c>
      <c r="O1449" s="17">
        <v>2.76720923363931E-2</v>
      </c>
      <c r="P1449" s="17">
        <v>4.26904577582779E-2</v>
      </c>
      <c r="Q1449" s="17">
        <v>5.7991694007325498E-2</v>
      </c>
      <c r="R1449" s="17">
        <v>3.3720795491641101E-2</v>
      </c>
      <c r="S1449" s="17"/>
      <c r="T1449" s="17">
        <v>4.4509680624063797E-2</v>
      </c>
      <c r="U1449" s="17">
        <v>2.57981747750263E-2</v>
      </c>
      <c r="V1449" s="17">
        <v>3.2270222803448601E-2</v>
      </c>
      <c r="W1449" s="17">
        <v>3.2844801338186097E-2</v>
      </c>
      <c r="X1449" s="17">
        <v>3.0021604859227401E-2</v>
      </c>
      <c r="Y1449" s="17">
        <v>6.8330337143843595E-2</v>
      </c>
      <c r="Z1449" s="17">
        <v>3.8624492129718899E-2</v>
      </c>
      <c r="AA1449" s="17">
        <v>6.2357099680786801E-2</v>
      </c>
      <c r="AB1449" s="17">
        <v>4.1110209810402802E-2</v>
      </c>
      <c r="AC1449" s="17">
        <v>1.99471923073887E-2</v>
      </c>
      <c r="AD1449" s="17">
        <v>2.75465763812601E-2</v>
      </c>
      <c r="AE1449" s="17">
        <v>6.1710273000891297E-2</v>
      </c>
      <c r="AF1449" s="17"/>
      <c r="AG1449" s="17">
        <v>2.25254643833167E-2</v>
      </c>
      <c r="AH1449" s="17">
        <v>4.1116747654083997E-2</v>
      </c>
    </row>
    <row r="1450" spans="2:34" x14ac:dyDescent="0.25">
      <c r="B1450" t="s">
        <v>80</v>
      </c>
      <c r="C1450" s="17">
        <v>6.8461240958924793E-2</v>
      </c>
      <c r="D1450" s="17">
        <v>7.0486387650865304E-2</v>
      </c>
      <c r="E1450" s="17">
        <v>6.5642880789805402E-2</v>
      </c>
      <c r="F1450" s="17"/>
      <c r="G1450" s="17">
        <v>8.7599605126703103E-2</v>
      </c>
      <c r="H1450" s="17">
        <v>5.7880160325996598E-2</v>
      </c>
      <c r="I1450" s="17">
        <v>6.3931285227707801E-2</v>
      </c>
      <c r="J1450" s="17"/>
      <c r="K1450" s="17">
        <v>6.3580770542508103E-2</v>
      </c>
      <c r="L1450" s="17">
        <v>6.3841585055022895E-2</v>
      </c>
      <c r="M1450" s="17"/>
      <c r="N1450" s="17">
        <v>0.15260266763164901</v>
      </c>
      <c r="O1450" s="17">
        <v>6.7264850678628099E-2</v>
      </c>
      <c r="P1450" s="17">
        <v>5.1618582362946801E-2</v>
      </c>
      <c r="Q1450" s="17">
        <v>6.6143547432315E-2</v>
      </c>
      <c r="R1450" s="17">
        <v>3.1955683400159599E-2</v>
      </c>
      <c r="S1450" s="17"/>
      <c r="T1450" s="17">
        <v>3.5218459737625898E-2</v>
      </c>
      <c r="U1450" s="17">
        <v>6.7194459796889205E-2</v>
      </c>
      <c r="V1450" s="17">
        <v>8.8767793842928697E-2</v>
      </c>
      <c r="W1450" s="17">
        <v>6.7698558580210094E-2</v>
      </c>
      <c r="X1450" s="17">
        <v>0.111447424282711</v>
      </c>
      <c r="Y1450" s="17">
        <v>8.4983462215142705E-2</v>
      </c>
      <c r="Z1450" s="17">
        <v>6.3910879943938403E-2</v>
      </c>
      <c r="AA1450" s="17">
        <v>1.31017649435457E-2</v>
      </c>
      <c r="AB1450" s="17">
        <v>5.3402455698565998E-2</v>
      </c>
      <c r="AC1450" s="17">
        <v>7.04644342811694E-2</v>
      </c>
      <c r="AD1450" s="17">
        <v>0.103270078377093</v>
      </c>
      <c r="AE1450" s="17">
        <v>9.7268649497013998E-2</v>
      </c>
      <c r="AF1450" s="17"/>
      <c r="AG1450" s="17">
        <v>6.3452381044573306E-2</v>
      </c>
      <c r="AH1450" s="17">
        <v>5.7491509678062297E-2</v>
      </c>
    </row>
    <row r="1451" spans="2:34" x14ac:dyDescent="0.25">
      <c r="C1451" s="17"/>
      <c r="D1451" s="17"/>
      <c r="E1451" s="17"/>
      <c r="F1451" s="17"/>
      <c r="G1451" s="17"/>
      <c r="H1451" s="17"/>
      <c r="I1451" s="17"/>
      <c r="J1451" s="17"/>
      <c r="K1451" s="17"/>
      <c r="L1451" s="17"/>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7"/>
    </row>
    <row r="1452" spans="2:34" x14ac:dyDescent="0.25">
      <c r="B1452" s="6" t="s">
        <v>569</v>
      </c>
      <c r="C1452" s="17"/>
      <c r="D1452" s="17"/>
      <c r="E1452" s="17"/>
      <c r="F1452" s="17"/>
      <c r="G1452" s="17"/>
      <c r="H1452" s="17"/>
      <c r="I1452" s="17"/>
      <c r="J1452" s="17"/>
      <c r="K1452" s="17"/>
      <c r="L1452" s="17"/>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7"/>
    </row>
    <row r="1453" spans="2:34" x14ac:dyDescent="0.25">
      <c r="B1453" s="23" t="s">
        <v>62</v>
      </c>
      <c r="C1453" s="17"/>
      <c r="D1453" s="17"/>
      <c r="E1453" s="17"/>
      <c r="F1453" s="17"/>
      <c r="G1453" s="17"/>
      <c r="H1453" s="17"/>
      <c r="I1453" s="17"/>
      <c r="J1453" s="17"/>
      <c r="K1453" s="17"/>
      <c r="L1453" s="17"/>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7"/>
    </row>
    <row r="1454" spans="2:34" x14ac:dyDescent="0.25">
      <c r="B1454" t="s">
        <v>562</v>
      </c>
      <c r="C1454" s="17">
        <v>0.34913852241873899</v>
      </c>
      <c r="D1454" s="17">
        <v>0.33240153265893002</v>
      </c>
      <c r="E1454" s="17">
        <v>0.36068079287850002</v>
      </c>
      <c r="F1454" s="17"/>
      <c r="G1454" s="17">
        <v>0.34797270743314301</v>
      </c>
      <c r="H1454" s="17">
        <v>0.349008825282351</v>
      </c>
      <c r="I1454" s="17">
        <v>0.35038373105626103</v>
      </c>
      <c r="J1454" s="17"/>
      <c r="K1454" s="17">
        <v>0.38082609580834798</v>
      </c>
      <c r="L1454" s="17">
        <v>0.34517051930133402</v>
      </c>
      <c r="M1454" s="17"/>
      <c r="N1454" s="17">
        <v>0.28578309342649399</v>
      </c>
      <c r="O1454" s="17">
        <v>0.36160295110711599</v>
      </c>
      <c r="P1454" s="17">
        <v>0.35186932817661598</v>
      </c>
      <c r="Q1454" s="17">
        <v>0.40903004726043402</v>
      </c>
      <c r="R1454" s="17">
        <v>0.361995668762575</v>
      </c>
      <c r="S1454" s="17"/>
      <c r="T1454" s="17">
        <v>0.35877884169437602</v>
      </c>
      <c r="U1454" s="17">
        <v>0.35365958158134397</v>
      </c>
      <c r="V1454" s="17">
        <v>0.38838248411633802</v>
      </c>
      <c r="W1454" s="17">
        <v>0.28893527427697901</v>
      </c>
      <c r="X1454" s="17">
        <v>0.36556561761665901</v>
      </c>
      <c r="Y1454" s="17">
        <v>0.29649169633346101</v>
      </c>
      <c r="Z1454" s="17">
        <v>0.34493659491519302</v>
      </c>
      <c r="AA1454" s="17">
        <v>0.32367618977903401</v>
      </c>
      <c r="AB1454" s="17">
        <v>0.34054535277304698</v>
      </c>
      <c r="AC1454" s="17">
        <v>0.38696221000426301</v>
      </c>
      <c r="AD1454" s="17">
        <v>0.41910357551434202</v>
      </c>
      <c r="AE1454" s="17">
        <v>0.33614239840271798</v>
      </c>
      <c r="AF1454" s="17"/>
      <c r="AG1454" s="17">
        <v>0.367138883225265</v>
      </c>
      <c r="AH1454" s="17">
        <v>0.35073568971227098</v>
      </c>
    </row>
    <row r="1455" spans="2:34" x14ac:dyDescent="0.25">
      <c r="B1455" t="s">
        <v>563</v>
      </c>
      <c r="C1455" s="17">
        <v>0.388904553272854</v>
      </c>
      <c r="D1455" s="17">
        <v>0.39022747046274098</v>
      </c>
      <c r="E1455" s="17">
        <v>0.38931517451602698</v>
      </c>
      <c r="F1455" s="17"/>
      <c r="G1455" s="17">
        <v>0.39173091413731198</v>
      </c>
      <c r="H1455" s="17">
        <v>0.38446040007010301</v>
      </c>
      <c r="I1455" s="17">
        <v>0.39184292187303199</v>
      </c>
      <c r="J1455" s="17"/>
      <c r="K1455" s="17">
        <v>0.36039595983873601</v>
      </c>
      <c r="L1455" s="17">
        <v>0.39825619735647699</v>
      </c>
      <c r="M1455" s="17"/>
      <c r="N1455" s="17">
        <v>0.341074797750683</v>
      </c>
      <c r="O1455" s="17">
        <v>0.39786287478413002</v>
      </c>
      <c r="P1455" s="17">
        <v>0.40479289364888299</v>
      </c>
      <c r="Q1455" s="17">
        <v>0.348892436362647</v>
      </c>
      <c r="R1455" s="17">
        <v>0.403927463992661</v>
      </c>
      <c r="S1455" s="17"/>
      <c r="T1455" s="17">
        <v>0.40355913072517402</v>
      </c>
      <c r="U1455" s="17">
        <v>0.35924803701939501</v>
      </c>
      <c r="V1455" s="17">
        <v>0.38990046064145001</v>
      </c>
      <c r="W1455" s="17">
        <v>0.44357829882739402</v>
      </c>
      <c r="X1455" s="17">
        <v>0.39359548501664599</v>
      </c>
      <c r="Y1455" s="17">
        <v>0.36680761649001298</v>
      </c>
      <c r="Z1455" s="17">
        <v>0.40576115319767603</v>
      </c>
      <c r="AA1455" s="17">
        <v>0.47486465184370802</v>
      </c>
      <c r="AB1455" s="17">
        <v>0.39044545125852598</v>
      </c>
      <c r="AC1455" s="17">
        <v>0.40636547861324501</v>
      </c>
      <c r="AD1455" s="17">
        <v>0.255642605132538</v>
      </c>
      <c r="AE1455" s="17">
        <v>0.34520450996993002</v>
      </c>
      <c r="AF1455" s="17"/>
      <c r="AG1455" s="17">
        <v>0.38333799130726798</v>
      </c>
      <c r="AH1455" s="17">
        <v>0.408372686845556</v>
      </c>
    </row>
    <row r="1456" spans="2:34" x14ac:dyDescent="0.25">
      <c r="B1456" t="s">
        <v>564</v>
      </c>
      <c r="C1456" s="17">
        <v>0.14053555733071901</v>
      </c>
      <c r="D1456" s="17">
        <v>0.155759321383934</v>
      </c>
      <c r="E1456" s="17">
        <v>0.12799809986848601</v>
      </c>
      <c r="F1456" s="17"/>
      <c r="G1456" s="17">
        <v>0.126425133388992</v>
      </c>
      <c r="H1456" s="17">
        <v>0.15031975029184</v>
      </c>
      <c r="I1456" s="17">
        <v>0.141393029852943</v>
      </c>
      <c r="J1456" s="17"/>
      <c r="K1456" s="17">
        <v>0.147170287997857</v>
      </c>
      <c r="L1456" s="17">
        <v>0.13987414017291899</v>
      </c>
      <c r="M1456" s="17"/>
      <c r="N1456" s="17">
        <v>0.17972253820131001</v>
      </c>
      <c r="O1456" s="17">
        <v>0.14652247817720601</v>
      </c>
      <c r="P1456" s="17">
        <v>0.119216127241888</v>
      </c>
      <c r="Q1456" s="17">
        <v>0.12951592939159101</v>
      </c>
      <c r="R1456" s="17">
        <v>0.14549967534581301</v>
      </c>
      <c r="S1456" s="17"/>
      <c r="T1456" s="17">
        <v>0.14415047782321</v>
      </c>
      <c r="U1456" s="17">
        <v>0.13795263771594601</v>
      </c>
      <c r="V1456" s="17">
        <v>0.108479754722658</v>
      </c>
      <c r="W1456" s="17">
        <v>0.124469631063628</v>
      </c>
      <c r="X1456" s="17">
        <v>0.12554955063644199</v>
      </c>
      <c r="Y1456" s="17">
        <v>0.170223855716955</v>
      </c>
      <c r="Z1456" s="17">
        <v>0.16821957823872799</v>
      </c>
      <c r="AA1456" s="17">
        <v>0.14312932167890099</v>
      </c>
      <c r="AB1456" s="17">
        <v>0.158407459402092</v>
      </c>
      <c r="AC1456" s="17">
        <v>9.5866494413547707E-2</v>
      </c>
      <c r="AD1456" s="17">
        <v>0.153298259795658</v>
      </c>
      <c r="AE1456" s="17">
        <v>0.16351105848327499</v>
      </c>
      <c r="AF1456" s="17"/>
      <c r="AG1456" s="17">
        <v>0.134191653952869</v>
      </c>
      <c r="AH1456" s="17">
        <v>0.136568522416805</v>
      </c>
    </row>
    <row r="1457" spans="2:34" x14ac:dyDescent="0.25">
      <c r="B1457" t="s">
        <v>565</v>
      </c>
      <c r="C1457" s="17">
        <v>5.4021999427778501E-2</v>
      </c>
      <c r="D1457" s="17">
        <v>5.6835464595927802E-2</v>
      </c>
      <c r="E1457" s="17">
        <v>5.2241407091491901E-2</v>
      </c>
      <c r="F1457" s="17"/>
      <c r="G1457" s="17">
        <v>3.9402649078312001E-2</v>
      </c>
      <c r="H1457" s="17">
        <v>6.4857428427862102E-2</v>
      </c>
      <c r="I1457" s="17">
        <v>5.4036149580407297E-2</v>
      </c>
      <c r="J1457" s="17"/>
      <c r="K1457" s="17">
        <v>5.3817287971568303E-2</v>
      </c>
      <c r="L1457" s="17">
        <v>5.4662545543378002E-2</v>
      </c>
      <c r="M1457" s="17"/>
      <c r="N1457" s="17">
        <v>5.4569594725308201E-2</v>
      </c>
      <c r="O1457" s="17">
        <v>2.4344204518853899E-2</v>
      </c>
      <c r="P1457" s="17">
        <v>6.4896299453656506E-2</v>
      </c>
      <c r="Q1457" s="17">
        <v>6.8017781520014198E-2</v>
      </c>
      <c r="R1457" s="17">
        <v>5.9637008879886599E-2</v>
      </c>
      <c r="S1457" s="17"/>
      <c r="T1457" s="17">
        <v>4.2913515845347E-2</v>
      </c>
      <c r="U1457" s="17">
        <v>7.1684108610802003E-2</v>
      </c>
      <c r="V1457" s="17">
        <v>3.4175838461680999E-2</v>
      </c>
      <c r="W1457" s="17">
        <v>7.4120449949081305E-2</v>
      </c>
      <c r="X1457" s="17">
        <v>4.6756712604438998E-2</v>
      </c>
      <c r="Y1457" s="17">
        <v>7.0672914176187901E-2</v>
      </c>
      <c r="Z1457" s="17">
        <v>3.5643276469983103E-2</v>
      </c>
      <c r="AA1457" s="17">
        <v>3.5051124902947699E-2</v>
      </c>
      <c r="AB1457" s="17">
        <v>5.4100365212826303E-2</v>
      </c>
      <c r="AC1457" s="17">
        <v>3.0528839996069201E-2</v>
      </c>
      <c r="AD1457" s="17">
        <v>7.0070780647710704E-2</v>
      </c>
      <c r="AE1457" s="17">
        <v>0.10888850142109099</v>
      </c>
      <c r="AF1457" s="17"/>
      <c r="AG1457" s="17">
        <v>5.8191883240546603E-2</v>
      </c>
      <c r="AH1457" s="17">
        <v>4.6576101189817497E-2</v>
      </c>
    </row>
    <row r="1458" spans="2:34" x14ac:dyDescent="0.25">
      <c r="B1458" t="s">
        <v>80</v>
      </c>
      <c r="C1458" s="17">
        <v>6.7399367549909397E-2</v>
      </c>
      <c r="D1458" s="17">
        <v>6.4776210898466705E-2</v>
      </c>
      <c r="E1458" s="17">
        <v>6.9764525645494596E-2</v>
      </c>
      <c r="F1458" s="17"/>
      <c r="G1458" s="17">
        <v>9.4468595962241997E-2</v>
      </c>
      <c r="H1458" s="17">
        <v>5.1353595927844199E-2</v>
      </c>
      <c r="I1458" s="17">
        <v>6.2344167637356E-2</v>
      </c>
      <c r="J1458" s="17"/>
      <c r="K1458" s="17">
        <v>5.7790368383491601E-2</v>
      </c>
      <c r="L1458" s="17">
        <v>6.2036597625891601E-2</v>
      </c>
      <c r="M1458" s="17"/>
      <c r="N1458" s="17">
        <v>0.13884997589620501</v>
      </c>
      <c r="O1458" s="17">
        <v>6.9667491412694502E-2</v>
      </c>
      <c r="P1458" s="17">
        <v>5.9225351478956301E-2</v>
      </c>
      <c r="Q1458" s="17">
        <v>4.4543805465314598E-2</v>
      </c>
      <c r="R1458" s="17">
        <v>2.8940183019063901E-2</v>
      </c>
      <c r="S1458" s="17"/>
      <c r="T1458" s="17">
        <v>5.05980339118925E-2</v>
      </c>
      <c r="U1458" s="17">
        <v>7.7455635072512796E-2</v>
      </c>
      <c r="V1458" s="17">
        <v>7.90614620578724E-2</v>
      </c>
      <c r="W1458" s="17">
        <v>6.8896345882918E-2</v>
      </c>
      <c r="X1458" s="17">
        <v>6.8532634125813702E-2</v>
      </c>
      <c r="Y1458" s="17">
        <v>9.5803917283382306E-2</v>
      </c>
      <c r="Z1458" s="17">
        <v>4.5439397178419799E-2</v>
      </c>
      <c r="AA1458" s="17">
        <v>2.3278711795409201E-2</v>
      </c>
      <c r="AB1458" s="17">
        <v>5.65013713535093E-2</v>
      </c>
      <c r="AC1458" s="17">
        <v>8.0276976972875197E-2</v>
      </c>
      <c r="AD1458" s="17">
        <v>0.10188477890975201</v>
      </c>
      <c r="AE1458" s="17">
        <v>4.6253531722985901E-2</v>
      </c>
      <c r="AF1458" s="17"/>
      <c r="AG1458" s="17">
        <v>5.7139588274051099E-2</v>
      </c>
      <c r="AH1458" s="17">
        <v>5.7746999835550497E-2</v>
      </c>
    </row>
    <row r="1459" spans="2:34" x14ac:dyDescent="0.25">
      <c r="C1459" s="17"/>
      <c r="D1459" s="17"/>
      <c r="E1459" s="17"/>
      <c r="F1459" s="17"/>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row>
    <row r="1460" spans="2:34" x14ac:dyDescent="0.25">
      <c r="B1460" s="6" t="s">
        <v>570</v>
      </c>
      <c r="C1460" s="17"/>
      <c r="D1460" s="17"/>
      <c r="E1460" s="17"/>
      <c r="F1460" s="17"/>
      <c r="G1460" s="17"/>
      <c r="H1460" s="17"/>
      <c r="I1460" s="17"/>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row>
    <row r="1461" spans="2:34" x14ac:dyDescent="0.25">
      <c r="B1461" s="23" t="s">
        <v>62</v>
      </c>
      <c r="C1461" s="17"/>
      <c r="D1461" s="17"/>
      <c r="E1461" s="17"/>
      <c r="F1461" s="17"/>
      <c r="G1461" s="17"/>
      <c r="H1461" s="17"/>
      <c r="I1461" s="17"/>
      <c r="J1461" s="17"/>
      <c r="K1461" s="17"/>
      <c r="L1461" s="17"/>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7"/>
    </row>
    <row r="1462" spans="2:34" x14ac:dyDescent="0.25">
      <c r="B1462" t="s">
        <v>562</v>
      </c>
      <c r="C1462" s="17">
        <v>0.21154074973758999</v>
      </c>
      <c r="D1462" s="17">
        <v>0.20357934939511499</v>
      </c>
      <c r="E1462" s="17">
        <v>0.21596476384029101</v>
      </c>
      <c r="F1462" s="17"/>
      <c r="G1462" s="17">
        <v>0.17049625411798899</v>
      </c>
      <c r="H1462" s="17">
        <v>0.22760676483683301</v>
      </c>
      <c r="I1462" s="17">
        <v>0.229551238360822</v>
      </c>
      <c r="J1462" s="17"/>
      <c r="K1462" s="17">
        <v>0.25787129217121002</v>
      </c>
      <c r="L1462" s="17">
        <v>0.20290616605211401</v>
      </c>
      <c r="M1462" s="17"/>
      <c r="N1462" s="17">
        <v>0.19039667102301899</v>
      </c>
      <c r="O1462" s="17">
        <v>0.18292463216792601</v>
      </c>
      <c r="P1462" s="17">
        <v>0.23242841983707599</v>
      </c>
      <c r="Q1462" s="17">
        <v>0.26005887281547602</v>
      </c>
      <c r="R1462" s="17">
        <v>0.20283155017183299</v>
      </c>
      <c r="S1462" s="17"/>
      <c r="T1462" s="17">
        <v>0.23541395121604899</v>
      </c>
      <c r="U1462" s="17">
        <v>0.25180792520065698</v>
      </c>
      <c r="V1462" s="17">
        <v>0.205667036478308</v>
      </c>
      <c r="W1462" s="17">
        <v>0.132208305731425</v>
      </c>
      <c r="X1462" s="17">
        <v>0.213146035487497</v>
      </c>
      <c r="Y1462" s="17">
        <v>0.21147607783293801</v>
      </c>
      <c r="Z1462" s="17">
        <v>0.238077732026478</v>
      </c>
      <c r="AA1462" s="17">
        <v>0.21761057366401099</v>
      </c>
      <c r="AB1462" s="17">
        <v>0.21011947055283201</v>
      </c>
      <c r="AC1462" s="17">
        <v>0.19230433052207099</v>
      </c>
      <c r="AD1462" s="17">
        <v>0.16911799888142501</v>
      </c>
      <c r="AE1462" s="17">
        <v>0.20312371340890201</v>
      </c>
      <c r="AF1462" s="17"/>
      <c r="AG1462" s="17">
        <v>0.21690677820295801</v>
      </c>
      <c r="AH1462" s="17">
        <v>0.214532808063542</v>
      </c>
    </row>
    <row r="1463" spans="2:34" x14ac:dyDescent="0.25">
      <c r="B1463" t="s">
        <v>563</v>
      </c>
      <c r="C1463" s="17">
        <v>0.37218343057461001</v>
      </c>
      <c r="D1463" s="17">
        <v>0.35186161029813501</v>
      </c>
      <c r="E1463" s="17">
        <v>0.39361499684325102</v>
      </c>
      <c r="F1463" s="17"/>
      <c r="G1463" s="17">
        <v>0.37599964473150899</v>
      </c>
      <c r="H1463" s="17">
        <v>0.37728173506174201</v>
      </c>
      <c r="I1463" s="17">
        <v>0.36225632374854</v>
      </c>
      <c r="J1463" s="17"/>
      <c r="K1463" s="17">
        <v>0.35541641431910398</v>
      </c>
      <c r="L1463" s="17">
        <v>0.37946251051318303</v>
      </c>
      <c r="M1463" s="17"/>
      <c r="N1463" s="17">
        <v>0.32667143350720101</v>
      </c>
      <c r="O1463" s="17">
        <v>0.39410974271057497</v>
      </c>
      <c r="P1463" s="17">
        <v>0.37914856724691898</v>
      </c>
      <c r="Q1463" s="17">
        <v>0.37758832186444102</v>
      </c>
      <c r="R1463" s="17">
        <v>0.37181811913395901</v>
      </c>
      <c r="S1463" s="17"/>
      <c r="T1463" s="17">
        <v>0.38527400997635902</v>
      </c>
      <c r="U1463" s="17">
        <v>0.39161367326699498</v>
      </c>
      <c r="V1463" s="17">
        <v>0.43907208121576002</v>
      </c>
      <c r="W1463" s="17">
        <v>0.43890143365350798</v>
      </c>
      <c r="X1463" s="17">
        <v>0.38594111829611699</v>
      </c>
      <c r="Y1463" s="17">
        <v>0.30709141254815697</v>
      </c>
      <c r="Z1463" s="17">
        <v>0.40957798790713601</v>
      </c>
      <c r="AA1463" s="17">
        <v>0.42606122101537203</v>
      </c>
      <c r="AB1463" s="17">
        <v>0.292956713223258</v>
      </c>
      <c r="AC1463" s="17">
        <v>0.323097436054331</v>
      </c>
      <c r="AD1463" s="17">
        <v>0.34578272111490699</v>
      </c>
      <c r="AE1463" s="17">
        <v>0.31080385560488399</v>
      </c>
      <c r="AF1463" s="17"/>
      <c r="AG1463" s="17">
        <v>0.40403928407504103</v>
      </c>
      <c r="AH1463" s="17">
        <v>0.36292067567077402</v>
      </c>
    </row>
    <row r="1464" spans="2:34" x14ac:dyDescent="0.25">
      <c r="B1464" t="s">
        <v>564</v>
      </c>
      <c r="C1464" s="17">
        <v>0.23336466301391801</v>
      </c>
      <c r="D1464" s="17">
        <v>0.25953199964176898</v>
      </c>
      <c r="E1464" s="17">
        <v>0.20978760960064799</v>
      </c>
      <c r="F1464" s="17"/>
      <c r="G1464" s="17">
        <v>0.221505301835072</v>
      </c>
      <c r="H1464" s="17">
        <v>0.22870200075276101</v>
      </c>
      <c r="I1464" s="17">
        <v>0.250217102272209</v>
      </c>
      <c r="J1464" s="17"/>
      <c r="K1464" s="17">
        <v>0.20320850079217301</v>
      </c>
      <c r="L1464" s="17">
        <v>0.239858570350372</v>
      </c>
      <c r="M1464" s="17"/>
      <c r="N1464" s="17">
        <v>0.19615488294521299</v>
      </c>
      <c r="O1464" s="17">
        <v>0.248227689080424</v>
      </c>
      <c r="P1464" s="17">
        <v>0.2394819076618</v>
      </c>
      <c r="Q1464" s="17">
        <v>0.18874419051536101</v>
      </c>
      <c r="R1464" s="17">
        <v>0.25327055454527703</v>
      </c>
      <c r="S1464" s="17"/>
      <c r="T1464" s="17">
        <v>0.21168304027155199</v>
      </c>
      <c r="U1464" s="17">
        <v>0.218998075759292</v>
      </c>
      <c r="V1464" s="17">
        <v>0.236340375617592</v>
      </c>
      <c r="W1464" s="17">
        <v>0.29005885596773801</v>
      </c>
      <c r="X1464" s="17">
        <v>0.22522584465767101</v>
      </c>
      <c r="Y1464" s="17">
        <v>0.26592920276120002</v>
      </c>
      <c r="Z1464" s="17">
        <v>0.19541387609298599</v>
      </c>
      <c r="AA1464" s="17">
        <v>0.238784972003768</v>
      </c>
      <c r="AB1464" s="17">
        <v>0.244996095187407</v>
      </c>
      <c r="AC1464" s="17">
        <v>0.24469145732171399</v>
      </c>
      <c r="AD1464" s="17">
        <v>0.23398254259540999</v>
      </c>
      <c r="AE1464" s="17">
        <v>0.17112467747813101</v>
      </c>
      <c r="AF1464" s="17"/>
      <c r="AG1464" s="17">
        <v>0.194412522872593</v>
      </c>
      <c r="AH1464" s="17">
        <v>0.25930978895197299</v>
      </c>
    </row>
    <row r="1465" spans="2:34" x14ac:dyDescent="0.25">
      <c r="B1465" t="s">
        <v>565</v>
      </c>
      <c r="C1465" s="17">
        <v>7.1348113733938498E-2</v>
      </c>
      <c r="D1465" s="17">
        <v>8.0814232621174403E-2</v>
      </c>
      <c r="E1465" s="17">
        <v>6.3245653254650203E-2</v>
      </c>
      <c r="F1465" s="17"/>
      <c r="G1465" s="17">
        <v>7.6289705937334695E-2</v>
      </c>
      <c r="H1465" s="17">
        <v>6.9862945770665999E-2</v>
      </c>
      <c r="I1465" s="17">
        <v>6.8617481660526294E-2</v>
      </c>
      <c r="J1465" s="17"/>
      <c r="K1465" s="17">
        <v>5.28994716715952E-2</v>
      </c>
      <c r="L1465" s="17">
        <v>7.5575854884576105E-2</v>
      </c>
      <c r="M1465" s="17"/>
      <c r="N1465" s="17">
        <v>9.4584709337310405E-2</v>
      </c>
      <c r="O1465" s="17">
        <v>5.6782421399425603E-2</v>
      </c>
      <c r="P1465" s="17">
        <v>5.3337970952692097E-2</v>
      </c>
      <c r="Q1465" s="17">
        <v>5.4375743819074999E-2</v>
      </c>
      <c r="R1465" s="17">
        <v>0.107436013402281</v>
      </c>
      <c r="S1465" s="17"/>
      <c r="T1465" s="17">
        <v>7.5804793685490202E-2</v>
      </c>
      <c r="U1465" s="17">
        <v>3.33004223967154E-2</v>
      </c>
      <c r="V1465" s="17">
        <v>2.9464099235165301E-2</v>
      </c>
      <c r="W1465" s="17">
        <v>4.1887945960508897E-2</v>
      </c>
      <c r="X1465" s="17">
        <v>6.8173821918269498E-2</v>
      </c>
      <c r="Y1465" s="17">
        <v>9.5855906133376398E-2</v>
      </c>
      <c r="Z1465" s="17">
        <v>5.3694493519585301E-2</v>
      </c>
      <c r="AA1465" s="17">
        <v>5.2719349160951001E-2</v>
      </c>
      <c r="AB1465" s="17">
        <v>0.12909320935754001</v>
      </c>
      <c r="AC1465" s="17">
        <v>8.1751644589562897E-2</v>
      </c>
      <c r="AD1465" s="17">
        <v>9.3239572702757803E-2</v>
      </c>
      <c r="AE1465" s="17">
        <v>0.14837290412811199</v>
      </c>
      <c r="AF1465" s="17"/>
      <c r="AG1465" s="17">
        <v>9.2395203927922706E-2</v>
      </c>
      <c r="AH1465" s="17">
        <v>5.4200787846464399E-2</v>
      </c>
    </row>
    <row r="1466" spans="2:34" x14ac:dyDescent="0.25">
      <c r="B1466" t="s">
        <v>80</v>
      </c>
      <c r="C1466" s="17">
        <v>0.111563042939943</v>
      </c>
      <c r="D1466" s="17">
        <v>0.104212808043807</v>
      </c>
      <c r="E1466" s="17">
        <v>0.11738697646116</v>
      </c>
      <c r="F1466" s="17"/>
      <c r="G1466" s="17">
        <v>0.15570909337809499</v>
      </c>
      <c r="H1466" s="17">
        <v>9.6546553577998406E-2</v>
      </c>
      <c r="I1466" s="17">
        <v>8.9357853957903799E-2</v>
      </c>
      <c r="J1466" s="17"/>
      <c r="K1466" s="17">
        <v>0.13060432104591799</v>
      </c>
      <c r="L1466" s="17">
        <v>0.102196898199756</v>
      </c>
      <c r="M1466" s="17"/>
      <c r="N1466" s="17">
        <v>0.192192303187257</v>
      </c>
      <c r="O1466" s="17">
        <v>0.11795551464164999</v>
      </c>
      <c r="P1466" s="17">
        <v>9.5603134301513001E-2</v>
      </c>
      <c r="Q1466" s="17">
        <v>0.119232870985647</v>
      </c>
      <c r="R1466" s="17">
        <v>6.4643762746649694E-2</v>
      </c>
      <c r="S1466" s="17"/>
      <c r="T1466" s="17">
        <v>9.1824204850549401E-2</v>
      </c>
      <c r="U1466" s="17">
        <v>0.10427990337633999</v>
      </c>
      <c r="V1466" s="17">
        <v>8.9456407453174305E-2</v>
      </c>
      <c r="W1466" s="17">
        <v>9.6943458686819306E-2</v>
      </c>
      <c r="X1466" s="17">
        <v>0.107513179640445</v>
      </c>
      <c r="Y1466" s="17">
        <v>0.119647400724328</v>
      </c>
      <c r="Z1466" s="17">
        <v>0.103235910453815</v>
      </c>
      <c r="AA1466" s="17">
        <v>6.4823884155898195E-2</v>
      </c>
      <c r="AB1466" s="17">
        <v>0.122834511678963</v>
      </c>
      <c r="AC1466" s="17">
        <v>0.15815513151232199</v>
      </c>
      <c r="AD1466" s="17">
        <v>0.15787716470550001</v>
      </c>
      <c r="AE1466" s="17">
        <v>0.16657484937997</v>
      </c>
      <c r="AF1466" s="17"/>
      <c r="AG1466" s="17">
        <v>9.2246210921485397E-2</v>
      </c>
      <c r="AH1466" s="17">
        <v>0.109035939467246</v>
      </c>
    </row>
    <row r="1467" spans="2:34" x14ac:dyDescent="0.25">
      <c r="C1467" s="17"/>
      <c r="D1467" s="17"/>
      <c r="E1467" s="17"/>
      <c r="F1467" s="17"/>
      <c r="G1467" s="17"/>
      <c r="H1467" s="17"/>
      <c r="I1467" s="17"/>
      <c r="J1467" s="17"/>
      <c r="K1467" s="17"/>
      <c r="L1467" s="17"/>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7"/>
    </row>
    <row r="1468" spans="2:34" x14ac:dyDescent="0.25">
      <c r="B1468" s="6" t="s">
        <v>571</v>
      </c>
      <c r="C1468" s="17"/>
      <c r="D1468" s="17"/>
      <c r="E1468" s="17"/>
      <c r="F1468" s="17"/>
      <c r="G1468" s="17"/>
      <c r="H1468" s="17"/>
      <c r="I1468" s="17"/>
      <c r="J1468" s="17"/>
      <c r="K1468" s="17"/>
      <c r="L1468" s="17"/>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7"/>
    </row>
    <row r="1469" spans="2:34" x14ac:dyDescent="0.25">
      <c r="B1469" s="23" t="s">
        <v>62</v>
      </c>
      <c r="C1469" s="17"/>
      <c r="D1469" s="17"/>
      <c r="E1469" s="17"/>
      <c r="F1469" s="17"/>
      <c r="G1469" s="17"/>
      <c r="H1469" s="17"/>
      <c r="I1469" s="17"/>
      <c r="J1469" s="17"/>
      <c r="K1469" s="17"/>
      <c r="L1469" s="17"/>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7"/>
    </row>
    <row r="1470" spans="2:34" x14ac:dyDescent="0.25">
      <c r="B1470" t="s">
        <v>562</v>
      </c>
      <c r="C1470" s="17">
        <v>0.102998506375461</v>
      </c>
      <c r="D1470" s="17">
        <v>0.130458735310025</v>
      </c>
      <c r="E1470" s="17">
        <v>7.7505708313874405E-2</v>
      </c>
      <c r="F1470" s="17"/>
      <c r="G1470" s="17">
        <v>6.9951921297667599E-2</v>
      </c>
      <c r="H1470" s="17">
        <v>9.2695042210301504E-2</v>
      </c>
      <c r="I1470" s="17">
        <v>0.14659189233488601</v>
      </c>
      <c r="J1470" s="17"/>
      <c r="K1470" s="17">
        <v>0.102303690577734</v>
      </c>
      <c r="L1470" s="17">
        <v>0.101195646802892</v>
      </c>
      <c r="M1470" s="17"/>
      <c r="N1470" s="17">
        <v>8.9587061496641696E-2</v>
      </c>
      <c r="O1470" s="17">
        <v>0.113757928180458</v>
      </c>
      <c r="P1470" s="17">
        <v>8.1299677730021294E-2</v>
      </c>
      <c r="Q1470" s="17">
        <v>0.11620568362653701</v>
      </c>
      <c r="R1470" s="17">
        <v>0.13876775680981299</v>
      </c>
      <c r="S1470" s="17"/>
      <c r="T1470" s="17">
        <v>0.17794371147205101</v>
      </c>
      <c r="U1470" s="17">
        <v>7.4658930159803794E-2</v>
      </c>
      <c r="V1470" s="17">
        <v>4.60651106486068E-2</v>
      </c>
      <c r="W1470" s="17">
        <v>5.1501844633438099E-2</v>
      </c>
      <c r="X1470" s="17">
        <v>5.5156961364957999E-2</v>
      </c>
      <c r="Y1470" s="17">
        <v>0.13241730284310399</v>
      </c>
      <c r="Z1470" s="17">
        <v>0.111634273272833</v>
      </c>
      <c r="AA1470" s="17">
        <v>8.8316805823126399E-2</v>
      </c>
      <c r="AB1470" s="17">
        <v>0.128125281205172</v>
      </c>
      <c r="AC1470" s="17">
        <v>9.2604369275716705E-2</v>
      </c>
      <c r="AD1470" s="17">
        <v>0.11101460885563</v>
      </c>
      <c r="AE1470" s="17">
        <v>0.13489971930207001</v>
      </c>
      <c r="AF1470" s="17"/>
      <c r="AG1470" s="17">
        <v>0.121158069207804</v>
      </c>
      <c r="AH1470" s="17">
        <v>9.2246588355289094E-2</v>
      </c>
    </row>
    <row r="1471" spans="2:34" x14ac:dyDescent="0.25">
      <c r="B1471" t="s">
        <v>563</v>
      </c>
      <c r="C1471" s="17">
        <v>0.24347943250406801</v>
      </c>
      <c r="D1471" s="17">
        <v>0.25059916871512</v>
      </c>
      <c r="E1471" s="17">
        <v>0.24101536271679899</v>
      </c>
      <c r="F1471" s="17"/>
      <c r="G1471" s="17">
        <v>0.206228212952141</v>
      </c>
      <c r="H1471" s="17">
        <v>0.249417243166796</v>
      </c>
      <c r="I1471" s="17">
        <v>0.27064597632593301</v>
      </c>
      <c r="J1471" s="17"/>
      <c r="K1471" s="17">
        <v>0.21524983397570399</v>
      </c>
      <c r="L1471" s="17">
        <v>0.25164876161304101</v>
      </c>
      <c r="M1471" s="17"/>
      <c r="N1471" s="17">
        <v>0.23148568584917201</v>
      </c>
      <c r="O1471" s="17">
        <v>0.22693259096754201</v>
      </c>
      <c r="P1471" s="17">
        <v>0.22723791360006601</v>
      </c>
      <c r="Q1471" s="17">
        <v>0.210396673443869</v>
      </c>
      <c r="R1471" s="17">
        <v>0.31360495076900902</v>
      </c>
      <c r="S1471" s="17"/>
      <c r="T1471" s="17">
        <v>0.36308452601430802</v>
      </c>
      <c r="U1471" s="17">
        <v>0.19680670493091801</v>
      </c>
      <c r="V1471" s="17">
        <v>0.19010794390762401</v>
      </c>
      <c r="W1471" s="17">
        <v>0.23343433304924799</v>
      </c>
      <c r="X1471" s="17">
        <v>0.23227379551344901</v>
      </c>
      <c r="Y1471" s="17">
        <v>0.24512800650512101</v>
      </c>
      <c r="Z1471" s="17">
        <v>0.22945989383007501</v>
      </c>
      <c r="AA1471" s="17">
        <v>0.30999648232166799</v>
      </c>
      <c r="AB1471" s="17">
        <v>0.21848133091712299</v>
      </c>
      <c r="AC1471" s="17">
        <v>0.243377764648228</v>
      </c>
      <c r="AD1471" s="17">
        <v>0.17997308814465601</v>
      </c>
      <c r="AE1471" s="17">
        <v>0.24793994101877201</v>
      </c>
      <c r="AF1471" s="17"/>
      <c r="AG1471" s="17">
        <v>0.26472539075080898</v>
      </c>
      <c r="AH1471" s="17">
        <v>0.23255479007716601</v>
      </c>
    </row>
    <row r="1472" spans="2:34" x14ac:dyDescent="0.25">
      <c r="B1472" t="s">
        <v>564</v>
      </c>
      <c r="C1472" s="17">
        <v>0.35185894069805301</v>
      </c>
      <c r="D1472" s="17">
        <v>0.35232889675038698</v>
      </c>
      <c r="E1472" s="17">
        <v>0.35256649241849602</v>
      </c>
      <c r="F1472" s="17"/>
      <c r="G1472" s="17">
        <v>0.39466795096906299</v>
      </c>
      <c r="H1472" s="17">
        <v>0.34189149839808802</v>
      </c>
      <c r="I1472" s="17">
        <v>0.32457480082129198</v>
      </c>
      <c r="J1472" s="17"/>
      <c r="K1472" s="17">
        <v>0.358270056837108</v>
      </c>
      <c r="L1472" s="17">
        <v>0.35140669506619499</v>
      </c>
      <c r="M1472" s="17"/>
      <c r="N1472" s="17">
        <v>0.339871447552623</v>
      </c>
      <c r="O1472" s="17">
        <v>0.36053635029848502</v>
      </c>
      <c r="P1472" s="17">
        <v>0.37567874826634801</v>
      </c>
      <c r="Q1472" s="17">
        <v>0.33868343214600899</v>
      </c>
      <c r="R1472" s="17">
        <v>0.31262407767647099</v>
      </c>
      <c r="S1472" s="17"/>
      <c r="T1472" s="17">
        <v>0.27660081639581202</v>
      </c>
      <c r="U1472" s="17">
        <v>0.40871470948469701</v>
      </c>
      <c r="V1472" s="17">
        <v>0.35509291297583701</v>
      </c>
      <c r="W1472" s="17">
        <v>0.43235253206593999</v>
      </c>
      <c r="X1472" s="17">
        <v>0.36150926940217898</v>
      </c>
      <c r="Y1472" s="17">
        <v>0.32844312216237398</v>
      </c>
      <c r="Z1472" s="17">
        <v>0.363630165943718</v>
      </c>
      <c r="AA1472" s="17">
        <v>0.304129422900143</v>
      </c>
      <c r="AB1472" s="17">
        <v>0.36709317571453898</v>
      </c>
      <c r="AC1472" s="17">
        <v>0.35020045557787499</v>
      </c>
      <c r="AD1472" s="17">
        <v>0.30338429964588498</v>
      </c>
      <c r="AE1472" s="17">
        <v>0.31073408696861898</v>
      </c>
      <c r="AF1472" s="17"/>
      <c r="AG1472" s="17">
        <v>0.34874248859293899</v>
      </c>
      <c r="AH1472" s="17">
        <v>0.35863349095640101</v>
      </c>
    </row>
    <row r="1473" spans="2:34" x14ac:dyDescent="0.25">
      <c r="B1473" t="s">
        <v>565</v>
      </c>
      <c r="C1473" s="17">
        <v>0.17534437033035499</v>
      </c>
      <c r="D1473" s="17">
        <v>0.15769415221855199</v>
      </c>
      <c r="E1473" s="17">
        <v>0.18800546240034999</v>
      </c>
      <c r="F1473" s="17"/>
      <c r="G1473" s="17">
        <v>0.156437770952846</v>
      </c>
      <c r="H1473" s="17">
        <v>0.20588741993408599</v>
      </c>
      <c r="I1473" s="17">
        <v>0.154668942668687</v>
      </c>
      <c r="J1473" s="17"/>
      <c r="K1473" s="17">
        <v>0.178412499592738</v>
      </c>
      <c r="L1473" s="17">
        <v>0.17602193741282501</v>
      </c>
      <c r="M1473" s="17"/>
      <c r="N1473" s="17">
        <v>0.14313353387849401</v>
      </c>
      <c r="O1473" s="17">
        <v>0.17270575948758099</v>
      </c>
      <c r="P1473" s="17">
        <v>0.19815538333469401</v>
      </c>
      <c r="Q1473" s="17">
        <v>0.236501228364492</v>
      </c>
      <c r="R1473" s="17">
        <v>0.14004983912733299</v>
      </c>
      <c r="S1473" s="17"/>
      <c r="T1473" s="17">
        <v>8.0717207653166298E-2</v>
      </c>
      <c r="U1473" s="17">
        <v>0.19808133401379599</v>
      </c>
      <c r="V1473" s="17">
        <v>0.224639761054056</v>
      </c>
      <c r="W1473" s="17">
        <v>0.18535513766543199</v>
      </c>
      <c r="X1473" s="17">
        <v>0.215821917462582</v>
      </c>
      <c r="Y1473" s="17">
        <v>0.172089558699969</v>
      </c>
      <c r="Z1473" s="17">
        <v>0.20376513790210099</v>
      </c>
      <c r="AA1473" s="17">
        <v>0.19861888655924501</v>
      </c>
      <c r="AB1473" s="17">
        <v>0.166864659334481</v>
      </c>
      <c r="AC1473" s="17">
        <v>0.165308293320965</v>
      </c>
      <c r="AD1473" s="17">
        <v>0.211304854804998</v>
      </c>
      <c r="AE1473" s="17">
        <v>0.13462194385004</v>
      </c>
      <c r="AF1473" s="17"/>
      <c r="AG1473" s="17">
        <v>0.168608140030514</v>
      </c>
      <c r="AH1473" s="17">
        <v>0.184623444963709</v>
      </c>
    </row>
    <row r="1474" spans="2:34" x14ac:dyDescent="0.25">
      <c r="B1474" t="s">
        <v>80</v>
      </c>
      <c r="C1474" s="17">
        <v>0.126318750092063</v>
      </c>
      <c r="D1474" s="17">
        <v>0.10891904700591599</v>
      </c>
      <c r="E1474" s="17">
        <v>0.14090697415048101</v>
      </c>
      <c r="F1474" s="17"/>
      <c r="G1474" s="17">
        <v>0.17271414382828201</v>
      </c>
      <c r="H1474" s="17">
        <v>0.11010879629072801</v>
      </c>
      <c r="I1474" s="17">
        <v>0.103518387849202</v>
      </c>
      <c r="J1474" s="17"/>
      <c r="K1474" s="17">
        <v>0.14576391901671701</v>
      </c>
      <c r="L1474" s="17">
        <v>0.11972695910504701</v>
      </c>
      <c r="M1474" s="17"/>
      <c r="N1474" s="17">
        <v>0.19592227122306899</v>
      </c>
      <c r="O1474" s="17">
        <v>0.12606737106593399</v>
      </c>
      <c r="P1474" s="17">
        <v>0.11762827706887</v>
      </c>
      <c r="Q1474" s="17">
        <v>9.8212982419094305E-2</v>
      </c>
      <c r="R1474" s="17">
        <v>9.4953375617374006E-2</v>
      </c>
      <c r="S1474" s="17"/>
      <c r="T1474" s="17">
        <v>0.101653738464663</v>
      </c>
      <c r="U1474" s="17">
        <v>0.121738321410785</v>
      </c>
      <c r="V1474" s="17">
        <v>0.18409427141387599</v>
      </c>
      <c r="W1474" s="17">
        <v>9.7356152585942796E-2</v>
      </c>
      <c r="X1474" s="17">
        <v>0.13523805625683299</v>
      </c>
      <c r="Y1474" s="17">
        <v>0.121922009789432</v>
      </c>
      <c r="Z1474" s="17">
        <v>9.1510529051273201E-2</v>
      </c>
      <c r="AA1474" s="17">
        <v>9.8938402395817804E-2</v>
      </c>
      <c r="AB1474" s="17">
        <v>0.119435552828685</v>
      </c>
      <c r="AC1474" s="17">
        <v>0.14850911717721699</v>
      </c>
      <c r="AD1474" s="17">
        <v>0.19432314854883201</v>
      </c>
      <c r="AE1474" s="17">
        <v>0.17180430886049899</v>
      </c>
      <c r="AF1474" s="17"/>
      <c r="AG1474" s="17">
        <v>9.6765911417933198E-2</v>
      </c>
      <c r="AH1474" s="17">
        <v>0.131941685647435</v>
      </c>
    </row>
    <row r="1475" spans="2:34" x14ac:dyDescent="0.25">
      <c r="C1475" s="17"/>
      <c r="D1475" s="17"/>
      <c r="E1475" s="17"/>
      <c r="F1475" s="17"/>
      <c r="G1475" s="17"/>
      <c r="H1475" s="17"/>
      <c r="I1475" s="17"/>
      <c r="J1475" s="17"/>
      <c r="K1475" s="17"/>
      <c r="L1475" s="17"/>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7"/>
    </row>
    <row r="1476" spans="2:34" x14ac:dyDescent="0.25">
      <c r="B1476" s="6" t="s">
        <v>572</v>
      </c>
      <c r="C1476" s="17"/>
      <c r="D1476" s="17"/>
      <c r="E1476" s="17"/>
      <c r="F1476" s="17"/>
      <c r="G1476" s="17"/>
      <c r="H1476" s="17"/>
      <c r="I1476" s="17"/>
      <c r="J1476" s="17"/>
      <c r="K1476" s="17"/>
      <c r="L1476" s="17"/>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7"/>
    </row>
    <row r="1477" spans="2:34" x14ac:dyDescent="0.25">
      <c r="B1477" s="23" t="s">
        <v>62</v>
      </c>
      <c r="C1477" s="17"/>
      <c r="D1477" s="17"/>
      <c r="E1477" s="17"/>
      <c r="F1477" s="17"/>
      <c r="G1477" s="17"/>
      <c r="H1477" s="17"/>
      <c r="I1477" s="17"/>
      <c r="J1477" s="17"/>
      <c r="K1477" s="17"/>
      <c r="L1477" s="17"/>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7"/>
    </row>
    <row r="1478" spans="2:34" x14ac:dyDescent="0.25">
      <c r="B1478" t="s">
        <v>562</v>
      </c>
      <c r="C1478" s="17">
        <v>0.19338831948174501</v>
      </c>
      <c r="D1478" s="17">
        <v>0.17905109407250699</v>
      </c>
      <c r="E1478" s="17">
        <v>0.20346223586069401</v>
      </c>
      <c r="F1478" s="17"/>
      <c r="G1478" s="17">
        <v>0.15522618665725499</v>
      </c>
      <c r="H1478" s="17">
        <v>0.20861555902353601</v>
      </c>
      <c r="I1478" s="17">
        <v>0.20977163796026299</v>
      </c>
      <c r="J1478" s="17"/>
      <c r="K1478" s="17">
        <v>0.207197522135141</v>
      </c>
      <c r="L1478" s="17">
        <v>0.190573201787791</v>
      </c>
      <c r="M1478" s="17"/>
      <c r="N1478" s="17">
        <v>0.172527242266001</v>
      </c>
      <c r="O1478" s="17">
        <v>0.17874813296479999</v>
      </c>
      <c r="P1478" s="17">
        <v>0.19632317677899</v>
      </c>
      <c r="Q1478" s="17">
        <v>0.223558174912245</v>
      </c>
      <c r="R1478" s="17">
        <v>0.20995972892086401</v>
      </c>
      <c r="S1478" s="17"/>
      <c r="T1478" s="17">
        <v>0.19341049427846599</v>
      </c>
      <c r="U1478" s="17">
        <v>0.200857287747016</v>
      </c>
      <c r="V1478" s="17">
        <v>0.19921655370268301</v>
      </c>
      <c r="W1478" s="17">
        <v>0.123705711143951</v>
      </c>
      <c r="X1478" s="17">
        <v>0.24999724001526</v>
      </c>
      <c r="Y1478" s="17">
        <v>0.16172277021295001</v>
      </c>
      <c r="Z1478" s="17">
        <v>0.24225958697127301</v>
      </c>
      <c r="AA1478" s="17">
        <v>0.179911857404362</v>
      </c>
      <c r="AB1478" s="17">
        <v>0.217487773234433</v>
      </c>
      <c r="AC1478" s="17">
        <v>0.19286783311730701</v>
      </c>
      <c r="AD1478" s="17">
        <v>0.17650950864245901</v>
      </c>
      <c r="AE1478" s="17">
        <v>0.110786076343388</v>
      </c>
      <c r="AF1478" s="17"/>
      <c r="AG1478" s="17">
        <v>0.20418780949159801</v>
      </c>
      <c r="AH1478" s="17">
        <v>0.19181001572105599</v>
      </c>
    </row>
    <row r="1479" spans="2:34" x14ac:dyDescent="0.25">
      <c r="B1479" t="s">
        <v>563</v>
      </c>
      <c r="C1479" s="17">
        <v>0.37588792975951901</v>
      </c>
      <c r="D1479" s="17">
        <v>0.372077413118101</v>
      </c>
      <c r="E1479" s="17">
        <v>0.37782846668112902</v>
      </c>
      <c r="F1479" s="17"/>
      <c r="G1479" s="17">
        <v>0.39897403224203398</v>
      </c>
      <c r="H1479" s="17">
        <v>0.34904303487180899</v>
      </c>
      <c r="I1479" s="17">
        <v>0.388051645525397</v>
      </c>
      <c r="J1479" s="17"/>
      <c r="K1479" s="17">
        <v>0.360802142602346</v>
      </c>
      <c r="L1479" s="17">
        <v>0.38014128823438897</v>
      </c>
      <c r="M1479" s="17"/>
      <c r="N1479" s="17">
        <v>0.334965370440715</v>
      </c>
      <c r="O1479" s="17">
        <v>0.38531691925473099</v>
      </c>
      <c r="P1479" s="17">
        <v>0.386944325188947</v>
      </c>
      <c r="Q1479" s="17">
        <v>0.35421066690193997</v>
      </c>
      <c r="R1479" s="17">
        <v>0.387092158705857</v>
      </c>
      <c r="S1479" s="17"/>
      <c r="T1479" s="17">
        <v>0.439878298688549</v>
      </c>
      <c r="U1479" s="17">
        <v>0.37303601778964501</v>
      </c>
      <c r="V1479" s="17">
        <v>0.366734766621158</v>
      </c>
      <c r="W1479" s="17">
        <v>0.417744265402339</v>
      </c>
      <c r="X1479" s="17">
        <v>0.38897671756618202</v>
      </c>
      <c r="Y1479" s="17">
        <v>0.35907787931597202</v>
      </c>
      <c r="Z1479" s="17">
        <v>0.40425542722589097</v>
      </c>
      <c r="AA1479" s="17">
        <v>0.39381300594769802</v>
      </c>
      <c r="AB1479" s="17">
        <v>0.362091624169744</v>
      </c>
      <c r="AC1479" s="17">
        <v>0.29814247673253003</v>
      </c>
      <c r="AD1479" s="17">
        <v>0.24174861596446101</v>
      </c>
      <c r="AE1479" s="17">
        <v>0.39676935108891798</v>
      </c>
      <c r="AF1479" s="17"/>
      <c r="AG1479" s="17">
        <v>0.36364112571120599</v>
      </c>
      <c r="AH1479" s="17">
        <v>0.40270982323819299</v>
      </c>
    </row>
    <row r="1480" spans="2:34" x14ac:dyDescent="0.25">
      <c r="B1480" t="s">
        <v>564</v>
      </c>
      <c r="C1480" s="17">
        <v>0.23811956489946701</v>
      </c>
      <c r="D1480" s="17">
        <v>0.27156471958684802</v>
      </c>
      <c r="E1480" s="17">
        <v>0.20922537417526901</v>
      </c>
      <c r="F1480" s="17"/>
      <c r="G1480" s="17">
        <v>0.219701181352189</v>
      </c>
      <c r="H1480" s="17">
        <v>0.27057963349036601</v>
      </c>
      <c r="I1480" s="17">
        <v>0.214590778670121</v>
      </c>
      <c r="J1480" s="17"/>
      <c r="K1480" s="17">
        <v>0.250138775641564</v>
      </c>
      <c r="L1480" s="17">
        <v>0.23897157313328901</v>
      </c>
      <c r="M1480" s="17"/>
      <c r="N1480" s="17">
        <v>0.22398058833296799</v>
      </c>
      <c r="O1480" s="17">
        <v>0.240309994462714</v>
      </c>
      <c r="P1480" s="17">
        <v>0.23540026718432999</v>
      </c>
      <c r="Q1480" s="17">
        <v>0.23038221748211701</v>
      </c>
      <c r="R1480" s="17">
        <v>0.25550978363428001</v>
      </c>
      <c r="S1480" s="17"/>
      <c r="T1480" s="17">
        <v>0.22563428156812401</v>
      </c>
      <c r="U1480" s="17">
        <v>0.20468801513607701</v>
      </c>
      <c r="V1480" s="17">
        <v>0.20678231002030201</v>
      </c>
      <c r="W1480" s="17">
        <v>0.29545055620369398</v>
      </c>
      <c r="X1480" s="17">
        <v>0.16724129148477301</v>
      </c>
      <c r="Y1480" s="17">
        <v>0.2991297916533</v>
      </c>
      <c r="Z1480" s="17">
        <v>0.20247361182118701</v>
      </c>
      <c r="AA1480" s="17">
        <v>0.29464098711877101</v>
      </c>
      <c r="AB1480" s="17">
        <v>0.224922398925368</v>
      </c>
      <c r="AC1480" s="17">
        <v>0.304159999796136</v>
      </c>
      <c r="AD1480" s="17">
        <v>0.240466210412071</v>
      </c>
      <c r="AE1480" s="17">
        <v>0.24399661597165001</v>
      </c>
      <c r="AF1480" s="17"/>
      <c r="AG1480" s="17">
        <v>0.24962697500776901</v>
      </c>
      <c r="AH1480" s="17">
        <v>0.225959089527691</v>
      </c>
    </row>
    <row r="1481" spans="2:34" x14ac:dyDescent="0.25">
      <c r="B1481" t="s">
        <v>565</v>
      </c>
      <c r="C1481" s="17">
        <v>6.2565276697269107E-2</v>
      </c>
      <c r="D1481" s="17">
        <v>7.03947582016929E-2</v>
      </c>
      <c r="E1481" s="17">
        <v>5.5931628877408497E-2</v>
      </c>
      <c r="F1481" s="17"/>
      <c r="G1481" s="17">
        <v>6.6122481160269198E-2</v>
      </c>
      <c r="H1481" s="17">
        <v>5.2178971833744203E-2</v>
      </c>
      <c r="I1481" s="17">
        <v>7.2263714374802696E-2</v>
      </c>
      <c r="J1481" s="17"/>
      <c r="K1481" s="17">
        <v>2.4789851712619101E-2</v>
      </c>
      <c r="L1481" s="17">
        <v>6.9541303345271005E-2</v>
      </c>
      <c r="M1481" s="17"/>
      <c r="N1481" s="17">
        <v>7.09075276807275E-2</v>
      </c>
      <c r="O1481" s="17">
        <v>6.4280332597239503E-2</v>
      </c>
      <c r="P1481" s="17">
        <v>5.0267296834317299E-2</v>
      </c>
      <c r="Q1481" s="17">
        <v>8.8840912209539102E-2</v>
      </c>
      <c r="R1481" s="17">
        <v>6.7387295210232095E-2</v>
      </c>
      <c r="S1481" s="17"/>
      <c r="T1481" s="17">
        <v>5.3949718708667597E-2</v>
      </c>
      <c r="U1481" s="17">
        <v>4.9847488837610497E-2</v>
      </c>
      <c r="V1481" s="17">
        <v>4.0441807200985801E-2</v>
      </c>
      <c r="W1481" s="17">
        <v>4.4259340718909503E-2</v>
      </c>
      <c r="X1481" s="17">
        <v>7.3841018805460096E-2</v>
      </c>
      <c r="Y1481" s="17">
        <v>5.5585601725760797E-2</v>
      </c>
      <c r="Z1481" s="17">
        <v>5.6434961012854203E-2</v>
      </c>
      <c r="AA1481" s="17">
        <v>4.1752900151198702E-2</v>
      </c>
      <c r="AB1481" s="17">
        <v>7.8877686247752696E-2</v>
      </c>
      <c r="AC1481" s="17">
        <v>6.6245243070249593E-2</v>
      </c>
      <c r="AD1481" s="17">
        <v>0.18053665167980301</v>
      </c>
      <c r="AE1481" s="17">
        <v>4.73450419551344E-2</v>
      </c>
      <c r="AF1481" s="17"/>
      <c r="AG1481" s="17">
        <v>5.9063490323962402E-2</v>
      </c>
      <c r="AH1481" s="17">
        <v>5.8460956201304398E-2</v>
      </c>
    </row>
    <row r="1482" spans="2:34" x14ac:dyDescent="0.25">
      <c r="B1482" t="s">
        <v>80</v>
      </c>
      <c r="C1482" s="17">
        <v>0.130038909162</v>
      </c>
      <c r="D1482" s="17">
        <v>0.106912015020851</v>
      </c>
      <c r="E1482" s="17">
        <v>0.1535522944055</v>
      </c>
      <c r="F1482" s="17"/>
      <c r="G1482" s="17">
        <v>0.159976118588254</v>
      </c>
      <c r="H1482" s="17">
        <v>0.11958280078054399</v>
      </c>
      <c r="I1482" s="17">
        <v>0.11532222346941701</v>
      </c>
      <c r="J1482" s="17"/>
      <c r="K1482" s="17">
        <v>0.15707170790833</v>
      </c>
      <c r="L1482" s="17">
        <v>0.12077263349926</v>
      </c>
      <c r="M1482" s="17"/>
      <c r="N1482" s="17">
        <v>0.197619271279588</v>
      </c>
      <c r="O1482" s="17">
        <v>0.131344620720515</v>
      </c>
      <c r="P1482" s="17">
        <v>0.13106493401341501</v>
      </c>
      <c r="Q1482" s="17">
        <v>0.10300802849415799</v>
      </c>
      <c r="R1482" s="17">
        <v>8.0051033528767204E-2</v>
      </c>
      <c r="S1482" s="17"/>
      <c r="T1482" s="17">
        <v>8.7127206756193995E-2</v>
      </c>
      <c r="U1482" s="17">
        <v>0.171571190489651</v>
      </c>
      <c r="V1482" s="17">
        <v>0.186824562454871</v>
      </c>
      <c r="W1482" s="17">
        <v>0.118840126531106</v>
      </c>
      <c r="X1482" s="17">
        <v>0.119943732128325</v>
      </c>
      <c r="Y1482" s="17">
        <v>0.124483957092017</v>
      </c>
      <c r="Z1482" s="17">
        <v>9.4576412968794807E-2</v>
      </c>
      <c r="AA1482" s="17">
        <v>8.9881249377970304E-2</v>
      </c>
      <c r="AB1482" s="17">
        <v>0.116620517422703</v>
      </c>
      <c r="AC1482" s="17">
        <v>0.138584447283778</v>
      </c>
      <c r="AD1482" s="17">
        <v>0.16073901330120599</v>
      </c>
      <c r="AE1482" s="17">
        <v>0.20110291464091001</v>
      </c>
      <c r="AF1482" s="17"/>
      <c r="AG1482" s="17">
        <v>0.123480599465465</v>
      </c>
      <c r="AH1482" s="17">
        <v>0.12106011531175601</v>
      </c>
    </row>
    <row r="1483" spans="2:34" x14ac:dyDescent="0.25">
      <c r="C1483" s="17"/>
      <c r="D1483" s="17"/>
      <c r="E1483" s="17"/>
      <c r="F1483" s="17"/>
      <c r="G1483" s="17"/>
      <c r="H1483" s="17"/>
      <c r="I1483" s="17"/>
      <c r="J1483" s="17"/>
      <c r="K1483" s="17"/>
      <c r="L1483" s="17"/>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7"/>
    </row>
    <row r="1484" spans="2:34" x14ac:dyDescent="0.25">
      <c r="B1484" s="6" t="s">
        <v>573</v>
      </c>
      <c r="C1484" s="17"/>
      <c r="D1484" s="17"/>
      <c r="E1484" s="17"/>
      <c r="F1484" s="17"/>
      <c r="G1484" s="17"/>
      <c r="H1484" s="17"/>
      <c r="I1484" s="17"/>
      <c r="J1484" s="17"/>
      <c r="K1484" s="17"/>
      <c r="L1484" s="17"/>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7"/>
    </row>
    <row r="1485" spans="2:34" x14ac:dyDescent="0.25">
      <c r="B1485" s="23" t="s">
        <v>62</v>
      </c>
      <c r="C1485" s="17"/>
      <c r="D1485" s="17"/>
      <c r="E1485" s="17"/>
      <c r="F1485" s="17"/>
      <c r="G1485" s="17"/>
      <c r="H1485" s="17"/>
      <c r="I1485" s="17"/>
      <c r="J1485" s="17"/>
      <c r="K1485" s="17"/>
      <c r="L1485" s="17"/>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7"/>
    </row>
    <row r="1486" spans="2:34" x14ac:dyDescent="0.25">
      <c r="B1486" t="s">
        <v>562</v>
      </c>
      <c r="C1486" s="17">
        <v>0.29882512424466801</v>
      </c>
      <c r="D1486" s="17">
        <v>0.318800206388619</v>
      </c>
      <c r="E1486" s="17">
        <v>0.27503757254419903</v>
      </c>
      <c r="F1486" s="17"/>
      <c r="G1486" s="17">
        <v>0.28001905742621602</v>
      </c>
      <c r="H1486" s="17">
        <v>0.30195517556510298</v>
      </c>
      <c r="I1486" s="17">
        <v>0.31237427342054902</v>
      </c>
      <c r="J1486" s="17"/>
      <c r="K1486" s="17">
        <v>0.34258596568953398</v>
      </c>
      <c r="L1486" s="17">
        <v>0.29243642419669702</v>
      </c>
      <c r="M1486" s="17"/>
      <c r="N1486" s="17">
        <v>0.25283146065149398</v>
      </c>
      <c r="O1486" s="17">
        <v>0.312050791644015</v>
      </c>
      <c r="P1486" s="17">
        <v>0.28457926631656999</v>
      </c>
      <c r="Q1486" s="17">
        <v>0.33731630683039798</v>
      </c>
      <c r="R1486" s="17">
        <v>0.33602750611244298</v>
      </c>
      <c r="S1486" s="17"/>
      <c r="T1486" s="17">
        <v>0.34445735844842601</v>
      </c>
      <c r="U1486" s="17">
        <v>0.30062877671017801</v>
      </c>
      <c r="V1486" s="17">
        <v>0.279977943896762</v>
      </c>
      <c r="W1486" s="17">
        <v>0.19665068828708501</v>
      </c>
      <c r="X1486" s="17">
        <v>0.31955021982458898</v>
      </c>
      <c r="Y1486" s="17">
        <v>0.27684894135191301</v>
      </c>
      <c r="Z1486" s="17">
        <v>0.32299440281588698</v>
      </c>
      <c r="AA1486" s="17">
        <v>0.258143185266136</v>
      </c>
      <c r="AB1486" s="17">
        <v>0.33023312006244498</v>
      </c>
      <c r="AC1486" s="17">
        <v>0.34762621370390701</v>
      </c>
      <c r="AD1486" s="17">
        <v>0.27939669903508002</v>
      </c>
      <c r="AE1486" s="17">
        <v>0.20582574831904099</v>
      </c>
      <c r="AF1486" s="17"/>
      <c r="AG1486" s="17">
        <v>0.32385795737605499</v>
      </c>
      <c r="AH1486" s="17">
        <v>0.29374903092113902</v>
      </c>
    </row>
    <row r="1487" spans="2:34" x14ac:dyDescent="0.25">
      <c r="B1487" t="s">
        <v>563</v>
      </c>
      <c r="C1487" s="17">
        <v>0.41380761571506502</v>
      </c>
      <c r="D1487" s="17">
        <v>0.39080901593553902</v>
      </c>
      <c r="E1487" s="17">
        <v>0.43934378967044602</v>
      </c>
      <c r="F1487" s="17"/>
      <c r="G1487" s="17">
        <v>0.42603545276504401</v>
      </c>
      <c r="H1487" s="17">
        <v>0.410830134148988</v>
      </c>
      <c r="I1487" s="17">
        <v>0.406177516099063</v>
      </c>
      <c r="J1487" s="17"/>
      <c r="K1487" s="17">
        <v>0.38520057300800697</v>
      </c>
      <c r="L1487" s="17">
        <v>0.42434436585110502</v>
      </c>
      <c r="M1487" s="17"/>
      <c r="N1487" s="17">
        <v>0.34860772512030902</v>
      </c>
      <c r="O1487" s="17">
        <v>0.39804051928459799</v>
      </c>
      <c r="P1487" s="17">
        <v>0.43382476303870399</v>
      </c>
      <c r="Q1487" s="17">
        <v>0.41495811432457003</v>
      </c>
      <c r="R1487" s="17">
        <v>0.44699613131196397</v>
      </c>
      <c r="S1487" s="17"/>
      <c r="T1487" s="17">
        <v>0.45376544923143203</v>
      </c>
      <c r="U1487" s="17">
        <v>0.38701739095425902</v>
      </c>
      <c r="V1487" s="17">
        <v>0.46498361362697999</v>
      </c>
      <c r="W1487" s="17">
        <v>0.45027658017719902</v>
      </c>
      <c r="X1487" s="17">
        <v>0.36028453788027298</v>
      </c>
      <c r="Y1487" s="17">
        <v>0.39762705827330902</v>
      </c>
      <c r="Z1487" s="17">
        <v>0.432837949511443</v>
      </c>
      <c r="AA1487" s="17">
        <v>0.44319530803215601</v>
      </c>
      <c r="AB1487" s="17">
        <v>0.39021436156497902</v>
      </c>
      <c r="AC1487" s="17">
        <v>0.39718559668620801</v>
      </c>
      <c r="AD1487" s="17">
        <v>0.37228662729947498</v>
      </c>
      <c r="AE1487" s="17">
        <v>0.39770082933900402</v>
      </c>
      <c r="AF1487" s="17"/>
      <c r="AG1487" s="17">
        <v>0.39367092872187998</v>
      </c>
      <c r="AH1487" s="17">
        <v>0.44704780419027401</v>
      </c>
    </row>
    <row r="1488" spans="2:34" x14ac:dyDescent="0.25">
      <c r="B1488" t="s">
        <v>564</v>
      </c>
      <c r="C1488" s="17">
        <v>0.15152345506329201</v>
      </c>
      <c r="D1488" s="17">
        <v>0.156575843977628</v>
      </c>
      <c r="E1488" s="17">
        <v>0.149368354022797</v>
      </c>
      <c r="F1488" s="17"/>
      <c r="G1488" s="17">
        <v>0.13203830241324199</v>
      </c>
      <c r="H1488" s="17">
        <v>0.15382250792648999</v>
      </c>
      <c r="I1488" s="17">
        <v>0.16674367424963199</v>
      </c>
      <c r="J1488" s="17"/>
      <c r="K1488" s="17">
        <v>0.12821808801822801</v>
      </c>
      <c r="L1488" s="17">
        <v>0.155906023420017</v>
      </c>
      <c r="M1488" s="17"/>
      <c r="N1488" s="17">
        <v>0.155384794029649</v>
      </c>
      <c r="O1488" s="17">
        <v>0.16214556700948099</v>
      </c>
      <c r="P1488" s="17">
        <v>0.16226393137659001</v>
      </c>
      <c r="Q1488" s="17">
        <v>0.126216896238842</v>
      </c>
      <c r="R1488" s="17">
        <v>0.12595833936919401</v>
      </c>
      <c r="S1488" s="17"/>
      <c r="T1488" s="17">
        <v>0.12549897993181799</v>
      </c>
      <c r="U1488" s="17">
        <v>0.15176721857504799</v>
      </c>
      <c r="V1488" s="17">
        <v>0.12589334337437499</v>
      </c>
      <c r="W1488" s="17">
        <v>0.21529391455829999</v>
      </c>
      <c r="X1488" s="17">
        <v>0.163515440513888</v>
      </c>
      <c r="Y1488" s="17">
        <v>0.167794013011453</v>
      </c>
      <c r="Z1488" s="17">
        <v>0.13140702247077099</v>
      </c>
      <c r="AA1488" s="17">
        <v>0.17200015987395501</v>
      </c>
      <c r="AB1488" s="17">
        <v>0.139099737474288</v>
      </c>
      <c r="AC1488" s="17">
        <v>0.13630218214251599</v>
      </c>
      <c r="AD1488" s="17">
        <v>0.139761920386545</v>
      </c>
      <c r="AE1488" s="17">
        <v>0.21487553987378799</v>
      </c>
      <c r="AF1488" s="17"/>
      <c r="AG1488" s="17">
        <v>0.15935415748470899</v>
      </c>
      <c r="AH1488" s="17">
        <v>0.13981858825308099</v>
      </c>
    </row>
    <row r="1489" spans="2:34" x14ac:dyDescent="0.25">
      <c r="B1489" t="s">
        <v>565</v>
      </c>
      <c r="C1489" s="17">
        <v>4.5432320974242699E-2</v>
      </c>
      <c r="D1489" s="17">
        <v>4.3471468301522299E-2</v>
      </c>
      <c r="E1489" s="17">
        <v>4.7308978331344897E-2</v>
      </c>
      <c r="F1489" s="17"/>
      <c r="G1489" s="17">
        <v>4.0642878997102699E-2</v>
      </c>
      <c r="H1489" s="17">
        <v>5.8291309610338501E-2</v>
      </c>
      <c r="I1489" s="17">
        <v>3.3782902335358203E-2</v>
      </c>
      <c r="J1489" s="17"/>
      <c r="K1489" s="17">
        <v>3.6544273207552803E-2</v>
      </c>
      <c r="L1489" s="17">
        <v>4.5114529706416398E-2</v>
      </c>
      <c r="M1489" s="17"/>
      <c r="N1489" s="17">
        <v>6.1566148067354998E-2</v>
      </c>
      <c r="O1489" s="17">
        <v>2.87046848657307E-2</v>
      </c>
      <c r="P1489" s="17">
        <v>4.5364552801307002E-2</v>
      </c>
      <c r="Q1489" s="17">
        <v>5.54353441475487E-2</v>
      </c>
      <c r="R1489" s="17">
        <v>4.6264165450542398E-2</v>
      </c>
      <c r="S1489" s="17"/>
      <c r="T1489" s="17">
        <v>1.86625873999526E-2</v>
      </c>
      <c r="U1489" s="17">
        <v>6.8656622689946004E-2</v>
      </c>
      <c r="V1489" s="17">
        <v>2.6818635018405399E-2</v>
      </c>
      <c r="W1489" s="17">
        <v>2.7942767570363399E-2</v>
      </c>
      <c r="X1489" s="17">
        <v>5.9641603834393098E-2</v>
      </c>
      <c r="Y1489" s="17">
        <v>5.1760358954591398E-2</v>
      </c>
      <c r="Z1489" s="17">
        <v>1.51221126547708E-2</v>
      </c>
      <c r="AA1489" s="17">
        <v>7.2561391481036103E-2</v>
      </c>
      <c r="AB1489" s="17">
        <v>7.6057115905195899E-2</v>
      </c>
      <c r="AC1489" s="17">
        <v>2.4703591875370301E-2</v>
      </c>
      <c r="AD1489" s="17">
        <v>7.0754628829310107E-2</v>
      </c>
      <c r="AE1489" s="17">
        <v>6.1710273000891297E-2</v>
      </c>
      <c r="AF1489" s="17"/>
      <c r="AG1489" s="17">
        <v>3.5703821707827897E-2</v>
      </c>
      <c r="AH1489" s="17">
        <v>4.5052109983994802E-2</v>
      </c>
    </row>
    <row r="1490" spans="2:34" x14ac:dyDescent="0.25">
      <c r="B1490" t="s">
        <v>80</v>
      </c>
      <c r="C1490" s="17">
        <v>9.0411484002731496E-2</v>
      </c>
      <c r="D1490" s="17">
        <v>9.0343465396692593E-2</v>
      </c>
      <c r="E1490" s="17">
        <v>8.8941305431212994E-2</v>
      </c>
      <c r="F1490" s="17"/>
      <c r="G1490" s="17">
        <v>0.121264308398396</v>
      </c>
      <c r="H1490" s="17">
        <v>7.5100872749080005E-2</v>
      </c>
      <c r="I1490" s="17">
        <v>8.0921633895397804E-2</v>
      </c>
      <c r="J1490" s="17"/>
      <c r="K1490" s="17">
        <v>0.107451100076679</v>
      </c>
      <c r="L1490" s="17">
        <v>8.2198656825765007E-2</v>
      </c>
      <c r="M1490" s="17"/>
      <c r="N1490" s="17">
        <v>0.18160987213119401</v>
      </c>
      <c r="O1490" s="17">
        <v>9.9058437196175297E-2</v>
      </c>
      <c r="P1490" s="17">
        <v>7.3967486466829699E-2</v>
      </c>
      <c r="Q1490" s="17">
        <v>6.6073338458640302E-2</v>
      </c>
      <c r="R1490" s="17">
        <v>4.4753857755855803E-2</v>
      </c>
      <c r="S1490" s="17"/>
      <c r="T1490" s="17">
        <v>5.7615624988371E-2</v>
      </c>
      <c r="U1490" s="17">
        <v>9.1929991070568401E-2</v>
      </c>
      <c r="V1490" s="17">
        <v>0.102326464083477</v>
      </c>
      <c r="W1490" s="17">
        <v>0.10983604940705199</v>
      </c>
      <c r="X1490" s="17">
        <v>9.7008197946856098E-2</v>
      </c>
      <c r="Y1490" s="17">
        <v>0.105969628408734</v>
      </c>
      <c r="Z1490" s="17">
        <v>9.7638512547128395E-2</v>
      </c>
      <c r="AA1490" s="17">
        <v>5.4099955346717001E-2</v>
      </c>
      <c r="AB1490" s="17">
        <v>6.4395664993092502E-2</v>
      </c>
      <c r="AC1490" s="17">
        <v>9.4182415591998594E-2</v>
      </c>
      <c r="AD1490" s="17">
        <v>0.137800124449589</v>
      </c>
      <c r="AE1490" s="17">
        <v>0.119887609467276</v>
      </c>
      <c r="AF1490" s="17"/>
      <c r="AG1490" s="17">
        <v>8.7413134709527801E-2</v>
      </c>
      <c r="AH1490" s="17">
        <v>7.4332466651512094E-2</v>
      </c>
    </row>
    <row r="1491" spans="2:34" x14ac:dyDescent="0.25">
      <c r="C1491" s="17"/>
      <c r="D1491" s="17"/>
      <c r="E1491" s="17"/>
      <c r="F1491" s="17"/>
      <c r="G1491" s="17"/>
      <c r="H1491" s="17"/>
      <c r="I1491" s="17"/>
      <c r="J1491" s="17"/>
      <c r="K1491" s="17"/>
      <c r="L1491" s="17"/>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7"/>
    </row>
    <row r="1492" spans="2:34" x14ac:dyDescent="0.25">
      <c r="B1492" s="6" t="s">
        <v>579</v>
      </c>
      <c r="C1492" s="17"/>
      <c r="D1492" s="17"/>
      <c r="E1492" s="17"/>
      <c r="F1492" s="17"/>
      <c r="G1492" s="17"/>
      <c r="H1492" s="17"/>
      <c r="I1492" s="17"/>
      <c r="J1492" s="17"/>
      <c r="K1492" s="17"/>
      <c r="L1492" s="17"/>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7"/>
    </row>
    <row r="1493" spans="2:34" x14ac:dyDescent="0.25">
      <c r="B1493" s="23" t="s">
        <v>62</v>
      </c>
      <c r="C1493" s="17"/>
      <c r="D1493" s="17"/>
      <c r="E1493" s="17"/>
      <c r="F1493" s="17"/>
      <c r="G1493" s="17"/>
      <c r="H1493" s="17"/>
      <c r="I1493" s="17"/>
      <c r="J1493" s="17"/>
      <c r="K1493" s="17"/>
      <c r="L1493" s="17"/>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7"/>
    </row>
    <row r="1494" spans="2:34" x14ac:dyDescent="0.25">
      <c r="B1494" t="s">
        <v>562</v>
      </c>
      <c r="C1494" s="17">
        <v>0.27921417724810499</v>
      </c>
      <c r="D1494" s="17">
        <v>0.27286797560208098</v>
      </c>
      <c r="E1494" s="17">
        <v>0.279505071559152</v>
      </c>
      <c r="F1494" s="17"/>
      <c r="G1494" s="17">
        <v>0.234969593389975</v>
      </c>
      <c r="H1494" s="17">
        <v>0.27824806443758099</v>
      </c>
      <c r="I1494" s="17">
        <v>0.32151928608588298</v>
      </c>
      <c r="J1494" s="17"/>
      <c r="K1494" s="17">
        <v>0.32419693309013398</v>
      </c>
      <c r="L1494" s="17">
        <v>0.27283379752047598</v>
      </c>
      <c r="M1494" s="17"/>
      <c r="N1494" s="17">
        <v>0.22675508129760399</v>
      </c>
      <c r="O1494" s="17">
        <v>0.26903597837688997</v>
      </c>
      <c r="P1494" s="17">
        <v>0.281697844302147</v>
      </c>
      <c r="Q1494" s="17">
        <v>0.37907289499436803</v>
      </c>
      <c r="R1494" s="17">
        <v>0.29306973163243899</v>
      </c>
      <c r="S1494" s="17"/>
      <c r="T1494" s="17">
        <v>0.27552345643889797</v>
      </c>
      <c r="U1494" s="17">
        <v>0.32411226557852002</v>
      </c>
      <c r="V1494" s="17">
        <v>0.27711110569000003</v>
      </c>
      <c r="W1494" s="17">
        <v>0.216385909884317</v>
      </c>
      <c r="X1494" s="17">
        <v>0.28386244772837599</v>
      </c>
      <c r="Y1494" s="17">
        <v>0.26809743641825501</v>
      </c>
      <c r="Z1494" s="17">
        <v>0.30958338783413297</v>
      </c>
      <c r="AA1494" s="17">
        <v>0.21714466031893001</v>
      </c>
      <c r="AB1494" s="17">
        <v>0.29284733120018203</v>
      </c>
      <c r="AC1494" s="17">
        <v>0.26820076305693202</v>
      </c>
      <c r="AD1494" s="17">
        <v>0.29878959184595399</v>
      </c>
      <c r="AE1494" s="17">
        <v>0.24886954415095899</v>
      </c>
      <c r="AF1494" s="17"/>
      <c r="AG1494" s="17">
        <v>0.29296859406568698</v>
      </c>
      <c r="AH1494" s="17">
        <v>0.28556024225833898</v>
      </c>
    </row>
    <row r="1495" spans="2:34" x14ac:dyDescent="0.25">
      <c r="B1495" t="s">
        <v>563</v>
      </c>
      <c r="C1495" s="17">
        <v>0.40295000993249402</v>
      </c>
      <c r="D1495" s="17">
        <v>0.38626125048189802</v>
      </c>
      <c r="E1495" s="17">
        <v>0.42470940045266298</v>
      </c>
      <c r="F1495" s="17"/>
      <c r="G1495" s="17">
        <v>0.41131555091702099</v>
      </c>
      <c r="H1495" s="17">
        <v>0.42572708251465602</v>
      </c>
      <c r="I1495" s="17">
        <v>0.36666555124987499</v>
      </c>
      <c r="J1495" s="17"/>
      <c r="K1495" s="17">
        <v>0.37713005504422198</v>
      </c>
      <c r="L1495" s="17">
        <v>0.410217723306952</v>
      </c>
      <c r="M1495" s="17"/>
      <c r="N1495" s="17">
        <v>0.35331006872757498</v>
      </c>
      <c r="O1495" s="17">
        <v>0.39992845514576503</v>
      </c>
      <c r="P1495" s="17">
        <v>0.41477549573428701</v>
      </c>
      <c r="Q1495" s="17">
        <v>0.37749483243547599</v>
      </c>
      <c r="R1495" s="17">
        <v>0.434604312942099</v>
      </c>
      <c r="S1495" s="17"/>
      <c r="T1495" s="17">
        <v>0.417635725378182</v>
      </c>
      <c r="U1495" s="17">
        <v>0.363725119696996</v>
      </c>
      <c r="V1495" s="17">
        <v>0.417438820117638</v>
      </c>
      <c r="W1495" s="17">
        <v>0.461417160116393</v>
      </c>
      <c r="X1495" s="17">
        <v>0.40276466150223</v>
      </c>
      <c r="Y1495" s="17">
        <v>0.34948369126291901</v>
      </c>
      <c r="Z1495" s="17">
        <v>0.36812255893295698</v>
      </c>
      <c r="AA1495" s="17">
        <v>0.46417552715883098</v>
      </c>
      <c r="AB1495" s="17">
        <v>0.38057072053742502</v>
      </c>
      <c r="AC1495" s="17">
        <v>0.464353905857113</v>
      </c>
      <c r="AD1495" s="17">
        <v>0.36856398931904899</v>
      </c>
      <c r="AE1495" s="17">
        <v>0.462259639985236</v>
      </c>
      <c r="AF1495" s="17"/>
      <c r="AG1495" s="17">
        <v>0.40114461082289399</v>
      </c>
      <c r="AH1495" s="17">
        <v>0.41592320002814698</v>
      </c>
    </row>
    <row r="1496" spans="2:34" x14ac:dyDescent="0.25">
      <c r="B1496" t="s">
        <v>564</v>
      </c>
      <c r="C1496" s="17">
        <v>0.167027482641322</v>
      </c>
      <c r="D1496" s="17">
        <v>0.18184293052746101</v>
      </c>
      <c r="E1496" s="17">
        <v>0.155405002832148</v>
      </c>
      <c r="F1496" s="17"/>
      <c r="G1496" s="17">
        <v>0.174028501587075</v>
      </c>
      <c r="H1496" s="17">
        <v>0.170158901372995</v>
      </c>
      <c r="I1496" s="17">
        <v>0.15660455441823401</v>
      </c>
      <c r="J1496" s="17"/>
      <c r="K1496" s="17">
        <v>0.16732316036733</v>
      </c>
      <c r="L1496" s="17">
        <v>0.16745270811024399</v>
      </c>
      <c r="M1496" s="17"/>
      <c r="N1496" s="17">
        <v>0.19430171722279599</v>
      </c>
      <c r="O1496" s="17">
        <v>0.19184359928780101</v>
      </c>
      <c r="P1496" s="17">
        <v>0.16697823443276499</v>
      </c>
      <c r="Q1496" s="17">
        <v>8.6293267498021506E-2</v>
      </c>
      <c r="R1496" s="17">
        <v>0.147137905169584</v>
      </c>
      <c r="S1496" s="17"/>
      <c r="T1496" s="17">
        <v>0.19262079741742599</v>
      </c>
      <c r="U1496" s="17">
        <v>0.16618959906588099</v>
      </c>
      <c r="V1496" s="17">
        <v>0.14688028055202099</v>
      </c>
      <c r="W1496" s="17">
        <v>0.17645964892727301</v>
      </c>
      <c r="X1496" s="17">
        <v>0.144571367093449</v>
      </c>
      <c r="Y1496" s="17">
        <v>0.20987331952261101</v>
      </c>
      <c r="Z1496" s="17">
        <v>0.188020290301842</v>
      </c>
      <c r="AA1496" s="17">
        <v>0.17332958132759399</v>
      </c>
      <c r="AB1496" s="17">
        <v>0.18567176207205399</v>
      </c>
      <c r="AC1496" s="17">
        <v>8.9274398527464494E-2</v>
      </c>
      <c r="AD1496" s="17">
        <v>0.11939565057645</v>
      </c>
      <c r="AE1496" s="17">
        <v>0.15400598136653801</v>
      </c>
      <c r="AF1496" s="17"/>
      <c r="AG1496" s="17">
        <v>0.167482114366372</v>
      </c>
      <c r="AH1496" s="17">
        <v>0.15936216096823599</v>
      </c>
    </row>
    <row r="1497" spans="2:34" x14ac:dyDescent="0.25">
      <c r="B1497" t="s">
        <v>565</v>
      </c>
      <c r="C1497" s="17">
        <v>5.9616105999732202E-2</v>
      </c>
      <c r="D1497" s="17">
        <v>6.9047322396162805E-2</v>
      </c>
      <c r="E1497" s="17">
        <v>5.1324189889274903E-2</v>
      </c>
      <c r="F1497" s="17"/>
      <c r="G1497" s="17">
        <v>5.33956517488915E-2</v>
      </c>
      <c r="H1497" s="17">
        <v>6.0805367747844098E-2</v>
      </c>
      <c r="I1497" s="17">
        <v>6.3905022934878403E-2</v>
      </c>
      <c r="J1497" s="17"/>
      <c r="K1497" s="17">
        <v>3.7382896311926699E-2</v>
      </c>
      <c r="L1497" s="17">
        <v>6.44555606226931E-2</v>
      </c>
      <c r="M1497" s="17"/>
      <c r="N1497" s="17">
        <v>5.5042399316222797E-2</v>
      </c>
      <c r="O1497" s="17">
        <v>5.0867400869957599E-2</v>
      </c>
      <c r="P1497" s="17">
        <v>5.2438062682684097E-2</v>
      </c>
      <c r="Q1497" s="17">
        <v>9.8196344306091907E-2</v>
      </c>
      <c r="R1497" s="17">
        <v>7.2283974200612902E-2</v>
      </c>
      <c r="S1497" s="17"/>
      <c r="T1497" s="17">
        <v>4.68769276999636E-2</v>
      </c>
      <c r="U1497" s="17">
        <v>5.6610499472564801E-2</v>
      </c>
      <c r="V1497" s="17">
        <v>5.7442327997093298E-2</v>
      </c>
      <c r="W1497" s="17">
        <v>5.2862992383987499E-2</v>
      </c>
      <c r="X1497" s="17">
        <v>5.8020663635672397E-2</v>
      </c>
      <c r="Y1497" s="17">
        <v>6.0322560577219998E-2</v>
      </c>
      <c r="Z1497" s="17">
        <v>4.5582294894476398E-2</v>
      </c>
      <c r="AA1497" s="17">
        <v>7.8833189489946401E-2</v>
      </c>
      <c r="AB1497" s="17">
        <v>6.4288510210022895E-2</v>
      </c>
      <c r="AC1497" s="17">
        <v>6.7598024484980299E-2</v>
      </c>
      <c r="AD1497" s="17">
        <v>9.7457819044112701E-2</v>
      </c>
      <c r="AE1497" s="17">
        <v>7.1874428737844998E-2</v>
      </c>
      <c r="AF1497" s="17"/>
      <c r="AG1497" s="17">
        <v>6.07414057280228E-2</v>
      </c>
      <c r="AH1497" s="17">
        <v>5.3881606948625198E-2</v>
      </c>
    </row>
    <row r="1498" spans="2:34" x14ac:dyDescent="0.25">
      <c r="B1498" t="s">
        <v>80</v>
      </c>
      <c r="C1498" s="17">
        <v>9.1192224178347298E-2</v>
      </c>
      <c r="D1498" s="17">
        <v>8.9980520992397298E-2</v>
      </c>
      <c r="E1498" s="17">
        <v>8.9056335266762293E-2</v>
      </c>
      <c r="F1498" s="17"/>
      <c r="G1498" s="17">
        <v>0.12629070235703799</v>
      </c>
      <c r="H1498" s="17">
        <v>6.5060583926923002E-2</v>
      </c>
      <c r="I1498" s="17">
        <v>9.1305585311129603E-2</v>
      </c>
      <c r="J1498" s="17"/>
      <c r="K1498" s="17">
        <v>9.3966955186387299E-2</v>
      </c>
      <c r="L1498" s="17">
        <v>8.5040210439635097E-2</v>
      </c>
      <c r="M1498" s="17"/>
      <c r="N1498" s="17">
        <v>0.170590733435802</v>
      </c>
      <c r="O1498" s="17">
        <v>8.8324566319586295E-2</v>
      </c>
      <c r="P1498" s="17">
        <v>8.4110362848116293E-2</v>
      </c>
      <c r="Q1498" s="17">
        <v>5.8942660766043299E-2</v>
      </c>
      <c r="R1498" s="17">
        <v>5.2904076055266001E-2</v>
      </c>
      <c r="S1498" s="17"/>
      <c r="T1498" s="17">
        <v>6.7343093065531406E-2</v>
      </c>
      <c r="U1498" s="17">
        <v>8.9362516186038396E-2</v>
      </c>
      <c r="V1498" s="17">
        <v>0.101127465643248</v>
      </c>
      <c r="W1498" s="17">
        <v>9.2874288688029896E-2</v>
      </c>
      <c r="X1498" s="17">
        <v>0.110780860040273</v>
      </c>
      <c r="Y1498" s="17">
        <v>0.112222992218995</v>
      </c>
      <c r="Z1498" s="17">
        <v>8.8691468036591406E-2</v>
      </c>
      <c r="AA1498" s="17">
        <v>6.6517041704699395E-2</v>
      </c>
      <c r="AB1498" s="17">
        <v>7.6621675980315704E-2</v>
      </c>
      <c r="AC1498" s="17">
        <v>0.110572908073511</v>
      </c>
      <c r="AD1498" s="17">
        <v>0.115792949214435</v>
      </c>
      <c r="AE1498" s="17">
        <v>6.29904057594214E-2</v>
      </c>
      <c r="AF1498" s="17"/>
      <c r="AG1498" s="17">
        <v>7.76632750170244E-2</v>
      </c>
      <c r="AH1498" s="17">
        <v>8.5272789796653606E-2</v>
      </c>
    </row>
    <row r="1499" spans="2:34" x14ac:dyDescent="0.25">
      <c r="C1499" s="17"/>
      <c r="D1499" s="17"/>
      <c r="E1499" s="17"/>
      <c r="F1499" s="17"/>
      <c r="G1499" s="17"/>
      <c r="H1499" s="17"/>
      <c r="I1499" s="17"/>
      <c r="J1499" s="17"/>
      <c r="K1499" s="17"/>
      <c r="L1499" s="17"/>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7"/>
    </row>
    <row r="1500" spans="2:34" x14ac:dyDescent="0.25">
      <c r="B1500" s="6" t="s">
        <v>580</v>
      </c>
      <c r="C1500" s="17"/>
      <c r="D1500" s="17"/>
      <c r="E1500" s="17"/>
      <c r="F1500" s="17"/>
      <c r="G1500" s="17"/>
      <c r="H1500" s="17"/>
      <c r="I1500" s="17"/>
      <c r="J1500" s="17"/>
      <c r="K1500" s="17"/>
      <c r="L1500" s="17"/>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7"/>
    </row>
    <row r="1501" spans="2:34" x14ac:dyDescent="0.25">
      <c r="B1501" s="23" t="s">
        <v>62</v>
      </c>
      <c r="C1501" s="17"/>
      <c r="D1501" s="17"/>
      <c r="E1501" s="17"/>
      <c r="F1501" s="17"/>
      <c r="G1501" s="17"/>
      <c r="H1501" s="17"/>
      <c r="I1501" s="17"/>
      <c r="J1501" s="17"/>
      <c r="K1501" s="17"/>
      <c r="L1501" s="17"/>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7"/>
    </row>
    <row r="1502" spans="2:34" x14ac:dyDescent="0.25">
      <c r="B1502" t="s">
        <v>562</v>
      </c>
      <c r="C1502" s="17">
        <v>0.116229107720397</v>
      </c>
      <c r="D1502" s="17">
        <v>0.136378839825441</v>
      </c>
      <c r="E1502" s="17">
        <v>9.8300437663164403E-2</v>
      </c>
      <c r="F1502" s="17"/>
      <c r="G1502" s="17">
        <v>9.7397786122882996E-2</v>
      </c>
      <c r="H1502" s="17">
        <v>0.10869929503147301</v>
      </c>
      <c r="I1502" s="17">
        <v>0.143146650959771</v>
      </c>
      <c r="J1502" s="17"/>
      <c r="K1502" s="17">
        <v>0.111313684869839</v>
      </c>
      <c r="L1502" s="17">
        <v>0.119321436582264</v>
      </c>
      <c r="M1502" s="17"/>
      <c r="N1502" s="17">
        <v>9.6401826597100504E-2</v>
      </c>
      <c r="O1502" s="17">
        <v>0.11095749724403101</v>
      </c>
      <c r="P1502" s="17">
        <v>0.105874094233545</v>
      </c>
      <c r="Q1502" s="17">
        <v>0.156957375711305</v>
      </c>
      <c r="R1502" s="17">
        <v>0.14313360013437401</v>
      </c>
      <c r="S1502" s="17"/>
      <c r="T1502" s="17">
        <v>0.16998217712270999</v>
      </c>
      <c r="U1502" s="17">
        <v>7.5197683221104705E-2</v>
      </c>
      <c r="V1502" s="17">
        <v>8.0788634487921104E-2</v>
      </c>
      <c r="W1502" s="17">
        <v>0.11727291968245999</v>
      </c>
      <c r="X1502" s="17">
        <v>0.11388906356102201</v>
      </c>
      <c r="Y1502" s="17">
        <v>0.12758297887846601</v>
      </c>
      <c r="Z1502" s="17">
        <v>0.114640967463637</v>
      </c>
      <c r="AA1502" s="17">
        <v>8.1184861186607005E-2</v>
      </c>
      <c r="AB1502" s="17">
        <v>0.107319852578249</v>
      </c>
      <c r="AC1502" s="17">
        <v>0.105956302210715</v>
      </c>
      <c r="AD1502" s="17">
        <v>0.190258206457247</v>
      </c>
      <c r="AE1502" s="17">
        <v>0.110985149397148</v>
      </c>
      <c r="AF1502" s="17"/>
      <c r="AG1502" s="17">
        <v>0.13801963051834601</v>
      </c>
      <c r="AH1502" s="17">
        <v>0.10652919778525299</v>
      </c>
    </row>
    <row r="1503" spans="2:34" x14ac:dyDescent="0.25">
      <c r="B1503" t="s">
        <v>563</v>
      </c>
      <c r="C1503" s="17">
        <v>0.28391713063638502</v>
      </c>
      <c r="D1503" s="17">
        <v>0.29715492362659002</v>
      </c>
      <c r="E1503" s="17">
        <v>0.276107816580896</v>
      </c>
      <c r="F1503" s="17"/>
      <c r="G1503" s="17">
        <v>0.250179430977372</v>
      </c>
      <c r="H1503" s="17">
        <v>0.28769687430735302</v>
      </c>
      <c r="I1503" s="17">
        <v>0.31052187014446903</v>
      </c>
      <c r="J1503" s="17"/>
      <c r="K1503" s="17">
        <v>0.28104023794993199</v>
      </c>
      <c r="L1503" s="17">
        <v>0.28679017220606801</v>
      </c>
      <c r="M1503" s="17"/>
      <c r="N1503" s="17">
        <v>0.183076670421886</v>
      </c>
      <c r="O1503" s="17">
        <v>0.29677992728290697</v>
      </c>
      <c r="P1503" s="17">
        <v>0.28832611263817898</v>
      </c>
      <c r="Q1503" s="17">
        <v>0.249817487279239</v>
      </c>
      <c r="R1503" s="17">
        <v>0.35850576116940902</v>
      </c>
      <c r="S1503" s="17"/>
      <c r="T1503" s="17">
        <v>0.36649395060071299</v>
      </c>
      <c r="U1503" s="17">
        <v>0.206350835981431</v>
      </c>
      <c r="V1503" s="17">
        <v>0.31260695616362</v>
      </c>
      <c r="W1503" s="17">
        <v>0.27700941964710502</v>
      </c>
      <c r="X1503" s="17">
        <v>0.26300913765783501</v>
      </c>
      <c r="Y1503" s="17">
        <v>0.31484584445582697</v>
      </c>
      <c r="Z1503" s="17">
        <v>0.25345100897003098</v>
      </c>
      <c r="AA1503" s="17">
        <v>0.28304928841180399</v>
      </c>
      <c r="AB1503" s="17">
        <v>0.31185622670852797</v>
      </c>
      <c r="AC1503" s="17">
        <v>0.227041646364325</v>
      </c>
      <c r="AD1503" s="17">
        <v>0.29767717393106702</v>
      </c>
      <c r="AE1503" s="17">
        <v>0.267712403709917</v>
      </c>
      <c r="AF1503" s="17"/>
      <c r="AG1503" s="17">
        <v>0.314880125121348</v>
      </c>
      <c r="AH1503" s="17">
        <v>0.26934047934996502</v>
      </c>
    </row>
    <row r="1504" spans="2:34" x14ac:dyDescent="0.25">
      <c r="B1504" t="s">
        <v>564</v>
      </c>
      <c r="C1504" s="17">
        <v>0.31208276151400199</v>
      </c>
      <c r="D1504" s="17">
        <v>0.30169387844916601</v>
      </c>
      <c r="E1504" s="17">
        <v>0.31890610785532902</v>
      </c>
      <c r="F1504" s="17"/>
      <c r="G1504" s="17">
        <v>0.360803280521586</v>
      </c>
      <c r="H1504" s="17">
        <v>0.309939745743881</v>
      </c>
      <c r="I1504" s="17">
        <v>0.26951255019817</v>
      </c>
      <c r="J1504" s="17"/>
      <c r="K1504" s="17">
        <v>0.25300964979361901</v>
      </c>
      <c r="L1504" s="17">
        <v>0.32402910434434301</v>
      </c>
      <c r="M1504" s="17"/>
      <c r="N1504" s="17">
        <v>0.30590183877030103</v>
      </c>
      <c r="O1504" s="17">
        <v>0.332832016214618</v>
      </c>
      <c r="P1504" s="17">
        <v>0.31800122837572797</v>
      </c>
      <c r="Q1504" s="17">
        <v>0.240110010983311</v>
      </c>
      <c r="R1504" s="17">
        <v>0.31007606675288901</v>
      </c>
      <c r="S1504" s="17"/>
      <c r="T1504" s="17">
        <v>0.24644334608756599</v>
      </c>
      <c r="U1504" s="17">
        <v>0.38130231475832799</v>
      </c>
      <c r="V1504" s="17">
        <v>0.32620702747075397</v>
      </c>
      <c r="W1504" s="17">
        <v>0.344175473186278</v>
      </c>
      <c r="X1504" s="17">
        <v>0.33038911003899302</v>
      </c>
      <c r="Y1504" s="17">
        <v>0.28797259981620998</v>
      </c>
      <c r="Z1504" s="17">
        <v>0.35700373999309598</v>
      </c>
      <c r="AA1504" s="17">
        <v>0.30537069588045301</v>
      </c>
      <c r="AB1504" s="17">
        <v>0.28652840789064998</v>
      </c>
      <c r="AC1504" s="17">
        <v>0.29732497746744202</v>
      </c>
      <c r="AD1504" s="17">
        <v>0.26171405105259199</v>
      </c>
      <c r="AE1504" s="17">
        <v>0.29889748438734298</v>
      </c>
      <c r="AF1504" s="17"/>
      <c r="AG1504" s="17">
        <v>0.269701097821896</v>
      </c>
      <c r="AH1504" s="17">
        <v>0.34653004126960202</v>
      </c>
    </row>
    <row r="1505" spans="2:34" x14ac:dyDescent="0.25">
      <c r="B1505" t="s">
        <v>565</v>
      </c>
      <c r="C1505" s="17">
        <v>0.16802038625815299</v>
      </c>
      <c r="D1505" s="17">
        <v>0.161137330956235</v>
      </c>
      <c r="E1505" s="17">
        <v>0.171506359982703</v>
      </c>
      <c r="F1505" s="17"/>
      <c r="G1505" s="17">
        <v>0.131533416212991</v>
      </c>
      <c r="H1505" s="17">
        <v>0.19065630911102599</v>
      </c>
      <c r="I1505" s="17">
        <v>0.17357293680267399</v>
      </c>
      <c r="J1505" s="17"/>
      <c r="K1505" s="17">
        <v>0.22062860661808001</v>
      </c>
      <c r="L1505" s="17">
        <v>0.15868080970502699</v>
      </c>
      <c r="M1505" s="17"/>
      <c r="N1505" s="17">
        <v>0.1995440109221</v>
      </c>
      <c r="O1505" s="17">
        <v>0.15544919683149</v>
      </c>
      <c r="P1505" s="17">
        <v>0.16360060800647699</v>
      </c>
      <c r="Q1505" s="17">
        <v>0.27093166816553199</v>
      </c>
      <c r="R1505" s="17">
        <v>0.12614812136449699</v>
      </c>
      <c r="S1505" s="17"/>
      <c r="T1505" s="17">
        <v>0.109661213031747</v>
      </c>
      <c r="U1505" s="17">
        <v>0.21689553357359501</v>
      </c>
      <c r="V1505" s="17">
        <v>0.148924879990427</v>
      </c>
      <c r="W1505" s="17">
        <v>0.17524056357317899</v>
      </c>
      <c r="X1505" s="17">
        <v>0.18514165368037599</v>
      </c>
      <c r="Y1505" s="17">
        <v>0.158492939593738</v>
      </c>
      <c r="Z1505" s="17">
        <v>0.153842743226527</v>
      </c>
      <c r="AA1505" s="17">
        <v>0.21888383113676199</v>
      </c>
      <c r="AB1505" s="17">
        <v>0.16720144347044499</v>
      </c>
      <c r="AC1505" s="17">
        <v>0.22033585662748001</v>
      </c>
      <c r="AD1505" s="17">
        <v>0.13692103934048599</v>
      </c>
      <c r="AE1505" s="17">
        <v>0.115225691258778</v>
      </c>
      <c r="AF1505" s="17"/>
      <c r="AG1505" s="17">
        <v>0.16350115482605401</v>
      </c>
      <c r="AH1505" s="17">
        <v>0.17486359055351899</v>
      </c>
    </row>
    <row r="1506" spans="2:34" x14ac:dyDescent="0.25">
      <c r="B1506" t="s">
        <v>80</v>
      </c>
      <c r="C1506" s="17">
        <v>0.11975061387106301</v>
      </c>
      <c r="D1506" s="17">
        <v>0.103635027142568</v>
      </c>
      <c r="E1506" s="17">
        <v>0.13517927791790901</v>
      </c>
      <c r="F1506" s="17"/>
      <c r="G1506" s="17">
        <v>0.16008608616516801</v>
      </c>
      <c r="H1506" s="17">
        <v>0.10300777580626599</v>
      </c>
      <c r="I1506" s="17">
        <v>0.103245991894916</v>
      </c>
      <c r="J1506" s="17"/>
      <c r="K1506" s="17">
        <v>0.13400782076852899</v>
      </c>
      <c r="L1506" s="17">
        <v>0.11117847716229801</v>
      </c>
      <c r="M1506" s="17"/>
      <c r="N1506" s="17">
        <v>0.215075653288613</v>
      </c>
      <c r="O1506" s="17">
        <v>0.10398136242695299</v>
      </c>
      <c r="P1506" s="17">
        <v>0.12419795674607099</v>
      </c>
      <c r="Q1506" s="17">
        <v>8.2183457860612597E-2</v>
      </c>
      <c r="R1506" s="17">
        <v>6.2136450578830202E-2</v>
      </c>
      <c r="S1506" s="17"/>
      <c r="T1506" s="17">
        <v>0.107419313157264</v>
      </c>
      <c r="U1506" s="17">
        <v>0.12025363246554201</v>
      </c>
      <c r="V1506" s="17">
        <v>0.13147250188727799</v>
      </c>
      <c r="W1506" s="17">
        <v>8.6301623910978495E-2</v>
      </c>
      <c r="X1506" s="17">
        <v>0.107571035061774</v>
      </c>
      <c r="Y1506" s="17">
        <v>0.111105637255759</v>
      </c>
      <c r="Z1506" s="17">
        <v>0.121061540346709</v>
      </c>
      <c r="AA1506" s="17">
        <v>0.111511323384374</v>
      </c>
      <c r="AB1506" s="17">
        <v>0.127094069352127</v>
      </c>
      <c r="AC1506" s="17">
        <v>0.14934121733003899</v>
      </c>
      <c r="AD1506" s="17">
        <v>0.11342952921860899</v>
      </c>
      <c r="AE1506" s="17">
        <v>0.20717927124681501</v>
      </c>
      <c r="AF1506" s="17"/>
      <c r="AG1506" s="17">
        <v>0.113897991712356</v>
      </c>
      <c r="AH1506" s="17">
        <v>0.102736691041661</v>
      </c>
    </row>
    <row r="1507" spans="2:34" x14ac:dyDescent="0.25">
      <c r="C1507" s="17"/>
      <c r="D1507" s="17"/>
      <c r="E1507" s="17"/>
      <c r="F1507" s="17"/>
      <c r="G1507" s="17"/>
      <c r="H1507" s="17"/>
      <c r="I1507" s="17"/>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7"/>
    </row>
    <row r="1508" spans="2:34" x14ac:dyDescent="0.25">
      <c r="B1508" s="6" t="s">
        <v>581</v>
      </c>
      <c r="C1508" s="17"/>
      <c r="D1508" s="17"/>
      <c r="E1508" s="17"/>
      <c r="F1508" s="17"/>
      <c r="G1508" s="17"/>
      <c r="H1508" s="17"/>
      <c r="I1508" s="17"/>
      <c r="J1508" s="17"/>
      <c r="K1508" s="17"/>
      <c r="L1508" s="17"/>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7"/>
    </row>
    <row r="1509" spans="2:34" x14ac:dyDescent="0.25">
      <c r="B1509" s="23" t="s">
        <v>62</v>
      </c>
      <c r="C1509" s="17"/>
      <c r="D1509" s="17"/>
      <c r="E1509" s="17"/>
      <c r="F1509" s="17"/>
      <c r="G1509" s="17"/>
      <c r="H1509" s="17"/>
      <c r="I1509" s="17"/>
      <c r="J1509" s="17"/>
      <c r="K1509" s="17"/>
      <c r="L1509" s="17"/>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7"/>
    </row>
    <row r="1510" spans="2:34" x14ac:dyDescent="0.25">
      <c r="B1510" t="s">
        <v>562</v>
      </c>
      <c r="C1510" s="17">
        <v>0.28527280935385102</v>
      </c>
      <c r="D1510" s="17">
        <v>0.29303278494076701</v>
      </c>
      <c r="E1510" s="17">
        <v>0.27135404043824801</v>
      </c>
      <c r="F1510" s="17"/>
      <c r="G1510" s="17">
        <v>0.246370842283165</v>
      </c>
      <c r="H1510" s="17">
        <v>0.27813408207178297</v>
      </c>
      <c r="I1510" s="17">
        <v>0.33034295253721901</v>
      </c>
      <c r="J1510" s="17"/>
      <c r="K1510" s="17">
        <v>0.29345173729785701</v>
      </c>
      <c r="L1510" s="17">
        <v>0.28688444326201801</v>
      </c>
      <c r="M1510" s="17"/>
      <c r="N1510" s="17">
        <v>0.229453320682766</v>
      </c>
      <c r="O1510" s="17">
        <v>0.28100409744760002</v>
      </c>
      <c r="P1510" s="17">
        <v>0.27617137111266998</v>
      </c>
      <c r="Q1510" s="17">
        <v>0.33363586988742799</v>
      </c>
      <c r="R1510" s="17">
        <v>0.336054844523068</v>
      </c>
      <c r="S1510" s="17"/>
      <c r="T1510" s="17">
        <v>0.32947706425075901</v>
      </c>
      <c r="U1510" s="17">
        <v>0.30300463812380901</v>
      </c>
      <c r="V1510" s="17">
        <v>0.31166538880302902</v>
      </c>
      <c r="W1510" s="17">
        <v>0.23498526037484899</v>
      </c>
      <c r="X1510" s="17">
        <v>0.29115013676741403</v>
      </c>
      <c r="Y1510" s="17">
        <v>0.29864830944361898</v>
      </c>
      <c r="Z1510" s="17">
        <v>0.236406885002864</v>
      </c>
      <c r="AA1510" s="17">
        <v>0.257487858423876</v>
      </c>
      <c r="AB1510" s="17">
        <v>0.263035216220108</v>
      </c>
      <c r="AC1510" s="17">
        <v>0.319357749250194</v>
      </c>
      <c r="AD1510" s="17">
        <v>0.315653461159907</v>
      </c>
      <c r="AE1510" s="17">
        <v>0.13889067118172299</v>
      </c>
      <c r="AF1510" s="17"/>
      <c r="AG1510" s="17">
        <v>0.29676614561367498</v>
      </c>
      <c r="AH1510" s="17">
        <v>0.287574197844777</v>
      </c>
    </row>
    <row r="1511" spans="2:34" x14ac:dyDescent="0.25">
      <c r="B1511" t="s">
        <v>563</v>
      </c>
      <c r="C1511" s="17">
        <v>0.42851256776353802</v>
      </c>
      <c r="D1511" s="17">
        <v>0.404460238208183</v>
      </c>
      <c r="E1511" s="17">
        <v>0.45635393711136701</v>
      </c>
      <c r="F1511" s="17"/>
      <c r="G1511" s="17">
        <v>0.45070977212197399</v>
      </c>
      <c r="H1511" s="17">
        <v>0.427238704695872</v>
      </c>
      <c r="I1511" s="17">
        <v>0.409489895770482</v>
      </c>
      <c r="J1511" s="17"/>
      <c r="K1511" s="17">
        <v>0.40673995894913401</v>
      </c>
      <c r="L1511" s="17">
        <v>0.43696416272378202</v>
      </c>
      <c r="M1511" s="17"/>
      <c r="N1511" s="17">
        <v>0.42331527178022499</v>
      </c>
      <c r="O1511" s="17">
        <v>0.42238351740180002</v>
      </c>
      <c r="P1511" s="17">
        <v>0.44226116603868998</v>
      </c>
      <c r="Q1511" s="17">
        <v>0.33750646970036402</v>
      </c>
      <c r="R1511" s="17">
        <v>0.44644874563763698</v>
      </c>
      <c r="S1511" s="17"/>
      <c r="T1511" s="17">
        <v>0.432888037916135</v>
      </c>
      <c r="U1511" s="17">
        <v>0.43893228399251699</v>
      </c>
      <c r="V1511" s="17">
        <v>0.42766549262162301</v>
      </c>
      <c r="W1511" s="17">
        <v>0.457133196519797</v>
      </c>
      <c r="X1511" s="17">
        <v>0.41396664167622899</v>
      </c>
      <c r="Y1511" s="17">
        <v>0.38304115932515698</v>
      </c>
      <c r="Z1511" s="17">
        <v>0.48490890712776002</v>
      </c>
      <c r="AA1511" s="17">
        <v>0.40918977339974</v>
      </c>
      <c r="AB1511" s="17">
        <v>0.43110628584106903</v>
      </c>
      <c r="AC1511" s="17">
        <v>0.37345906306801002</v>
      </c>
      <c r="AD1511" s="17">
        <v>0.395986150182009</v>
      </c>
      <c r="AE1511" s="17">
        <v>0.520176051476955</v>
      </c>
      <c r="AF1511" s="17"/>
      <c r="AG1511" s="17">
        <v>0.43116093793990301</v>
      </c>
      <c r="AH1511" s="17">
        <v>0.43732978199072597</v>
      </c>
    </row>
    <row r="1512" spans="2:34" x14ac:dyDescent="0.25">
      <c r="B1512" t="s">
        <v>564</v>
      </c>
      <c r="C1512" s="17">
        <v>0.14018053905129799</v>
      </c>
      <c r="D1512" s="17">
        <v>0.15324211585137401</v>
      </c>
      <c r="E1512" s="17">
        <v>0.128798539428019</v>
      </c>
      <c r="F1512" s="17"/>
      <c r="G1512" s="17">
        <v>0.120214382906305</v>
      </c>
      <c r="H1512" s="17">
        <v>0.15868051827309701</v>
      </c>
      <c r="I1512" s="17">
        <v>0.13556581194605599</v>
      </c>
      <c r="J1512" s="17"/>
      <c r="K1512" s="17">
        <v>0.15400790929070601</v>
      </c>
      <c r="L1512" s="17">
        <v>0.13682972649587</v>
      </c>
      <c r="M1512" s="17"/>
      <c r="N1512" s="17">
        <v>0.127634457009656</v>
      </c>
      <c r="O1512" s="17">
        <v>0.13767567049749099</v>
      </c>
      <c r="P1512" s="17">
        <v>0.14297252247498399</v>
      </c>
      <c r="Q1512" s="17">
        <v>0.18329146584053399</v>
      </c>
      <c r="R1512" s="17">
        <v>0.13248145573827899</v>
      </c>
      <c r="S1512" s="17"/>
      <c r="T1512" s="17">
        <v>0.15097844070320901</v>
      </c>
      <c r="U1512" s="17">
        <v>0.121850892957132</v>
      </c>
      <c r="V1512" s="17">
        <v>0.113188377904429</v>
      </c>
      <c r="W1512" s="17">
        <v>0.160961071340121</v>
      </c>
      <c r="X1512" s="17">
        <v>0.13528515968051799</v>
      </c>
      <c r="Y1512" s="17">
        <v>0.17735685686956601</v>
      </c>
      <c r="Z1512" s="17">
        <v>0.12553216361618899</v>
      </c>
      <c r="AA1512" s="17">
        <v>0.15954404596424199</v>
      </c>
      <c r="AB1512" s="17">
        <v>0.14947088515940901</v>
      </c>
      <c r="AC1512" s="17">
        <v>0.10959109799295701</v>
      </c>
      <c r="AD1512" s="17">
        <v>0.13707901870136199</v>
      </c>
      <c r="AE1512" s="17">
        <v>0.152322903330711</v>
      </c>
      <c r="AF1512" s="17"/>
      <c r="AG1512" s="17">
        <v>0.13441552316397201</v>
      </c>
      <c r="AH1512" s="17">
        <v>0.144819281854527</v>
      </c>
    </row>
    <row r="1513" spans="2:34" x14ac:dyDescent="0.25">
      <c r="B1513" t="s">
        <v>565</v>
      </c>
      <c r="C1513" s="17">
        <v>5.0546220950293902E-2</v>
      </c>
      <c r="D1513" s="17">
        <v>6.1654180193701003E-2</v>
      </c>
      <c r="E1513" s="17">
        <v>4.0403970759681898E-2</v>
      </c>
      <c r="F1513" s="17"/>
      <c r="G1513" s="17">
        <v>3.9497433445775998E-2</v>
      </c>
      <c r="H1513" s="17">
        <v>6.1272161766957302E-2</v>
      </c>
      <c r="I1513" s="17">
        <v>4.7380996100911198E-2</v>
      </c>
      <c r="J1513" s="17"/>
      <c r="K1513" s="17">
        <v>4.7470043796866E-2</v>
      </c>
      <c r="L1513" s="17">
        <v>4.9584049428973202E-2</v>
      </c>
      <c r="M1513" s="17"/>
      <c r="N1513" s="17">
        <v>6.0182996035832E-2</v>
      </c>
      <c r="O1513" s="17">
        <v>4.1817526196037701E-2</v>
      </c>
      <c r="P1513" s="17">
        <v>4.9078629025187198E-2</v>
      </c>
      <c r="Q1513" s="17">
        <v>9.8557997424300006E-2</v>
      </c>
      <c r="R1513" s="17">
        <v>3.7175994687157002E-2</v>
      </c>
      <c r="S1513" s="17"/>
      <c r="T1513" s="17">
        <v>1.9782862122075501E-2</v>
      </c>
      <c r="U1513" s="17">
        <v>5.5077122796411998E-2</v>
      </c>
      <c r="V1513" s="17">
        <v>3.7991121367965702E-2</v>
      </c>
      <c r="W1513" s="17">
        <v>5.3445985897680098E-2</v>
      </c>
      <c r="X1513" s="17">
        <v>4.4653350720954103E-2</v>
      </c>
      <c r="Y1513" s="17">
        <v>6.0313866835661097E-2</v>
      </c>
      <c r="Z1513" s="17">
        <v>4.8379333019034299E-2</v>
      </c>
      <c r="AA1513" s="17">
        <v>0.11460635811688</v>
      </c>
      <c r="AB1513" s="17">
        <v>6.4799610599091798E-2</v>
      </c>
      <c r="AC1513" s="17">
        <v>5.8784555217847E-2</v>
      </c>
      <c r="AD1513" s="17">
        <v>2.5827516035247602E-2</v>
      </c>
      <c r="AE1513" s="17">
        <v>6.2639561418301307E-2</v>
      </c>
      <c r="AF1513" s="17"/>
      <c r="AG1513" s="17">
        <v>5.2421672868968899E-2</v>
      </c>
      <c r="AH1513" s="17">
        <v>4.2980485909414598E-2</v>
      </c>
    </row>
    <row r="1514" spans="2:34" x14ac:dyDescent="0.25">
      <c r="B1514" t="s">
        <v>80</v>
      </c>
      <c r="C1514" s="17">
        <v>9.5487862881018598E-2</v>
      </c>
      <c r="D1514" s="17">
        <v>8.7610680805975005E-2</v>
      </c>
      <c r="E1514" s="17">
        <v>0.10308951226268399</v>
      </c>
      <c r="F1514" s="17"/>
      <c r="G1514" s="17">
        <v>0.14320756924278</v>
      </c>
      <c r="H1514" s="17">
        <v>7.4674533192291295E-2</v>
      </c>
      <c r="I1514" s="17">
        <v>7.7220343645331202E-2</v>
      </c>
      <c r="J1514" s="17"/>
      <c r="K1514" s="17">
        <v>9.8330350665436397E-2</v>
      </c>
      <c r="L1514" s="17">
        <v>8.9737618089356097E-2</v>
      </c>
      <c r="M1514" s="17"/>
      <c r="N1514" s="17">
        <v>0.15941395449152099</v>
      </c>
      <c r="O1514" s="17">
        <v>0.11711918845707101</v>
      </c>
      <c r="P1514" s="17">
        <v>8.9516311348469102E-2</v>
      </c>
      <c r="Q1514" s="17">
        <v>4.7008197147373199E-2</v>
      </c>
      <c r="R1514" s="17">
        <v>4.7838959413859697E-2</v>
      </c>
      <c r="S1514" s="17"/>
      <c r="T1514" s="17">
        <v>6.6873595007822306E-2</v>
      </c>
      <c r="U1514" s="17">
        <v>8.1135062130129498E-2</v>
      </c>
      <c r="V1514" s="17">
        <v>0.10948961930295301</v>
      </c>
      <c r="W1514" s="17">
        <v>9.3474485867552207E-2</v>
      </c>
      <c r="X1514" s="17">
        <v>0.114944711154885</v>
      </c>
      <c r="Y1514" s="17">
        <v>8.0639807525997906E-2</v>
      </c>
      <c r="Z1514" s="17">
        <v>0.10477271123415299</v>
      </c>
      <c r="AA1514" s="17">
        <v>5.9171964095262097E-2</v>
      </c>
      <c r="AB1514" s="17">
        <v>9.1588002180322203E-2</v>
      </c>
      <c r="AC1514" s="17">
        <v>0.13880753447099201</v>
      </c>
      <c r="AD1514" s="17">
        <v>0.12545385392147501</v>
      </c>
      <c r="AE1514" s="17">
        <v>0.12597081259230999</v>
      </c>
      <c r="AF1514" s="17"/>
      <c r="AG1514" s="17">
        <v>8.52357204134815E-2</v>
      </c>
      <c r="AH1514" s="17">
        <v>8.7296252400554997E-2</v>
      </c>
    </row>
    <row r="1515" spans="2:34" x14ac:dyDescent="0.25">
      <c r="C1515" s="17"/>
      <c r="D1515" s="17"/>
      <c r="E1515" s="17"/>
      <c r="F1515" s="17"/>
      <c r="G1515" s="17"/>
      <c r="H1515" s="17"/>
      <c r="I1515" s="17"/>
      <c r="J1515" s="17"/>
      <c r="K1515" s="17"/>
      <c r="L1515" s="17"/>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7"/>
    </row>
    <row r="1516" spans="2:34" x14ac:dyDescent="0.25">
      <c r="B1516" s="6" t="s">
        <v>582</v>
      </c>
      <c r="C1516" s="17"/>
      <c r="D1516" s="17"/>
      <c r="E1516" s="17"/>
      <c r="F1516" s="17"/>
      <c r="G1516" s="17"/>
      <c r="H1516" s="17"/>
      <c r="I1516" s="17"/>
      <c r="J1516" s="17"/>
      <c r="K1516" s="17"/>
      <c r="L1516" s="17"/>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7"/>
    </row>
    <row r="1517" spans="2:34" x14ac:dyDescent="0.25">
      <c r="B1517" s="23" t="s">
        <v>62</v>
      </c>
      <c r="C1517" s="17"/>
      <c r="D1517" s="17"/>
      <c r="E1517" s="17"/>
      <c r="F1517" s="17"/>
      <c r="G1517" s="17"/>
      <c r="H1517" s="17"/>
      <c r="I1517" s="17"/>
      <c r="J1517" s="17"/>
      <c r="K1517" s="17"/>
      <c r="L1517" s="17"/>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7"/>
    </row>
    <row r="1518" spans="2:34" x14ac:dyDescent="0.25">
      <c r="B1518" t="s">
        <v>562</v>
      </c>
      <c r="C1518" s="17">
        <v>0.24803027374411199</v>
      </c>
      <c r="D1518" s="17">
        <v>0.234525102743293</v>
      </c>
      <c r="E1518" s="17">
        <v>0.254987482409543</v>
      </c>
      <c r="F1518" s="17"/>
      <c r="G1518" s="17">
        <v>0.23220678843267201</v>
      </c>
      <c r="H1518" s="17">
        <v>0.25252387446952801</v>
      </c>
      <c r="I1518" s="17">
        <v>0.25710210650673898</v>
      </c>
      <c r="J1518" s="17"/>
      <c r="K1518" s="17">
        <v>0.28420638770904699</v>
      </c>
      <c r="L1518" s="17">
        <v>0.240878444409482</v>
      </c>
      <c r="M1518" s="17"/>
      <c r="N1518" s="17">
        <v>0.231260744628595</v>
      </c>
      <c r="O1518" s="17">
        <v>0.216283887745709</v>
      </c>
      <c r="P1518" s="17">
        <v>0.261981470967656</v>
      </c>
      <c r="Q1518" s="17">
        <v>0.24467626968186601</v>
      </c>
      <c r="R1518" s="17">
        <v>0.270802418558654</v>
      </c>
      <c r="S1518" s="17"/>
      <c r="T1518" s="17">
        <v>0.22600500669263801</v>
      </c>
      <c r="U1518" s="17">
        <v>0.24694918193828999</v>
      </c>
      <c r="V1518" s="17">
        <v>0.244339402184309</v>
      </c>
      <c r="W1518" s="17">
        <v>0.218916185624322</v>
      </c>
      <c r="X1518" s="17">
        <v>0.28145451088518902</v>
      </c>
      <c r="Y1518" s="17">
        <v>0.23671363559726999</v>
      </c>
      <c r="Z1518" s="17">
        <v>0.25191673416121002</v>
      </c>
      <c r="AA1518" s="17">
        <v>0.26080082099188501</v>
      </c>
      <c r="AB1518" s="17">
        <v>0.25504227445803301</v>
      </c>
      <c r="AC1518" s="17">
        <v>0.270480711526287</v>
      </c>
      <c r="AD1518" s="17">
        <v>0.29698899873142498</v>
      </c>
      <c r="AE1518" s="17">
        <v>0.19926624481862501</v>
      </c>
      <c r="AF1518" s="17"/>
      <c r="AG1518" s="17">
        <v>0.26648468822863702</v>
      </c>
      <c r="AH1518" s="17">
        <v>0.248713418326373</v>
      </c>
    </row>
    <row r="1519" spans="2:34" x14ac:dyDescent="0.25">
      <c r="B1519" t="s">
        <v>563</v>
      </c>
      <c r="C1519" s="17">
        <v>0.41563545006268099</v>
      </c>
      <c r="D1519" s="17">
        <v>0.40532558125261398</v>
      </c>
      <c r="E1519" s="17">
        <v>0.43231984017303599</v>
      </c>
      <c r="F1519" s="17"/>
      <c r="G1519" s="17">
        <v>0.41573771485427102</v>
      </c>
      <c r="H1519" s="17">
        <v>0.42035079603650499</v>
      </c>
      <c r="I1519" s="17">
        <v>0.40963738700026098</v>
      </c>
      <c r="J1519" s="17"/>
      <c r="K1519" s="17">
        <v>0.35370016259909698</v>
      </c>
      <c r="L1519" s="17">
        <v>0.43389234996491399</v>
      </c>
      <c r="M1519" s="17"/>
      <c r="N1519" s="17">
        <v>0.32802277122137202</v>
      </c>
      <c r="O1519" s="17">
        <v>0.44518310371018799</v>
      </c>
      <c r="P1519" s="17">
        <v>0.42385894630501703</v>
      </c>
      <c r="Q1519" s="17">
        <v>0.422923644755892</v>
      </c>
      <c r="R1519" s="17">
        <v>0.43927910082787103</v>
      </c>
      <c r="S1519" s="17"/>
      <c r="T1519" s="17">
        <v>0.45030033167640598</v>
      </c>
      <c r="U1519" s="17">
        <v>0.416190733300907</v>
      </c>
      <c r="V1519" s="17">
        <v>0.43110845191180103</v>
      </c>
      <c r="W1519" s="17">
        <v>0.43785903608388499</v>
      </c>
      <c r="X1519" s="17">
        <v>0.39116825658240401</v>
      </c>
      <c r="Y1519" s="17">
        <v>0.37192828276881801</v>
      </c>
      <c r="Z1519" s="17">
        <v>0.44012354619490401</v>
      </c>
      <c r="AA1519" s="17">
        <v>0.42008329106777798</v>
      </c>
      <c r="AB1519" s="17">
        <v>0.40069370547141597</v>
      </c>
      <c r="AC1519" s="17">
        <v>0.423015828661786</v>
      </c>
      <c r="AD1519" s="17">
        <v>0.32399804007564997</v>
      </c>
      <c r="AE1519" s="17">
        <v>0.45675440187810601</v>
      </c>
      <c r="AF1519" s="17"/>
      <c r="AG1519" s="17">
        <v>0.41385707079188999</v>
      </c>
      <c r="AH1519" s="17">
        <v>0.43527138606982801</v>
      </c>
    </row>
    <row r="1520" spans="2:34" x14ac:dyDescent="0.25">
      <c r="B1520" t="s">
        <v>564</v>
      </c>
      <c r="C1520" s="17">
        <v>0.17085614267634999</v>
      </c>
      <c r="D1520" s="17">
        <v>0.197074231429889</v>
      </c>
      <c r="E1520" s="17">
        <v>0.14673835558624801</v>
      </c>
      <c r="F1520" s="17"/>
      <c r="G1520" s="17">
        <v>0.15562245217210599</v>
      </c>
      <c r="H1520" s="17">
        <v>0.167515348000496</v>
      </c>
      <c r="I1520" s="17">
        <v>0.18918792853618399</v>
      </c>
      <c r="J1520" s="17"/>
      <c r="K1520" s="17">
        <v>0.19617056555573201</v>
      </c>
      <c r="L1520" s="17">
        <v>0.16759105432179799</v>
      </c>
      <c r="M1520" s="17"/>
      <c r="N1520" s="17">
        <v>0.18359572698784801</v>
      </c>
      <c r="O1520" s="17">
        <v>0.18781415889596001</v>
      </c>
      <c r="P1520" s="17">
        <v>0.16221178584049301</v>
      </c>
      <c r="Q1520" s="17">
        <v>0.135841585020924</v>
      </c>
      <c r="R1520" s="17">
        <v>0.17108828962754799</v>
      </c>
      <c r="S1520" s="17"/>
      <c r="T1520" s="17">
        <v>0.191830250059808</v>
      </c>
      <c r="U1520" s="17">
        <v>0.16973233435389401</v>
      </c>
      <c r="V1520" s="17">
        <v>0.14501927505925599</v>
      </c>
      <c r="W1520" s="17">
        <v>0.17197229309721501</v>
      </c>
      <c r="X1520" s="17">
        <v>0.16744774680301899</v>
      </c>
      <c r="Y1520" s="17">
        <v>0.20413275143343601</v>
      </c>
      <c r="Z1520" s="17">
        <v>0.15621858858607399</v>
      </c>
      <c r="AA1520" s="17">
        <v>0.19738269312592399</v>
      </c>
      <c r="AB1520" s="17">
        <v>0.181426212561767</v>
      </c>
      <c r="AC1520" s="17">
        <v>0.111848120615904</v>
      </c>
      <c r="AD1520" s="17">
        <v>0.17993487786624501</v>
      </c>
      <c r="AE1520" s="17">
        <v>0.16440814745869201</v>
      </c>
      <c r="AF1520" s="17"/>
      <c r="AG1520" s="17">
        <v>0.16270968778192799</v>
      </c>
      <c r="AH1520" s="17">
        <v>0.175121143578402</v>
      </c>
    </row>
    <row r="1521" spans="2:34" x14ac:dyDescent="0.25">
      <c r="B1521" t="s">
        <v>565</v>
      </c>
      <c r="C1521" s="17">
        <v>5.89678168637068E-2</v>
      </c>
      <c r="D1521" s="17">
        <v>6.9386808797127705E-2</v>
      </c>
      <c r="E1521" s="17">
        <v>4.9675644845252401E-2</v>
      </c>
      <c r="F1521" s="17"/>
      <c r="G1521" s="17">
        <v>5.7462832733262102E-2</v>
      </c>
      <c r="H1521" s="17">
        <v>6.1761262300587899E-2</v>
      </c>
      <c r="I1521" s="17">
        <v>5.6868613723302402E-2</v>
      </c>
      <c r="J1521" s="17"/>
      <c r="K1521" s="17">
        <v>5.4652394467203401E-2</v>
      </c>
      <c r="L1521" s="17">
        <v>5.80384000344887E-2</v>
      </c>
      <c r="M1521" s="17"/>
      <c r="N1521" s="17">
        <v>7.0402939912834597E-2</v>
      </c>
      <c r="O1521" s="17">
        <v>4.30942714123125E-2</v>
      </c>
      <c r="P1521" s="17">
        <v>5.2623315146253201E-2</v>
      </c>
      <c r="Q1521" s="17">
        <v>0.110617307229968</v>
      </c>
      <c r="R1521" s="17">
        <v>5.9550496080914402E-2</v>
      </c>
      <c r="S1521" s="17"/>
      <c r="T1521" s="17">
        <v>5.0491584387289901E-2</v>
      </c>
      <c r="U1521" s="17">
        <v>5.6358026650808503E-2</v>
      </c>
      <c r="V1521" s="17">
        <v>6.2505937848636797E-2</v>
      </c>
      <c r="W1521" s="17">
        <v>5.5747170076399198E-2</v>
      </c>
      <c r="X1521" s="17">
        <v>3.1632462784057298E-2</v>
      </c>
      <c r="Y1521" s="17">
        <v>7.71502763409882E-2</v>
      </c>
      <c r="Z1521" s="17">
        <v>4.1202311079580903E-2</v>
      </c>
      <c r="AA1521" s="17">
        <v>8.0402537598903298E-2</v>
      </c>
      <c r="AB1521" s="17">
        <v>6.5388802782094094E-2</v>
      </c>
      <c r="AC1521" s="17">
        <v>5.8141230206087802E-2</v>
      </c>
      <c r="AD1521" s="17">
        <v>7.8633772627179105E-2</v>
      </c>
      <c r="AE1521" s="17">
        <v>9.0343224425294702E-2</v>
      </c>
      <c r="AF1521" s="17"/>
      <c r="AG1521" s="17">
        <v>5.91483804656825E-2</v>
      </c>
      <c r="AH1521" s="17">
        <v>4.8351302502603499E-2</v>
      </c>
    </row>
    <row r="1522" spans="2:34" x14ac:dyDescent="0.25">
      <c r="B1522" t="s">
        <v>80</v>
      </c>
      <c r="C1522" s="17">
        <v>0.10651031665315</v>
      </c>
      <c r="D1522" s="17">
        <v>9.3688275777076294E-2</v>
      </c>
      <c r="E1522" s="17">
        <v>0.116278676985921</v>
      </c>
      <c r="F1522" s="17"/>
      <c r="G1522" s="17">
        <v>0.13897021180769001</v>
      </c>
      <c r="H1522" s="17">
        <v>9.7848719192883196E-2</v>
      </c>
      <c r="I1522" s="17">
        <v>8.7203964233513995E-2</v>
      </c>
      <c r="J1522" s="17"/>
      <c r="K1522" s="17">
        <v>0.111270489668921</v>
      </c>
      <c r="L1522" s="17">
        <v>9.9599751269317097E-2</v>
      </c>
      <c r="M1522" s="17"/>
      <c r="N1522" s="17">
        <v>0.18671781724935099</v>
      </c>
      <c r="O1522" s="17">
        <v>0.10762457823583001</v>
      </c>
      <c r="P1522" s="17">
        <v>9.9324481740581297E-2</v>
      </c>
      <c r="Q1522" s="17">
        <v>8.5941193311350403E-2</v>
      </c>
      <c r="R1522" s="17">
        <v>5.92796949050136E-2</v>
      </c>
      <c r="S1522" s="17"/>
      <c r="T1522" s="17">
        <v>8.1372827183858701E-2</v>
      </c>
      <c r="U1522" s="17">
        <v>0.1107697237561</v>
      </c>
      <c r="V1522" s="17">
        <v>0.11702693299599699</v>
      </c>
      <c r="W1522" s="17">
        <v>0.11550531511817801</v>
      </c>
      <c r="X1522" s="17">
        <v>0.12829702294532999</v>
      </c>
      <c r="Y1522" s="17">
        <v>0.110075053859488</v>
      </c>
      <c r="Z1522" s="17">
        <v>0.11053881997823101</v>
      </c>
      <c r="AA1522" s="17">
        <v>4.1330657215509402E-2</v>
      </c>
      <c r="AB1522" s="17">
        <v>9.7449004726689603E-2</v>
      </c>
      <c r="AC1522" s="17">
        <v>0.13651410898993499</v>
      </c>
      <c r="AD1522" s="17">
        <v>0.120444310699501</v>
      </c>
      <c r="AE1522" s="17">
        <v>8.9227981419282204E-2</v>
      </c>
      <c r="AF1522" s="17"/>
      <c r="AG1522" s="17">
        <v>9.7800172731861798E-2</v>
      </c>
      <c r="AH1522" s="17">
        <v>9.2542749522793594E-2</v>
      </c>
    </row>
    <row r="1523" spans="2:34" x14ac:dyDescent="0.25">
      <c r="C1523" s="17"/>
      <c r="D1523" s="17"/>
      <c r="E1523" s="17"/>
      <c r="F1523" s="17"/>
      <c r="G1523" s="17"/>
      <c r="H1523" s="17"/>
      <c r="I1523" s="17"/>
      <c r="J1523" s="17"/>
      <c r="K1523" s="17"/>
      <c r="L1523" s="17"/>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7"/>
    </row>
    <row r="1524" spans="2:34" x14ac:dyDescent="0.25">
      <c r="B1524" s="6" t="s">
        <v>583</v>
      </c>
      <c r="C1524" s="17"/>
      <c r="D1524" s="17"/>
      <c r="E1524" s="17"/>
      <c r="F1524" s="17"/>
      <c r="G1524" s="17"/>
      <c r="H1524" s="17"/>
      <c r="I1524" s="17"/>
      <c r="J1524" s="17"/>
      <c r="K1524" s="17"/>
      <c r="L1524" s="17"/>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7"/>
    </row>
    <row r="1525" spans="2:34" x14ac:dyDescent="0.25">
      <c r="B1525" s="23" t="s">
        <v>62</v>
      </c>
      <c r="C1525" s="17"/>
      <c r="D1525" s="17"/>
      <c r="E1525" s="17"/>
      <c r="F1525" s="17"/>
      <c r="G1525" s="17"/>
      <c r="H1525" s="17"/>
      <c r="I1525" s="17"/>
      <c r="J1525" s="17"/>
      <c r="K1525" s="17"/>
      <c r="L1525" s="17"/>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7"/>
    </row>
    <row r="1526" spans="2:34" x14ac:dyDescent="0.25">
      <c r="B1526" t="s">
        <v>562</v>
      </c>
      <c r="C1526" s="17">
        <v>0.183258576742162</v>
      </c>
      <c r="D1526" s="17">
        <v>0.208173947000067</v>
      </c>
      <c r="E1526" s="17">
        <v>0.161845730901341</v>
      </c>
      <c r="F1526" s="17"/>
      <c r="G1526" s="17">
        <v>0.17376180392628601</v>
      </c>
      <c r="H1526" s="17">
        <v>0.14965322998745001</v>
      </c>
      <c r="I1526" s="17">
        <v>0.234149523231752</v>
      </c>
      <c r="J1526" s="17"/>
      <c r="K1526" s="17">
        <v>0.184981103465367</v>
      </c>
      <c r="L1526" s="17">
        <v>0.184528793551264</v>
      </c>
      <c r="M1526" s="17"/>
      <c r="N1526" s="17">
        <v>0.141890045293777</v>
      </c>
      <c r="O1526" s="17">
        <v>0.175141962668</v>
      </c>
      <c r="P1526" s="17">
        <v>0.17320348924489801</v>
      </c>
      <c r="Q1526" s="17">
        <v>0.21776378676668201</v>
      </c>
      <c r="R1526" s="17">
        <v>0.23287028370155</v>
      </c>
      <c r="S1526" s="17"/>
      <c r="T1526" s="17">
        <v>0.28704024486042701</v>
      </c>
      <c r="U1526" s="17">
        <v>0.137110019224329</v>
      </c>
      <c r="V1526" s="17">
        <v>0.134947344099377</v>
      </c>
      <c r="W1526" s="17">
        <v>0.110862447455489</v>
      </c>
      <c r="X1526" s="17">
        <v>0.16234798167193101</v>
      </c>
      <c r="Y1526" s="17">
        <v>0.18302867323078101</v>
      </c>
      <c r="Z1526" s="17">
        <v>0.21583376337412899</v>
      </c>
      <c r="AA1526" s="17">
        <v>0.14825153315463499</v>
      </c>
      <c r="AB1526" s="17">
        <v>0.193910858295578</v>
      </c>
      <c r="AC1526" s="17">
        <v>0.17123272684344101</v>
      </c>
      <c r="AD1526" s="17">
        <v>0.25243440407057</v>
      </c>
      <c r="AE1526" s="17">
        <v>0.13863664652618701</v>
      </c>
      <c r="AF1526" s="17"/>
      <c r="AG1526" s="17">
        <v>0.192898375910147</v>
      </c>
      <c r="AH1526" s="17">
        <v>0.18333155372217699</v>
      </c>
    </row>
    <row r="1527" spans="2:34" x14ac:dyDescent="0.25">
      <c r="B1527" t="s">
        <v>563</v>
      </c>
      <c r="C1527" s="17">
        <v>0.36589207417043201</v>
      </c>
      <c r="D1527" s="17">
        <v>0.38308434845998302</v>
      </c>
      <c r="E1527" s="17">
        <v>0.351526482988887</v>
      </c>
      <c r="F1527" s="17"/>
      <c r="G1527" s="17">
        <v>0.36279605809952598</v>
      </c>
      <c r="H1527" s="17">
        <v>0.36498287416129099</v>
      </c>
      <c r="I1527" s="17">
        <v>0.36990595813745197</v>
      </c>
      <c r="J1527" s="17"/>
      <c r="K1527" s="17">
        <v>0.33085935342946099</v>
      </c>
      <c r="L1527" s="17">
        <v>0.37653223046972401</v>
      </c>
      <c r="M1527" s="17"/>
      <c r="N1527" s="17">
        <v>0.38149693804007501</v>
      </c>
      <c r="O1527" s="17">
        <v>0.37740436817781098</v>
      </c>
      <c r="P1527" s="17">
        <v>0.327972391641209</v>
      </c>
      <c r="Q1527" s="17">
        <v>0.31924188153005401</v>
      </c>
      <c r="R1527" s="17">
        <v>0.42877127559100597</v>
      </c>
      <c r="S1527" s="17"/>
      <c r="T1527" s="17">
        <v>0.36873142882396998</v>
      </c>
      <c r="U1527" s="17">
        <v>0.38831834457765302</v>
      </c>
      <c r="V1527" s="17">
        <v>0.43986711754700902</v>
      </c>
      <c r="W1527" s="17">
        <v>0.40533695590184698</v>
      </c>
      <c r="X1527" s="17">
        <v>0.32871542512690799</v>
      </c>
      <c r="Y1527" s="17">
        <v>0.38941089920595301</v>
      </c>
      <c r="Z1527" s="17">
        <v>0.30679722302124202</v>
      </c>
      <c r="AA1527" s="17">
        <v>0.36773647195693099</v>
      </c>
      <c r="AB1527" s="17">
        <v>0.35182123798353299</v>
      </c>
      <c r="AC1527" s="17">
        <v>0.33643823160285502</v>
      </c>
      <c r="AD1527" s="17">
        <v>0.31714008024553803</v>
      </c>
      <c r="AE1527" s="17">
        <v>0.34328005024556502</v>
      </c>
      <c r="AF1527" s="17"/>
      <c r="AG1527" s="17">
        <v>0.37554135835560198</v>
      </c>
      <c r="AH1527" s="17">
        <v>0.36876847750656599</v>
      </c>
    </row>
    <row r="1528" spans="2:34" x14ac:dyDescent="0.25">
      <c r="B1528" t="s">
        <v>564</v>
      </c>
      <c r="C1528" s="17">
        <v>0.238401843902634</v>
      </c>
      <c r="D1528" s="17">
        <v>0.22604997954293601</v>
      </c>
      <c r="E1528" s="17">
        <v>0.24876433864332301</v>
      </c>
      <c r="F1528" s="17"/>
      <c r="G1528" s="17">
        <v>0.247076333584238</v>
      </c>
      <c r="H1528" s="17">
        <v>0.25794289445847501</v>
      </c>
      <c r="I1528" s="17">
        <v>0.205881556092396</v>
      </c>
      <c r="J1528" s="17"/>
      <c r="K1528" s="17">
        <v>0.23680329394581001</v>
      </c>
      <c r="L1528" s="17">
        <v>0.23953016282233799</v>
      </c>
      <c r="M1528" s="17"/>
      <c r="N1528" s="17">
        <v>0.20063351655919801</v>
      </c>
      <c r="O1528" s="17">
        <v>0.27588747119416002</v>
      </c>
      <c r="P1528" s="17">
        <v>0.257274139396374</v>
      </c>
      <c r="Q1528" s="17">
        <v>0.24709490631246001</v>
      </c>
      <c r="R1528" s="17">
        <v>0.19143806576546599</v>
      </c>
      <c r="S1528" s="17"/>
      <c r="T1528" s="17">
        <v>0.20185551108747599</v>
      </c>
      <c r="U1528" s="17">
        <v>0.25910920036491802</v>
      </c>
      <c r="V1528" s="17">
        <v>0.19550219419484999</v>
      </c>
      <c r="W1528" s="17">
        <v>0.287323740856121</v>
      </c>
      <c r="X1528" s="17">
        <v>0.21433359532146901</v>
      </c>
      <c r="Y1528" s="17">
        <v>0.21340313151864199</v>
      </c>
      <c r="Z1528" s="17">
        <v>0.30033180576827401</v>
      </c>
      <c r="AA1528" s="17">
        <v>0.30156917725946503</v>
      </c>
      <c r="AB1528" s="17">
        <v>0.234954610053977</v>
      </c>
      <c r="AC1528" s="17">
        <v>0.223160106819355</v>
      </c>
      <c r="AD1528" s="17">
        <v>0.238043196487983</v>
      </c>
      <c r="AE1528" s="17">
        <v>0.21433747994612401</v>
      </c>
      <c r="AF1528" s="17"/>
      <c r="AG1528" s="17">
        <v>0.228897712572008</v>
      </c>
      <c r="AH1528" s="17">
        <v>0.24566537598924901</v>
      </c>
    </row>
    <row r="1529" spans="2:34" x14ac:dyDescent="0.25">
      <c r="B1529" t="s">
        <v>565</v>
      </c>
      <c r="C1529" s="17">
        <v>0.10274038237017399</v>
      </c>
      <c r="D1529" s="17">
        <v>9.3310451414179194E-2</v>
      </c>
      <c r="E1529" s="17">
        <v>0.108667995211123</v>
      </c>
      <c r="F1529" s="17"/>
      <c r="G1529" s="17">
        <v>8.7293523451010505E-2</v>
      </c>
      <c r="H1529" s="17">
        <v>0.12233678250951099</v>
      </c>
      <c r="I1529" s="17">
        <v>9.2555407440161094E-2</v>
      </c>
      <c r="J1529" s="17"/>
      <c r="K1529" s="17">
        <v>0.107278538095905</v>
      </c>
      <c r="L1529" s="17">
        <v>9.9813798723759298E-2</v>
      </c>
      <c r="M1529" s="17"/>
      <c r="N1529" s="17">
        <v>0.10997354293545999</v>
      </c>
      <c r="O1529" s="17">
        <v>6.8784019060714297E-2</v>
      </c>
      <c r="P1529" s="17">
        <v>0.119997135377057</v>
      </c>
      <c r="Q1529" s="17">
        <v>0.14247600935306701</v>
      </c>
      <c r="R1529" s="17">
        <v>8.6013829264911204E-2</v>
      </c>
      <c r="S1529" s="17"/>
      <c r="T1529" s="17">
        <v>6.4147426804443103E-2</v>
      </c>
      <c r="U1529" s="17">
        <v>8.9740677866767399E-2</v>
      </c>
      <c r="V1529" s="17">
        <v>0.121754037174548</v>
      </c>
      <c r="W1529" s="17">
        <v>0.12338059748911601</v>
      </c>
      <c r="X1529" s="17">
        <v>0.159259458641067</v>
      </c>
      <c r="Y1529" s="17">
        <v>9.6782596170580396E-2</v>
      </c>
      <c r="Z1529" s="17">
        <v>6.1731286465352302E-2</v>
      </c>
      <c r="AA1529" s="17">
        <v>0.10826495980192601</v>
      </c>
      <c r="AB1529" s="17">
        <v>0.10302564371801599</v>
      </c>
      <c r="AC1529" s="17">
        <v>0.16381243209774901</v>
      </c>
      <c r="AD1529" s="17">
        <v>5.3444792692417697E-2</v>
      </c>
      <c r="AE1529" s="17">
        <v>0.126665972750612</v>
      </c>
      <c r="AF1529" s="17"/>
      <c r="AG1529" s="17">
        <v>9.6687306309339804E-2</v>
      </c>
      <c r="AH1529" s="17">
        <v>0.106570252000071</v>
      </c>
    </row>
    <row r="1530" spans="2:34" x14ac:dyDescent="0.25">
      <c r="B1530" t="s">
        <v>80</v>
      </c>
      <c r="C1530" s="17">
        <v>0.109707122814599</v>
      </c>
      <c r="D1530" s="17">
        <v>8.9381273582834306E-2</v>
      </c>
      <c r="E1530" s="17">
        <v>0.129195452255327</v>
      </c>
      <c r="F1530" s="17"/>
      <c r="G1530" s="17">
        <v>0.12907228093893899</v>
      </c>
      <c r="H1530" s="17">
        <v>0.105084218883274</v>
      </c>
      <c r="I1530" s="17">
        <v>9.7507555098238399E-2</v>
      </c>
      <c r="J1530" s="17"/>
      <c r="K1530" s="17">
        <v>0.14007771106345701</v>
      </c>
      <c r="L1530" s="17">
        <v>9.9595014432914797E-2</v>
      </c>
      <c r="M1530" s="17"/>
      <c r="N1530" s="17">
        <v>0.16600595717149</v>
      </c>
      <c r="O1530" s="17">
        <v>0.102782178899314</v>
      </c>
      <c r="P1530" s="17">
        <v>0.121552844340462</v>
      </c>
      <c r="Q1530" s="17">
        <v>7.3423416037737194E-2</v>
      </c>
      <c r="R1530" s="17">
        <v>6.0906545677066597E-2</v>
      </c>
      <c r="S1530" s="17"/>
      <c r="T1530" s="17">
        <v>7.8225388423684594E-2</v>
      </c>
      <c r="U1530" s="17">
        <v>0.125721757966334</v>
      </c>
      <c r="V1530" s="17">
        <v>0.107929306984216</v>
      </c>
      <c r="W1530" s="17">
        <v>7.3096258297425901E-2</v>
      </c>
      <c r="X1530" s="17">
        <v>0.13534353923862399</v>
      </c>
      <c r="Y1530" s="17">
        <v>0.117374699874043</v>
      </c>
      <c r="Z1530" s="17">
        <v>0.115305921371002</v>
      </c>
      <c r="AA1530" s="17">
        <v>7.4177857827044197E-2</v>
      </c>
      <c r="AB1530" s="17">
        <v>0.116287649948897</v>
      </c>
      <c r="AC1530" s="17">
        <v>0.105356502636599</v>
      </c>
      <c r="AD1530" s="17">
        <v>0.138937526503492</v>
      </c>
      <c r="AE1530" s="17">
        <v>0.17707985053151101</v>
      </c>
      <c r="AF1530" s="17"/>
      <c r="AG1530" s="17">
        <v>0.10597524685290401</v>
      </c>
      <c r="AH1530" s="17">
        <v>9.5664340781937696E-2</v>
      </c>
    </row>
    <row r="1531" spans="2:34" x14ac:dyDescent="0.25">
      <c r="C1531" s="17"/>
      <c r="D1531" s="17"/>
      <c r="E1531" s="17"/>
      <c r="F1531" s="17"/>
      <c r="G1531" s="17"/>
      <c r="H1531" s="17"/>
      <c r="I1531" s="17"/>
      <c r="J1531" s="17"/>
      <c r="K1531" s="17"/>
      <c r="L1531" s="17"/>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7"/>
    </row>
    <row r="1532" spans="2:34" x14ac:dyDescent="0.25">
      <c r="B1532" s="6" t="s">
        <v>590</v>
      </c>
      <c r="C1532" s="17"/>
      <c r="D1532" s="17"/>
      <c r="E1532" s="17"/>
      <c r="F1532" s="17"/>
      <c r="G1532" s="17"/>
      <c r="H1532" s="17"/>
      <c r="I1532" s="17"/>
      <c r="J1532" s="17"/>
      <c r="K1532" s="17"/>
      <c r="L1532" s="17"/>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7"/>
    </row>
    <row r="1533" spans="2:34" x14ac:dyDescent="0.25">
      <c r="B1533" s="23" t="s">
        <v>62</v>
      </c>
      <c r="C1533" s="17"/>
      <c r="D1533" s="17"/>
      <c r="E1533" s="17"/>
      <c r="F1533" s="17"/>
      <c r="G1533" s="17"/>
      <c r="H1533" s="17"/>
      <c r="I1533" s="17"/>
      <c r="J1533" s="17"/>
      <c r="K1533" s="17"/>
      <c r="L1533" s="17"/>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7"/>
    </row>
    <row r="1534" spans="2:34" x14ac:dyDescent="0.25">
      <c r="B1534" t="s">
        <v>587</v>
      </c>
      <c r="C1534" s="17">
        <v>0.23686621863311799</v>
      </c>
      <c r="D1534" s="17">
        <v>0.255157987552323</v>
      </c>
      <c r="E1534" s="17">
        <v>0.22012928250302399</v>
      </c>
      <c r="F1534" s="17"/>
      <c r="G1534" s="17">
        <v>0.18243974927638801</v>
      </c>
      <c r="H1534" s="17">
        <v>0.22663472661020501</v>
      </c>
      <c r="I1534" s="17">
        <v>0.30022775679254599</v>
      </c>
      <c r="J1534" s="17"/>
      <c r="K1534" s="17">
        <v>0.19969468305575799</v>
      </c>
      <c r="L1534" s="17">
        <v>0.24355114461197899</v>
      </c>
      <c r="M1534" s="17"/>
      <c r="N1534" s="17">
        <v>0.20585406375446899</v>
      </c>
      <c r="O1534" s="17">
        <v>0.21223426236918699</v>
      </c>
      <c r="P1534" s="17">
        <v>0.23397655512941901</v>
      </c>
      <c r="Q1534" s="17">
        <v>0.220473722376968</v>
      </c>
      <c r="R1534" s="17">
        <v>0.30034154672986602</v>
      </c>
      <c r="S1534" s="17"/>
      <c r="T1534" s="17">
        <v>0.324912466605774</v>
      </c>
      <c r="U1534" s="17">
        <v>0.23375806663087001</v>
      </c>
      <c r="V1534" s="17">
        <v>0.223163393374262</v>
      </c>
      <c r="W1534" s="17">
        <v>0.16773209152598501</v>
      </c>
      <c r="X1534" s="17">
        <v>0.26321960412036799</v>
      </c>
      <c r="Y1534" s="17">
        <v>0.26049634037046199</v>
      </c>
      <c r="Z1534" s="17">
        <v>0.21911362915464999</v>
      </c>
      <c r="AA1534" s="17">
        <v>0.30598640416767597</v>
      </c>
      <c r="AB1534" s="17">
        <v>0.18183403911409399</v>
      </c>
      <c r="AC1534" s="17">
        <v>0.218768650990635</v>
      </c>
      <c r="AD1534" s="17">
        <v>0.23021061031795101</v>
      </c>
      <c r="AE1534" s="17">
        <v>0.16303265619656501</v>
      </c>
      <c r="AF1534" s="17"/>
      <c r="AG1534" s="17">
        <v>0.27092126323124299</v>
      </c>
      <c r="AH1534" s="17">
        <v>0.22157163951525499</v>
      </c>
    </row>
    <row r="1535" spans="2:34" x14ac:dyDescent="0.25">
      <c r="B1535" t="s">
        <v>588</v>
      </c>
      <c r="C1535" s="17">
        <v>0.64908659175678396</v>
      </c>
      <c r="D1535" s="17">
        <v>0.63351762521991595</v>
      </c>
      <c r="E1535" s="17">
        <v>0.66147461096368199</v>
      </c>
      <c r="F1535" s="17"/>
      <c r="G1535" s="17">
        <v>0.68264474026167199</v>
      </c>
      <c r="H1535" s="17">
        <v>0.65071839660775199</v>
      </c>
      <c r="I1535" s="17">
        <v>0.61587398159886797</v>
      </c>
      <c r="J1535" s="17"/>
      <c r="K1535" s="17">
        <v>0.66368663798157901</v>
      </c>
      <c r="L1535" s="17">
        <v>0.65332515192545304</v>
      </c>
      <c r="M1535" s="17"/>
      <c r="N1535" s="17">
        <v>0.58827783970773995</v>
      </c>
      <c r="O1535" s="17">
        <v>0.68682084740604399</v>
      </c>
      <c r="P1535" s="17">
        <v>0.65978976245017695</v>
      </c>
      <c r="Q1535" s="17">
        <v>0.72279644482860805</v>
      </c>
      <c r="R1535" s="17">
        <v>0.61294184649525996</v>
      </c>
      <c r="S1535" s="17"/>
      <c r="T1535" s="17">
        <v>0.60123450347586005</v>
      </c>
      <c r="U1535" s="17">
        <v>0.64305236566133595</v>
      </c>
      <c r="V1535" s="17">
        <v>0.66605968950304795</v>
      </c>
      <c r="W1535" s="17">
        <v>0.70939927272056202</v>
      </c>
      <c r="X1535" s="17">
        <v>0.62999495133699701</v>
      </c>
      <c r="Y1535" s="17">
        <v>0.59420276841709396</v>
      </c>
      <c r="Z1535" s="17">
        <v>0.65158911632690397</v>
      </c>
      <c r="AA1535" s="17">
        <v>0.60489285341472099</v>
      </c>
      <c r="AB1535" s="17">
        <v>0.71360701622520295</v>
      </c>
      <c r="AC1535" s="17">
        <v>0.67127032595859504</v>
      </c>
      <c r="AD1535" s="17">
        <v>0.63407944009489303</v>
      </c>
      <c r="AE1535" s="17">
        <v>0.67347884654768098</v>
      </c>
      <c r="AF1535" s="17"/>
      <c r="AG1535" s="17">
        <v>0.62023516586397698</v>
      </c>
      <c r="AH1535" s="17">
        <v>0.68867999915906297</v>
      </c>
    </row>
    <row r="1536" spans="2:34" x14ac:dyDescent="0.25">
      <c r="B1536" t="s">
        <v>80</v>
      </c>
      <c r="C1536" s="17">
        <v>0.11404718961009799</v>
      </c>
      <c r="D1536" s="17">
        <v>0.111324387227761</v>
      </c>
      <c r="E1536" s="17">
        <v>0.11839610653329399</v>
      </c>
      <c r="F1536" s="17"/>
      <c r="G1536" s="17">
        <v>0.13491551046194</v>
      </c>
      <c r="H1536" s="17">
        <v>0.122646876782043</v>
      </c>
      <c r="I1536" s="17">
        <v>8.3898261608586003E-2</v>
      </c>
      <c r="J1536" s="17"/>
      <c r="K1536" s="17">
        <v>0.136618678962664</v>
      </c>
      <c r="L1536" s="17">
        <v>0.10312370346256799</v>
      </c>
      <c r="M1536" s="17"/>
      <c r="N1536" s="17">
        <v>0.20586809653779101</v>
      </c>
      <c r="O1536" s="17">
        <v>0.100944890224769</v>
      </c>
      <c r="P1536" s="17">
        <v>0.106233682420404</v>
      </c>
      <c r="Q1536" s="17">
        <v>5.6729832794424298E-2</v>
      </c>
      <c r="R1536" s="17">
        <v>8.6716606774874597E-2</v>
      </c>
      <c r="S1536" s="17"/>
      <c r="T1536" s="17">
        <v>7.3853029918365898E-2</v>
      </c>
      <c r="U1536" s="17">
        <v>0.123189567707794</v>
      </c>
      <c r="V1536" s="17">
        <v>0.11077691712269</v>
      </c>
      <c r="W1536" s="17">
        <v>0.122868635753453</v>
      </c>
      <c r="X1536" s="17">
        <v>0.106785444542635</v>
      </c>
      <c r="Y1536" s="17">
        <v>0.14530089121244399</v>
      </c>
      <c r="Z1536" s="17">
        <v>0.12929725451844601</v>
      </c>
      <c r="AA1536" s="17">
        <v>8.9120742417603704E-2</v>
      </c>
      <c r="AB1536" s="17">
        <v>0.10455894466070299</v>
      </c>
      <c r="AC1536" s="17">
        <v>0.109961023050771</v>
      </c>
      <c r="AD1536" s="17">
        <v>0.13570994958715599</v>
      </c>
      <c r="AE1536" s="17">
        <v>0.16348849725575401</v>
      </c>
      <c r="AF1536" s="17"/>
      <c r="AG1536" s="17">
        <v>0.10884357090478</v>
      </c>
      <c r="AH1536" s="17">
        <v>8.9748361325682605E-2</v>
      </c>
    </row>
    <row r="1537" spans="2:34" x14ac:dyDescent="0.25">
      <c r="C1537" s="17"/>
      <c r="D1537" s="17"/>
      <c r="E1537" s="17"/>
      <c r="F1537" s="17"/>
      <c r="G1537" s="17"/>
      <c r="H1537" s="17"/>
      <c r="I1537" s="17"/>
      <c r="J1537" s="17"/>
      <c r="K1537" s="17"/>
      <c r="L1537" s="17"/>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7"/>
    </row>
    <row r="1538" spans="2:34" x14ac:dyDescent="0.25">
      <c r="B1538" s="6" t="s">
        <v>591</v>
      </c>
      <c r="C1538" s="17"/>
      <c r="D1538" s="17"/>
      <c r="E1538" s="17"/>
      <c r="F1538" s="17"/>
      <c r="G1538" s="17"/>
      <c r="H1538" s="17"/>
      <c r="I1538" s="17"/>
      <c r="J1538" s="17"/>
      <c r="K1538" s="17"/>
      <c r="L1538" s="17"/>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7"/>
    </row>
    <row r="1539" spans="2:34" x14ac:dyDescent="0.25">
      <c r="B1539" s="23" t="s">
        <v>62</v>
      </c>
      <c r="C1539" s="17"/>
      <c r="D1539" s="17"/>
      <c r="E1539" s="17"/>
      <c r="F1539" s="17"/>
      <c r="G1539" s="17"/>
      <c r="H1539" s="17"/>
      <c r="I1539" s="17"/>
      <c r="J1539" s="17"/>
      <c r="K1539" s="17"/>
      <c r="L1539" s="17"/>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7"/>
    </row>
    <row r="1540" spans="2:34" x14ac:dyDescent="0.25">
      <c r="B1540" t="s">
        <v>587</v>
      </c>
      <c r="C1540" s="17">
        <v>0.26237289974560501</v>
      </c>
      <c r="D1540" s="17">
        <v>0.28196370013295302</v>
      </c>
      <c r="E1540" s="17">
        <v>0.24381994563074799</v>
      </c>
      <c r="F1540" s="17"/>
      <c r="G1540" s="17">
        <v>0.18739656898078699</v>
      </c>
      <c r="H1540" s="17">
        <v>0.25861649556726801</v>
      </c>
      <c r="I1540" s="17">
        <v>0.33671566870977099</v>
      </c>
      <c r="J1540" s="17"/>
      <c r="K1540" s="17">
        <v>0.23889354930601001</v>
      </c>
      <c r="L1540" s="17">
        <v>0.26732264123549898</v>
      </c>
      <c r="M1540" s="17"/>
      <c r="N1540" s="17">
        <v>0.225292809513364</v>
      </c>
      <c r="O1540" s="17">
        <v>0.228166087316855</v>
      </c>
      <c r="P1540" s="17">
        <v>0.26120665251877601</v>
      </c>
      <c r="Q1540" s="17">
        <v>0.27429235099572202</v>
      </c>
      <c r="R1540" s="17">
        <v>0.32762319064251599</v>
      </c>
      <c r="S1540" s="17"/>
      <c r="T1540" s="17">
        <v>0.30964675816974002</v>
      </c>
      <c r="U1540" s="17">
        <v>0.24083407012058899</v>
      </c>
      <c r="V1540" s="17">
        <v>0.224503268943891</v>
      </c>
      <c r="W1540" s="17">
        <v>0.25937021955529699</v>
      </c>
      <c r="X1540" s="17">
        <v>0.28914955523032798</v>
      </c>
      <c r="Y1540" s="17">
        <v>0.25408676282977199</v>
      </c>
      <c r="Z1540" s="17">
        <v>0.26637444553099598</v>
      </c>
      <c r="AA1540" s="17">
        <v>0.28889118055048202</v>
      </c>
      <c r="AB1540" s="17">
        <v>0.252811195049713</v>
      </c>
      <c r="AC1540" s="17">
        <v>0.222151745878095</v>
      </c>
      <c r="AD1540" s="17">
        <v>0.27278318170805699</v>
      </c>
      <c r="AE1540" s="17">
        <v>0.29298155959710898</v>
      </c>
      <c r="AF1540" s="17"/>
      <c r="AG1540" s="17">
        <v>0.306363285720331</v>
      </c>
      <c r="AH1540" s="17">
        <v>0.238013173044822</v>
      </c>
    </row>
    <row r="1541" spans="2:34" x14ac:dyDescent="0.25">
      <c r="B1541" t="s">
        <v>588</v>
      </c>
      <c r="C1541" s="17">
        <v>0.62380901736011296</v>
      </c>
      <c r="D1541" s="17">
        <v>0.59834342731614298</v>
      </c>
      <c r="E1541" s="17">
        <v>0.64737185084786997</v>
      </c>
      <c r="F1541" s="17"/>
      <c r="G1541" s="17">
        <v>0.67706026976811795</v>
      </c>
      <c r="H1541" s="17">
        <v>0.62062845363429897</v>
      </c>
      <c r="I1541" s="17">
        <v>0.57832942216418803</v>
      </c>
      <c r="J1541" s="17"/>
      <c r="K1541" s="17">
        <v>0.622573728743819</v>
      </c>
      <c r="L1541" s="17">
        <v>0.62866628882195597</v>
      </c>
      <c r="M1541" s="17"/>
      <c r="N1541" s="17">
        <v>0.57460010302074305</v>
      </c>
      <c r="O1541" s="17">
        <v>0.68051426864881803</v>
      </c>
      <c r="P1541" s="17">
        <v>0.62141204587223198</v>
      </c>
      <c r="Q1541" s="17">
        <v>0.64508332770933396</v>
      </c>
      <c r="R1541" s="17">
        <v>0.60138509665461004</v>
      </c>
      <c r="S1541" s="17"/>
      <c r="T1541" s="17">
        <v>0.60198097332357603</v>
      </c>
      <c r="U1541" s="17">
        <v>0.64602136852407699</v>
      </c>
      <c r="V1541" s="17">
        <v>0.64589860959443401</v>
      </c>
      <c r="W1541" s="17">
        <v>0.61890630458296203</v>
      </c>
      <c r="X1541" s="17">
        <v>0.60541930156340795</v>
      </c>
      <c r="Y1541" s="17">
        <v>0.59840949471678995</v>
      </c>
      <c r="Z1541" s="17">
        <v>0.65253313006302005</v>
      </c>
      <c r="AA1541" s="17">
        <v>0.60993454690308402</v>
      </c>
      <c r="AB1541" s="17">
        <v>0.63060825668142795</v>
      </c>
      <c r="AC1541" s="17">
        <v>0.65025342245237905</v>
      </c>
      <c r="AD1541" s="17">
        <v>0.62210120926006396</v>
      </c>
      <c r="AE1541" s="17">
        <v>0.542904965415269</v>
      </c>
      <c r="AF1541" s="17"/>
      <c r="AG1541" s="17">
        <v>0.57748854081697898</v>
      </c>
      <c r="AH1541" s="17">
        <v>0.67403074796896001</v>
      </c>
    </row>
    <row r="1542" spans="2:34" x14ac:dyDescent="0.25">
      <c r="B1542" t="s">
        <v>80</v>
      </c>
      <c r="C1542" s="17">
        <v>0.113818082894282</v>
      </c>
      <c r="D1542" s="17">
        <v>0.11969287255090399</v>
      </c>
      <c r="E1542" s="17">
        <v>0.108808203521382</v>
      </c>
      <c r="F1542" s="17"/>
      <c r="G1542" s="17">
        <v>0.135543161251095</v>
      </c>
      <c r="H1542" s="17">
        <v>0.120755050798434</v>
      </c>
      <c r="I1542" s="17">
        <v>8.4954909126040895E-2</v>
      </c>
      <c r="J1542" s="17"/>
      <c r="K1542" s="17">
        <v>0.13853272195017099</v>
      </c>
      <c r="L1542" s="17">
        <v>0.104011069942545</v>
      </c>
      <c r="M1542" s="17"/>
      <c r="N1542" s="17">
        <v>0.20010708746589301</v>
      </c>
      <c r="O1542" s="17">
        <v>9.1319644034327005E-2</v>
      </c>
      <c r="P1542" s="17">
        <v>0.117381301608993</v>
      </c>
      <c r="Q1542" s="17">
        <v>8.0624321294944096E-2</v>
      </c>
      <c r="R1542" s="17">
        <v>7.0991712702874202E-2</v>
      </c>
      <c r="S1542" s="17"/>
      <c r="T1542" s="17">
        <v>8.8372268506684601E-2</v>
      </c>
      <c r="U1542" s="17">
        <v>0.113144561355334</v>
      </c>
      <c r="V1542" s="17">
        <v>0.12959812146167499</v>
      </c>
      <c r="W1542" s="17">
        <v>0.12172347586174</v>
      </c>
      <c r="X1542" s="17">
        <v>0.105431143206264</v>
      </c>
      <c r="Y1542" s="17">
        <v>0.147503742453438</v>
      </c>
      <c r="Z1542" s="17">
        <v>8.1092424405984298E-2</v>
      </c>
      <c r="AA1542" s="17">
        <v>0.10117427254643301</v>
      </c>
      <c r="AB1542" s="17">
        <v>0.116580548268859</v>
      </c>
      <c r="AC1542" s="17">
        <v>0.12759483166952601</v>
      </c>
      <c r="AD1542" s="17">
        <v>0.105115609031879</v>
      </c>
      <c r="AE1542" s="17">
        <v>0.16411347498762199</v>
      </c>
      <c r="AF1542" s="17"/>
      <c r="AG1542" s="17">
        <v>0.11614817346269</v>
      </c>
      <c r="AH1542" s="17">
        <v>8.7956078986217906E-2</v>
      </c>
    </row>
    <row r="1543" spans="2:34" x14ac:dyDescent="0.25">
      <c r="C1543" s="17"/>
      <c r="D1543" s="17"/>
      <c r="E1543" s="17"/>
      <c r="F1543" s="17"/>
      <c r="G1543" s="17"/>
      <c r="H1543" s="17"/>
      <c r="I1543" s="17"/>
      <c r="J1543" s="17"/>
      <c r="K1543" s="17"/>
      <c r="L1543" s="17"/>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7"/>
    </row>
    <row r="1544" spans="2:34" x14ac:dyDescent="0.25">
      <c r="B1544" s="6" t="s">
        <v>592</v>
      </c>
      <c r="C1544" s="17"/>
      <c r="D1544" s="17"/>
      <c r="E1544" s="17"/>
      <c r="F1544" s="17"/>
      <c r="G1544" s="17"/>
      <c r="H1544" s="17"/>
      <c r="I1544" s="17"/>
      <c r="J1544" s="17"/>
      <c r="K1544" s="17"/>
      <c r="L1544" s="17"/>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7"/>
    </row>
    <row r="1545" spans="2:34" x14ac:dyDescent="0.25">
      <c r="B1545" s="23" t="s">
        <v>62</v>
      </c>
      <c r="C1545" s="17"/>
      <c r="D1545" s="17"/>
      <c r="E1545" s="17"/>
      <c r="F1545" s="17"/>
      <c r="G1545" s="17"/>
      <c r="H1545" s="17"/>
      <c r="I1545" s="17"/>
      <c r="J1545" s="17"/>
      <c r="K1545" s="17"/>
      <c r="L1545" s="17"/>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7"/>
    </row>
    <row r="1546" spans="2:34" x14ac:dyDescent="0.25">
      <c r="B1546" t="s">
        <v>587</v>
      </c>
      <c r="C1546" s="17">
        <v>0.30937350200717301</v>
      </c>
      <c r="D1546" s="17">
        <v>0.35416321377411297</v>
      </c>
      <c r="E1546" s="17">
        <v>0.26887011415112499</v>
      </c>
      <c r="F1546" s="17"/>
      <c r="G1546" s="17">
        <v>0.26281907846369601</v>
      </c>
      <c r="H1546" s="17">
        <v>0.29493295207767001</v>
      </c>
      <c r="I1546" s="17">
        <v>0.37069251850653701</v>
      </c>
      <c r="J1546" s="17"/>
      <c r="K1546" s="17">
        <v>0.24391202411825499</v>
      </c>
      <c r="L1546" s="17">
        <v>0.32587683391371902</v>
      </c>
      <c r="M1546" s="17"/>
      <c r="N1546" s="17">
        <v>0.26197317325612202</v>
      </c>
      <c r="O1546" s="17">
        <v>0.262063747527913</v>
      </c>
      <c r="P1546" s="17">
        <v>0.27015567615458003</v>
      </c>
      <c r="Q1546" s="17">
        <v>0.30915805768261301</v>
      </c>
      <c r="R1546" s="17">
        <v>0.47311164518813398</v>
      </c>
      <c r="S1546" s="17"/>
      <c r="T1546" s="17">
        <v>0.39173627278922302</v>
      </c>
      <c r="U1546" s="17">
        <v>0.250871182227412</v>
      </c>
      <c r="V1546" s="17">
        <v>0.26256970720877199</v>
      </c>
      <c r="W1546" s="17">
        <v>0.241912154644843</v>
      </c>
      <c r="X1546" s="17">
        <v>0.27003493233551401</v>
      </c>
      <c r="Y1546" s="17">
        <v>0.32875617234417698</v>
      </c>
      <c r="Z1546" s="17">
        <v>0.28522100006367102</v>
      </c>
      <c r="AA1546" s="17">
        <v>0.33769091931012302</v>
      </c>
      <c r="AB1546" s="17">
        <v>0.361710727715092</v>
      </c>
      <c r="AC1546" s="17">
        <v>0.34129798638163</v>
      </c>
      <c r="AD1546" s="17">
        <v>0.29252456471016097</v>
      </c>
      <c r="AE1546" s="17">
        <v>0.32801388957267402</v>
      </c>
      <c r="AF1546" s="17"/>
      <c r="AG1546" s="17">
        <v>0.37363546268214198</v>
      </c>
      <c r="AH1546" s="17">
        <v>0.27762563115931699</v>
      </c>
    </row>
    <row r="1547" spans="2:34" x14ac:dyDescent="0.25">
      <c r="B1547" t="s">
        <v>588</v>
      </c>
      <c r="C1547" s="17">
        <v>0.58001944870960298</v>
      </c>
      <c r="D1547" s="17">
        <v>0.537932581537372</v>
      </c>
      <c r="E1547" s="17">
        <v>0.61570453444343798</v>
      </c>
      <c r="F1547" s="17"/>
      <c r="G1547" s="17">
        <v>0.60038216126350996</v>
      </c>
      <c r="H1547" s="17">
        <v>0.60890312413572301</v>
      </c>
      <c r="I1547" s="17">
        <v>0.52494689920751503</v>
      </c>
      <c r="J1547" s="17"/>
      <c r="K1547" s="17">
        <v>0.609993134216118</v>
      </c>
      <c r="L1547" s="17">
        <v>0.57898856967339896</v>
      </c>
      <c r="M1547" s="17"/>
      <c r="N1547" s="17">
        <v>0.56060426315573997</v>
      </c>
      <c r="O1547" s="17">
        <v>0.60812427826248106</v>
      </c>
      <c r="P1547" s="17">
        <v>0.63914112942863899</v>
      </c>
      <c r="Q1547" s="17">
        <v>0.588409349482094</v>
      </c>
      <c r="R1547" s="17">
        <v>0.45214946410262102</v>
      </c>
      <c r="S1547" s="17"/>
      <c r="T1547" s="17">
        <v>0.51115383852136598</v>
      </c>
      <c r="U1547" s="17">
        <v>0.62032341667038404</v>
      </c>
      <c r="V1547" s="17">
        <v>0.61101376638329097</v>
      </c>
      <c r="W1547" s="17">
        <v>0.65541525734027495</v>
      </c>
      <c r="X1547" s="17">
        <v>0.61406821495667196</v>
      </c>
      <c r="Y1547" s="17">
        <v>0.55361269677434299</v>
      </c>
      <c r="Z1547" s="17">
        <v>0.62602322769153596</v>
      </c>
      <c r="AA1547" s="17">
        <v>0.55871811213643396</v>
      </c>
      <c r="AB1547" s="17">
        <v>0.53186508567697699</v>
      </c>
      <c r="AC1547" s="17">
        <v>0.55768753948528504</v>
      </c>
      <c r="AD1547" s="17">
        <v>0.584636707833877</v>
      </c>
      <c r="AE1547" s="17">
        <v>0.539764067718281</v>
      </c>
      <c r="AF1547" s="17"/>
      <c r="AG1547" s="17">
        <v>0.536372429525937</v>
      </c>
      <c r="AH1547" s="17">
        <v>0.62536710797110295</v>
      </c>
    </row>
    <row r="1548" spans="2:34" x14ac:dyDescent="0.25">
      <c r="B1548" t="s">
        <v>80</v>
      </c>
      <c r="C1548" s="17">
        <v>0.110607049283224</v>
      </c>
      <c r="D1548" s="17">
        <v>0.107904204688515</v>
      </c>
      <c r="E1548" s="17">
        <v>0.115425351405437</v>
      </c>
      <c r="F1548" s="17"/>
      <c r="G1548" s="17">
        <v>0.136798760272794</v>
      </c>
      <c r="H1548" s="17">
        <v>9.6163923786606501E-2</v>
      </c>
      <c r="I1548" s="17">
        <v>0.10436058228594799</v>
      </c>
      <c r="J1548" s="17"/>
      <c r="K1548" s="17">
        <v>0.146094841665627</v>
      </c>
      <c r="L1548" s="17">
        <v>9.5134596412882105E-2</v>
      </c>
      <c r="M1548" s="17"/>
      <c r="N1548" s="17">
        <v>0.17742256358813699</v>
      </c>
      <c r="O1548" s="17">
        <v>0.129811974209607</v>
      </c>
      <c r="P1548" s="17">
        <v>9.0703194416781693E-2</v>
      </c>
      <c r="Q1548" s="17">
        <v>0.102432592835293</v>
      </c>
      <c r="R1548" s="17">
        <v>7.4738890709245207E-2</v>
      </c>
      <c r="S1548" s="17"/>
      <c r="T1548" s="17">
        <v>9.7109888689410798E-2</v>
      </c>
      <c r="U1548" s="17">
        <v>0.12880540110220301</v>
      </c>
      <c r="V1548" s="17">
        <v>0.12641652640793699</v>
      </c>
      <c r="W1548" s="17">
        <v>0.10267258801488199</v>
      </c>
      <c r="X1548" s="17">
        <v>0.115896852707814</v>
      </c>
      <c r="Y1548" s="17">
        <v>0.11763113088148</v>
      </c>
      <c r="Z1548" s="17">
        <v>8.8755772244793502E-2</v>
      </c>
      <c r="AA1548" s="17">
        <v>0.10359096855344301</v>
      </c>
      <c r="AB1548" s="17">
        <v>0.106424186607931</v>
      </c>
      <c r="AC1548" s="17">
        <v>0.10101447413308599</v>
      </c>
      <c r="AD1548" s="17">
        <v>0.122838727455962</v>
      </c>
      <c r="AE1548" s="17">
        <v>0.132222042709045</v>
      </c>
      <c r="AF1548" s="17"/>
      <c r="AG1548" s="17">
        <v>8.9992107791921905E-2</v>
      </c>
      <c r="AH1548" s="17">
        <v>9.7007260869579504E-2</v>
      </c>
    </row>
    <row r="1549" spans="2:34" x14ac:dyDescent="0.25">
      <c r="C1549" s="17"/>
      <c r="D1549" s="17"/>
      <c r="E1549" s="17"/>
      <c r="F1549" s="17"/>
      <c r="G1549" s="17"/>
      <c r="H1549" s="17"/>
      <c r="I1549" s="17"/>
      <c r="J1549" s="17"/>
      <c r="K1549" s="17"/>
      <c r="L1549" s="17"/>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7"/>
    </row>
    <row r="1550" spans="2:34" x14ac:dyDescent="0.25">
      <c r="B1550" s="6" t="s">
        <v>600</v>
      </c>
      <c r="C1550" s="17"/>
      <c r="D1550" s="17"/>
      <c r="E1550" s="17"/>
      <c r="F1550" s="17"/>
      <c r="G1550" s="17"/>
      <c r="H1550" s="17"/>
      <c r="I1550" s="17"/>
      <c r="J1550" s="17"/>
      <c r="K1550" s="17"/>
      <c r="L1550" s="17"/>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7"/>
    </row>
    <row r="1551" spans="2:34" x14ac:dyDescent="0.25">
      <c r="B1551" s="23" t="s">
        <v>62</v>
      </c>
      <c r="C1551" s="17"/>
      <c r="D1551" s="17"/>
      <c r="E1551" s="17"/>
      <c r="F1551" s="17"/>
      <c r="G1551" s="17"/>
      <c r="H1551" s="17"/>
      <c r="I1551" s="17"/>
      <c r="J1551" s="17"/>
      <c r="K1551" s="17"/>
      <c r="L1551" s="17"/>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7"/>
    </row>
    <row r="1552" spans="2:34" x14ac:dyDescent="0.25">
      <c r="B1552" t="s">
        <v>444</v>
      </c>
      <c r="C1552" s="17">
        <v>0.15313028148110699</v>
      </c>
      <c r="D1552" s="17">
        <v>0.17173006526693499</v>
      </c>
      <c r="E1552" s="17">
        <v>0.13670127752417199</v>
      </c>
      <c r="F1552" s="17"/>
      <c r="G1552" s="17">
        <v>0.12727584588542801</v>
      </c>
      <c r="H1552" s="17">
        <v>0.14571382147968001</v>
      </c>
      <c r="I1552" s="17">
        <v>0.18642919088871801</v>
      </c>
      <c r="J1552" s="17"/>
      <c r="K1552" s="17">
        <v>0.14114300603845101</v>
      </c>
      <c r="L1552" s="17">
        <v>0.157511850991497</v>
      </c>
      <c r="M1552" s="17"/>
      <c r="N1552" s="17">
        <v>0.12495445124733599</v>
      </c>
      <c r="O1552" s="17">
        <v>0.13356895663155599</v>
      </c>
      <c r="P1552" s="17">
        <v>0.136795926136591</v>
      </c>
      <c r="Q1552" s="17">
        <v>0.18589161274026</v>
      </c>
      <c r="R1552" s="17">
        <v>0.216335926386893</v>
      </c>
      <c r="S1552" s="17"/>
      <c r="T1552" s="17">
        <v>0.21917193829459899</v>
      </c>
      <c r="U1552" s="17">
        <v>0.10611390237431401</v>
      </c>
      <c r="V1552" s="17">
        <v>8.8496453926782501E-2</v>
      </c>
      <c r="W1552" s="17">
        <v>0.19071006816250699</v>
      </c>
      <c r="X1552" s="17">
        <v>0.141588049674609</v>
      </c>
      <c r="Y1552" s="17">
        <v>0.15750767489345599</v>
      </c>
      <c r="Z1552" s="17">
        <v>0.114566483807613</v>
      </c>
      <c r="AA1552" s="17">
        <v>0.158929861416372</v>
      </c>
      <c r="AB1552" s="17">
        <v>0.16305444002792499</v>
      </c>
      <c r="AC1552" s="17">
        <v>0.14959938422530999</v>
      </c>
      <c r="AD1552" s="17">
        <v>0.17997907821534201</v>
      </c>
      <c r="AE1552" s="17">
        <v>0.17913807446150101</v>
      </c>
      <c r="AF1552" s="17"/>
      <c r="AG1552" s="17">
        <v>0.160270017897369</v>
      </c>
      <c r="AH1552" s="17">
        <v>0.15254104664654999</v>
      </c>
    </row>
    <row r="1553" spans="2:34" x14ac:dyDescent="0.25">
      <c r="B1553" t="s">
        <v>445</v>
      </c>
      <c r="C1553" s="17">
        <v>0.33013619955809798</v>
      </c>
      <c r="D1553" s="17">
        <v>0.36411186520043598</v>
      </c>
      <c r="E1553" s="17">
        <v>0.30191603158187702</v>
      </c>
      <c r="F1553" s="17"/>
      <c r="G1553" s="17">
        <v>0.35827057419009101</v>
      </c>
      <c r="H1553" s="17">
        <v>0.31891289415784901</v>
      </c>
      <c r="I1553" s="17">
        <v>0.31805448218173099</v>
      </c>
      <c r="J1553" s="17"/>
      <c r="K1553" s="17">
        <v>0.30551509682581501</v>
      </c>
      <c r="L1553" s="17">
        <v>0.33873911271894502</v>
      </c>
      <c r="M1553" s="17"/>
      <c r="N1553" s="17">
        <v>0.26541104774969798</v>
      </c>
      <c r="O1553" s="17">
        <v>0.36899693771284597</v>
      </c>
      <c r="P1553" s="17">
        <v>0.326932260039622</v>
      </c>
      <c r="Q1553" s="17">
        <v>0.27291995015980502</v>
      </c>
      <c r="R1553" s="17">
        <v>0.36957004531732501</v>
      </c>
      <c r="S1553" s="17"/>
      <c r="T1553" s="17">
        <v>0.32703609951491303</v>
      </c>
      <c r="U1553" s="17">
        <v>0.35698089694875901</v>
      </c>
      <c r="V1553" s="17">
        <v>0.36071117998730201</v>
      </c>
      <c r="W1553" s="17">
        <v>0.25115262125419902</v>
      </c>
      <c r="X1553" s="17">
        <v>0.344065740171277</v>
      </c>
      <c r="Y1553" s="17">
        <v>0.304465207563201</v>
      </c>
      <c r="Z1553" s="17">
        <v>0.43199053657764303</v>
      </c>
      <c r="AA1553" s="17">
        <v>0.257601974731413</v>
      </c>
      <c r="AB1553" s="17">
        <v>0.38190550811685697</v>
      </c>
      <c r="AC1553" s="17">
        <v>0.28552221308755399</v>
      </c>
      <c r="AD1553" s="17">
        <v>0.228946837017386</v>
      </c>
      <c r="AE1553" s="17">
        <v>0.30706640738660801</v>
      </c>
      <c r="AF1553" s="17"/>
      <c r="AG1553" s="17">
        <v>0.34169073374585601</v>
      </c>
      <c r="AH1553" s="17">
        <v>0.33402025403746199</v>
      </c>
    </row>
    <row r="1554" spans="2:34" x14ac:dyDescent="0.25">
      <c r="B1554" t="s">
        <v>446</v>
      </c>
      <c r="C1554" s="17">
        <v>0.26319856780393303</v>
      </c>
      <c r="D1554" s="17">
        <v>0.250550090333714</v>
      </c>
      <c r="E1554" s="17">
        <v>0.277002189713842</v>
      </c>
      <c r="F1554" s="17"/>
      <c r="G1554" s="17">
        <v>0.248998458224956</v>
      </c>
      <c r="H1554" s="17">
        <v>0.27625124669561502</v>
      </c>
      <c r="I1554" s="17">
        <v>0.26004757048621402</v>
      </c>
      <c r="J1554" s="17"/>
      <c r="K1554" s="17">
        <v>0.26895160149479702</v>
      </c>
      <c r="L1554" s="17">
        <v>0.25884312153894001</v>
      </c>
      <c r="M1554" s="17"/>
      <c r="N1554" s="17">
        <v>0.31873137925098</v>
      </c>
      <c r="O1554" s="17">
        <v>0.26295040066359099</v>
      </c>
      <c r="P1554" s="17">
        <v>0.26003020128488402</v>
      </c>
      <c r="Q1554" s="17">
        <v>0.229597846665935</v>
      </c>
      <c r="R1554" s="17">
        <v>0.23518893172546701</v>
      </c>
      <c r="S1554" s="17"/>
      <c r="T1554" s="17">
        <v>0.280270736030519</v>
      </c>
      <c r="U1554" s="17">
        <v>0.27522673679252602</v>
      </c>
      <c r="V1554" s="17">
        <v>0.26978857253708699</v>
      </c>
      <c r="W1554" s="17">
        <v>0.30680919963403103</v>
      </c>
      <c r="X1554" s="17">
        <v>0.24112561316286399</v>
      </c>
      <c r="Y1554" s="17">
        <v>0.29008618612203801</v>
      </c>
      <c r="Z1554" s="17">
        <v>0.240021963865412</v>
      </c>
      <c r="AA1554" s="17">
        <v>0.31354569287890199</v>
      </c>
      <c r="AB1554" s="17">
        <v>0.20994441514869999</v>
      </c>
      <c r="AC1554" s="17">
        <v>0.207938620857479</v>
      </c>
      <c r="AD1554" s="17">
        <v>0.304320212892774</v>
      </c>
      <c r="AE1554" s="17">
        <v>0.24216664403128299</v>
      </c>
      <c r="AF1554" s="17"/>
      <c r="AG1554" s="17">
        <v>0.259419897447282</v>
      </c>
      <c r="AH1554" s="17">
        <v>0.25769874627932898</v>
      </c>
    </row>
    <row r="1555" spans="2:34" x14ac:dyDescent="0.25">
      <c r="B1555" t="s">
        <v>447</v>
      </c>
      <c r="C1555" s="17">
        <v>0.14068803085783199</v>
      </c>
      <c r="D1555" s="17">
        <v>0.111207026342204</v>
      </c>
      <c r="E1555" s="17">
        <v>0.16966524858940901</v>
      </c>
      <c r="F1555" s="17"/>
      <c r="G1555" s="17">
        <v>0.14307021016782401</v>
      </c>
      <c r="H1555" s="17">
        <v>0.154828749292587</v>
      </c>
      <c r="I1555" s="17">
        <v>0.120772823678931</v>
      </c>
      <c r="J1555" s="17"/>
      <c r="K1555" s="17">
        <v>0.164231659515608</v>
      </c>
      <c r="L1555" s="17">
        <v>0.138106264431579</v>
      </c>
      <c r="M1555" s="17"/>
      <c r="N1555" s="17">
        <v>0.13262268678748501</v>
      </c>
      <c r="O1555" s="17">
        <v>0.12357190716486301</v>
      </c>
      <c r="P1555" s="17">
        <v>0.15825942207438701</v>
      </c>
      <c r="Q1555" s="17">
        <v>0.16748823691541001</v>
      </c>
      <c r="R1555" s="17">
        <v>0.122908751814769</v>
      </c>
      <c r="S1555" s="17"/>
      <c r="T1555" s="17">
        <v>9.8890260436410596E-2</v>
      </c>
      <c r="U1555" s="17">
        <v>0.15323573073223101</v>
      </c>
      <c r="V1555" s="17">
        <v>0.145211136366728</v>
      </c>
      <c r="W1555" s="17">
        <v>0.17191593356141899</v>
      </c>
      <c r="X1555" s="17">
        <v>0.108725003930549</v>
      </c>
      <c r="Y1555" s="17">
        <v>0.12647288695530301</v>
      </c>
      <c r="Z1555" s="17">
        <v>0.10661361659091401</v>
      </c>
      <c r="AA1555" s="17">
        <v>0.157700439941654</v>
      </c>
      <c r="AB1555" s="17">
        <v>0.13597164443222501</v>
      </c>
      <c r="AC1555" s="17">
        <v>0.24669717003307101</v>
      </c>
      <c r="AD1555" s="17">
        <v>0.110730912731831</v>
      </c>
      <c r="AE1555" s="17">
        <v>0.153006537995555</v>
      </c>
      <c r="AF1555" s="17"/>
      <c r="AG1555" s="17">
        <v>0.122867996112735</v>
      </c>
      <c r="AH1555" s="17">
        <v>0.15311657214964899</v>
      </c>
    </row>
    <row r="1556" spans="2:34" x14ac:dyDescent="0.25">
      <c r="B1556" t="s">
        <v>448</v>
      </c>
      <c r="C1556" s="17">
        <v>6.8242521549579396E-2</v>
      </c>
      <c r="D1556" s="17">
        <v>6.7715403238510399E-2</v>
      </c>
      <c r="E1556" s="17">
        <v>6.1700584291811397E-2</v>
      </c>
      <c r="F1556" s="17"/>
      <c r="G1556" s="17">
        <v>6.1270010601806701E-2</v>
      </c>
      <c r="H1556" s="17">
        <v>6.8939427464872693E-2</v>
      </c>
      <c r="I1556" s="17">
        <v>7.3846343909643994E-2</v>
      </c>
      <c r="J1556" s="17"/>
      <c r="K1556" s="17">
        <v>6.3203723130250494E-2</v>
      </c>
      <c r="L1556" s="17">
        <v>7.0393784009845695E-2</v>
      </c>
      <c r="M1556" s="17"/>
      <c r="N1556" s="17">
        <v>5.34606953122123E-2</v>
      </c>
      <c r="O1556" s="17">
        <v>7.18579940321699E-2</v>
      </c>
      <c r="P1556" s="17">
        <v>7.7002502611973195E-2</v>
      </c>
      <c r="Q1556" s="17">
        <v>0.12995938323172701</v>
      </c>
      <c r="R1556" s="17">
        <v>3.7948405422919301E-2</v>
      </c>
      <c r="S1556" s="17"/>
      <c r="T1556" s="17">
        <v>4.0846608873510902E-2</v>
      </c>
      <c r="U1556" s="17">
        <v>6.1570215849811497E-2</v>
      </c>
      <c r="V1556" s="17">
        <v>7.0016463186094599E-2</v>
      </c>
      <c r="W1556" s="17">
        <v>4.5851287326615302E-2</v>
      </c>
      <c r="X1556" s="17">
        <v>9.7557601830779397E-2</v>
      </c>
      <c r="Y1556" s="17">
        <v>5.2810511268854901E-2</v>
      </c>
      <c r="Z1556" s="17">
        <v>7.3695791212362194E-2</v>
      </c>
      <c r="AA1556" s="17">
        <v>8.84365439012606E-2</v>
      </c>
      <c r="AB1556" s="17">
        <v>8.3591121508725399E-2</v>
      </c>
      <c r="AC1556" s="17">
        <v>6.9800062158951903E-2</v>
      </c>
      <c r="AD1556" s="17">
        <v>0.102577766310186</v>
      </c>
      <c r="AE1556" s="17">
        <v>9.4871839111465794E-2</v>
      </c>
      <c r="AF1556" s="17"/>
      <c r="AG1556" s="17">
        <v>7.3874185562973205E-2</v>
      </c>
      <c r="AH1556" s="17">
        <v>6.6110777916191299E-2</v>
      </c>
    </row>
    <row r="1557" spans="2:34" x14ac:dyDescent="0.25">
      <c r="B1557" t="s">
        <v>80</v>
      </c>
      <c r="C1557" s="17">
        <v>4.4604398749450103E-2</v>
      </c>
      <c r="D1557" s="17">
        <v>3.4685549618201202E-2</v>
      </c>
      <c r="E1557" s="17">
        <v>5.3014668298888498E-2</v>
      </c>
      <c r="F1557" s="17"/>
      <c r="G1557" s="17">
        <v>6.1114900929894002E-2</v>
      </c>
      <c r="H1557" s="17">
        <v>3.5353860909396503E-2</v>
      </c>
      <c r="I1557" s="17">
        <v>4.0849588854761601E-2</v>
      </c>
      <c r="J1557" s="17"/>
      <c r="K1557" s="17">
        <v>5.6954912995078502E-2</v>
      </c>
      <c r="L1557" s="17">
        <v>3.6405866309192902E-2</v>
      </c>
      <c r="M1557" s="17"/>
      <c r="N1557" s="17">
        <v>0.104819739652289</v>
      </c>
      <c r="O1557" s="17">
        <v>3.9053803794973301E-2</v>
      </c>
      <c r="P1557" s="17">
        <v>4.0979687852542503E-2</v>
      </c>
      <c r="Q1557" s="17">
        <v>1.41429702868627E-2</v>
      </c>
      <c r="R1557" s="17">
        <v>1.80479393326273E-2</v>
      </c>
      <c r="S1557" s="17"/>
      <c r="T1557" s="17">
        <v>3.3784356850047499E-2</v>
      </c>
      <c r="U1557" s="17">
        <v>4.6872517302358002E-2</v>
      </c>
      <c r="V1557" s="17">
        <v>6.5776193996006399E-2</v>
      </c>
      <c r="W1557" s="17">
        <v>3.3560890061228699E-2</v>
      </c>
      <c r="X1557" s="17">
        <v>6.6937991229922195E-2</v>
      </c>
      <c r="Y1557" s="17">
        <v>6.8657533197146597E-2</v>
      </c>
      <c r="Z1557" s="17">
        <v>3.3111607946056103E-2</v>
      </c>
      <c r="AA1557" s="17">
        <v>2.3785487130398401E-2</v>
      </c>
      <c r="AB1557" s="17">
        <v>2.5532870765567199E-2</v>
      </c>
      <c r="AC1557" s="17">
        <v>4.0442549637633197E-2</v>
      </c>
      <c r="AD1557" s="17">
        <v>7.3445192832480397E-2</v>
      </c>
      <c r="AE1557" s="17">
        <v>2.3750497013587502E-2</v>
      </c>
      <c r="AF1557" s="17"/>
      <c r="AG1557" s="17">
        <v>4.1877169233783797E-2</v>
      </c>
      <c r="AH1557" s="17">
        <v>3.6512602970818403E-2</v>
      </c>
    </row>
    <row r="1558" spans="2:34" x14ac:dyDescent="0.25">
      <c r="B1558" t="s">
        <v>449</v>
      </c>
      <c r="C1558" s="17">
        <v>0.483266481039206</v>
      </c>
      <c r="D1558" s="17">
        <v>0.53584193046737005</v>
      </c>
      <c r="E1558" s="17">
        <v>0.43861730910604901</v>
      </c>
      <c r="F1558" s="17"/>
      <c r="G1558" s="17">
        <v>0.48554642007552001</v>
      </c>
      <c r="H1558" s="17">
        <v>0.464626715637529</v>
      </c>
      <c r="I1558" s="17">
        <v>0.50448367307044995</v>
      </c>
      <c r="J1558" s="17"/>
      <c r="K1558" s="17">
        <v>0.44665810286426499</v>
      </c>
      <c r="L1558" s="17">
        <v>0.49625096371044303</v>
      </c>
      <c r="M1558" s="17"/>
      <c r="N1558" s="17">
        <v>0.39036549899703399</v>
      </c>
      <c r="O1558" s="17">
        <v>0.50256589434440302</v>
      </c>
      <c r="P1558" s="17">
        <v>0.46372818617621298</v>
      </c>
      <c r="Q1558" s="17">
        <v>0.45881156290006497</v>
      </c>
      <c r="R1558" s="17">
        <v>0.58590597170421699</v>
      </c>
      <c r="S1558" s="17"/>
      <c r="T1558" s="17">
        <v>0.54620803780951199</v>
      </c>
      <c r="U1558" s="17">
        <v>0.46309479932307301</v>
      </c>
      <c r="V1558" s="17">
        <v>0.44920763391408403</v>
      </c>
      <c r="W1558" s="17">
        <v>0.44186268941670598</v>
      </c>
      <c r="X1558" s="17">
        <v>0.48565378984588597</v>
      </c>
      <c r="Y1558" s="17">
        <v>0.46197288245665702</v>
      </c>
      <c r="Z1558" s="17">
        <v>0.546557020385256</v>
      </c>
      <c r="AA1558" s="17">
        <v>0.416531836147785</v>
      </c>
      <c r="AB1558" s="17">
        <v>0.54495994814478199</v>
      </c>
      <c r="AC1558" s="17">
        <v>0.43512159731286398</v>
      </c>
      <c r="AD1558" s="17">
        <v>0.40892591523272798</v>
      </c>
      <c r="AE1558" s="17">
        <v>0.48620448184810899</v>
      </c>
      <c r="AF1558" s="17"/>
      <c r="AG1558" s="17">
        <v>0.50196075164322596</v>
      </c>
      <c r="AH1558" s="17">
        <v>0.48656130068401099</v>
      </c>
    </row>
    <row r="1559" spans="2:34" x14ac:dyDescent="0.25">
      <c r="B1559" t="s">
        <v>450</v>
      </c>
      <c r="C1559" s="17">
        <v>0.20893055240741101</v>
      </c>
      <c r="D1559" s="17">
        <v>0.178922429580715</v>
      </c>
      <c r="E1559" s="17">
        <v>0.23136583288122001</v>
      </c>
      <c r="F1559" s="17"/>
      <c r="G1559" s="17">
        <v>0.20434022076962999</v>
      </c>
      <c r="H1559" s="17">
        <v>0.22376817675746</v>
      </c>
      <c r="I1559" s="17">
        <v>0.194619167588575</v>
      </c>
      <c r="J1559" s="17"/>
      <c r="K1559" s="17">
        <v>0.227435382645859</v>
      </c>
      <c r="L1559" s="17">
        <v>0.208500048441425</v>
      </c>
      <c r="M1559" s="17"/>
      <c r="N1559" s="17">
        <v>0.18608338209969699</v>
      </c>
      <c r="O1559" s="17">
        <v>0.19542990119703299</v>
      </c>
      <c r="P1559" s="17">
        <v>0.23526192468636001</v>
      </c>
      <c r="Q1559" s="17">
        <v>0.29744762014713799</v>
      </c>
      <c r="R1559" s="17">
        <v>0.16085715723768801</v>
      </c>
      <c r="S1559" s="17"/>
      <c r="T1559" s="17">
        <v>0.13973686930992199</v>
      </c>
      <c r="U1559" s="17">
        <v>0.21480594658204299</v>
      </c>
      <c r="V1559" s="17">
        <v>0.215227599552822</v>
      </c>
      <c r="W1559" s="17">
        <v>0.21776722088803499</v>
      </c>
      <c r="X1559" s="17">
        <v>0.20628260576132901</v>
      </c>
      <c r="Y1559" s="17">
        <v>0.17928339822415801</v>
      </c>
      <c r="Z1559" s="17">
        <v>0.18030940780327601</v>
      </c>
      <c r="AA1559" s="17">
        <v>0.24613698384291499</v>
      </c>
      <c r="AB1559" s="17">
        <v>0.219562765940951</v>
      </c>
      <c r="AC1559" s="17">
        <v>0.31649723219202303</v>
      </c>
      <c r="AD1559" s="17">
        <v>0.213308679042018</v>
      </c>
      <c r="AE1559" s="17">
        <v>0.24787837710701999</v>
      </c>
      <c r="AF1559" s="17"/>
      <c r="AG1559" s="17">
        <v>0.19674218167570801</v>
      </c>
      <c r="AH1559" s="17">
        <v>0.21922735006584099</v>
      </c>
    </row>
    <row r="1560" spans="2:34" x14ac:dyDescent="0.25">
      <c r="C1560" s="17"/>
      <c r="D1560" s="17"/>
      <c r="E1560" s="17"/>
      <c r="F1560" s="17"/>
      <c r="G1560" s="17"/>
      <c r="H1560" s="17"/>
      <c r="I1560" s="17"/>
      <c r="J1560" s="17"/>
      <c r="K1560" s="17"/>
      <c r="L1560" s="17"/>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7"/>
    </row>
    <row r="1561" spans="2:34" x14ac:dyDescent="0.25">
      <c r="B1561" s="6" t="s">
        <v>601</v>
      </c>
      <c r="C1561" s="17"/>
      <c r="D1561" s="17"/>
      <c r="E1561" s="17"/>
      <c r="F1561" s="17"/>
      <c r="G1561" s="17"/>
      <c r="H1561" s="17"/>
      <c r="I1561" s="17"/>
      <c r="J1561" s="17"/>
      <c r="K1561" s="17"/>
      <c r="L1561" s="17"/>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7"/>
    </row>
    <row r="1562" spans="2:34" x14ac:dyDescent="0.25">
      <c r="B1562" s="23" t="s">
        <v>62</v>
      </c>
      <c r="C1562" s="17"/>
      <c r="D1562" s="17"/>
      <c r="E1562" s="17"/>
      <c r="F1562" s="17"/>
      <c r="G1562" s="17"/>
      <c r="H1562" s="17"/>
      <c r="I1562" s="17"/>
      <c r="J1562" s="17"/>
      <c r="K1562" s="17"/>
      <c r="L1562" s="17"/>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7"/>
    </row>
    <row r="1563" spans="2:34" x14ac:dyDescent="0.25">
      <c r="B1563" t="s">
        <v>444</v>
      </c>
      <c r="C1563" s="17">
        <v>0.120904718432711</v>
      </c>
      <c r="D1563" s="17">
        <v>0.14008709022839899</v>
      </c>
      <c r="E1563" s="17">
        <v>0.103032784309371</v>
      </c>
      <c r="F1563" s="17"/>
      <c r="G1563" s="17">
        <v>0.106064763430974</v>
      </c>
      <c r="H1563" s="17">
        <v>0.10162823762181</v>
      </c>
      <c r="I1563" s="17">
        <v>0.15882045703561001</v>
      </c>
      <c r="J1563" s="17"/>
      <c r="K1563" s="17">
        <v>0.109134993189182</v>
      </c>
      <c r="L1563" s="17">
        <v>0.12587234540900799</v>
      </c>
      <c r="M1563" s="17"/>
      <c r="N1563" s="17">
        <v>0.10981989916066499</v>
      </c>
      <c r="O1563" s="17">
        <v>0.10710924053276499</v>
      </c>
      <c r="P1563" s="17">
        <v>0.11695704011335201</v>
      </c>
      <c r="Q1563" s="17">
        <v>0.102528825177882</v>
      </c>
      <c r="R1563" s="17">
        <v>0.15891135148469801</v>
      </c>
      <c r="S1563" s="17"/>
      <c r="T1563" s="17">
        <v>0.16700358858735601</v>
      </c>
      <c r="U1563" s="17">
        <v>9.0510514162613007E-2</v>
      </c>
      <c r="V1563" s="17">
        <v>6.8094779011177803E-2</v>
      </c>
      <c r="W1563" s="17">
        <v>0.15709619007335901</v>
      </c>
      <c r="X1563" s="17">
        <v>0.125772620178072</v>
      </c>
      <c r="Y1563" s="17">
        <v>0.134469955004754</v>
      </c>
      <c r="Z1563" s="17">
        <v>0.109283140074889</v>
      </c>
      <c r="AA1563" s="17">
        <v>0.14744289644106101</v>
      </c>
      <c r="AB1563" s="17">
        <v>0.13876928826290799</v>
      </c>
      <c r="AC1563" s="17">
        <v>8.5516500680800994E-2</v>
      </c>
      <c r="AD1563" s="17">
        <v>8.5750861443483997E-2</v>
      </c>
      <c r="AE1563" s="17">
        <v>0.114999711565132</v>
      </c>
      <c r="AF1563" s="17"/>
      <c r="AG1563" s="17">
        <v>0.12654079321987899</v>
      </c>
      <c r="AH1563" s="17">
        <v>0.11755101727318799</v>
      </c>
    </row>
    <row r="1564" spans="2:34" x14ac:dyDescent="0.25">
      <c r="B1564" t="s">
        <v>445</v>
      </c>
      <c r="C1564" s="17">
        <v>0.27313399695339402</v>
      </c>
      <c r="D1564" s="17">
        <v>0.318157854756486</v>
      </c>
      <c r="E1564" s="17">
        <v>0.23161554370287701</v>
      </c>
      <c r="F1564" s="17"/>
      <c r="G1564" s="17">
        <v>0.231749382993064</v>
      </c>
      <c r="H1564" s="17">
        <v>0.28970104766376897</v>
      </c>
      <c r="I1564" s="17">
        <v>0.290833157731198</v>
      </c>
      <c r="J1564" s="17"/>
      <c r="K1564" s="17">
        <v>0.26828463640356098</v>
      </c>
      <c r="L1564" s="17">
        <v>0.27577471798550202</v>
      </c>
      <c r="M1564" s="17"/>
      <c r="N1564" s="17">
        <v>0.196714271736881</v>
      </c>
      <c r="O1564" s="17">
        <v>0.283420837534335</v>
      </c>
      <c r="P1564" s="17">
        <v>0.27363766689062402</v>
      </c>
      <c r="Q1564" s="17">
        <v>0.29766306522068298</v>
      </c>
      <c r="R1564" s="17">
        <v>0.31619930845154898</v>
      </c>
      <c r="S1564" s="17"/>
      <c r="T1564" s="17">
        <v>0.324566382481352</v>
      </c>
      <c r="U1564" s="17">
        <v>0.20377901124540099</v>
      </c>
      <c r="V1564" s="17">
        <v>0.28057461080565999</v>
      </c>
      <c r="W1564" s="17">
        <v>0.20302758083366901</v>
      </c>
      <c r="X1564" s="17">
        <v>0.267782182872213</v>
      </c>
      <c r="Y1564" s="17">
        <v>0.307845006263266</v>
      </c>
      <c r="Z1564" s="17">
        <v>0.27047189621947998</v>
      </c>
      <c r="AA1564" s="17">
        <v>0.314872526766804</v>
      </c>
      <c r="AB1564" s="17">
        <v>0.28659986401136001</v>
      </c>
      <c r="AC1564" s="17">
        <v>0.25684308432038999</v>
      </c>
      <c r="AD1564" s="17">
        <v>0.323521978982372</v>
      </c>
      <c r="AE1564" s="17">
        <v>0.29281839761190798</v>
      </c>
      <c r="AF1564" s="17"/>
      <c r="AG1564" s="17">
        <v>0.288297603792251</v>
      </c>
      <c r="AH1564" s="17">
        <v>0.26545251475071202</v>
      </c>
    </row>
    <row r="1565" spans="2:34" x14ac:dyDescent="0.25">
      <c r="B1565" t="s">
        <v>446</v>
      </c>
      <c r="C1565" s="17">
        <v>0.263335872506125</v>
      </c>
      <c r="D1565" s="17">
        <v>0.24611623630763099</v>
      </c>
      <c r="E1565" s="17">
        <v>0.28376950553276797</v>
      </c>
      <c r="F1565" s="17"/>
      <c r="G1565" s="17">
        <v>0.26509249435608301</v>
      </c>
      <c r="H1565" s="17">
        <v>0.26553025718999401</v>
      </c>
      <c r="I1565" s="17">
        <v>0.258957151556098</v>
      </c>
      <c r="J1565" s="17"/>
      <c r="K1565" s="17">
        <v>0.25713547088627597</v>
      </c>
      <c r="L1565" s="17">
        <v>0.26057321507548598</v>
      </c>
      <c r="M1565" s="17"/>
      <c r="N1565" s="17">
        <v>0.29965883726399001</v>
      </c>
      <c r="O1565" s="17">
        <v>0.26722720069772499</v>
      </c>
      <c r="P1565" s="17">
        <v>0.261342484737975</v>
      </c>
      <c r="Q1565" s="17">
        <v>0.26199070335333102</v>
      </c>
      <c r="R1565" s="17">
        <v>0.23308999650072901</v>
      </c>
      <c r="S1565" s="17"/>
      <c r="T1565" s="17">
        <v>0.22764758485834999</v>
      </c>
      <c r="U1565" s="17">
        <v>0.31820602570289203</v>
      </c>
      <c r="V1565" s="17">
        <v>0.24320949886187301</v>
      </c>
      <c r="W1565" s="17">
        <v>0.34871979785574703</v>
      </c>
      <c r="X1565" s="17">
        <v>0.23056963805123201</v>
      </c>
      <c r="Y1565" s="17">
        <v>0.28516869186978899</v>
      </c>
      <c r="Z1565" s="17">
        <v>0.27622785743484002</v>
      </c>
      <c r="AA1565" s="17">
        <v>0.27488700973722802</v>
      </c>
      <c r="AB1565" s="17">
        <v>0.251237070542634</v>
      </c>
      <c r="AC1565" s="17">
        <v>0.187507323556521</v>
      </c>
      <c r="AD1565" s="17">
        <v>0.25415993179576402</v>
      </c>
      <c r="AE1565" s="17">
        <v>0.22097404494207401</v>
      </c>
      <c r="AF1565" s="17"/>
      <c r="AG1565" s="17">
        <v>0.24829678497899299</v>
      </c>
      <c r="AH1565" s="17">
        <v>0.27303430697356901</v>
      </c>
    </row>
    <row r="1566" spans="2:34" x14ac:dyDescent="0.25">
      <c r="B1566" t="s">
        <v>447</v>
      </c>
      <c r="C1566" s="17">
        <v>0.19402953306026599</v>
      </c>
      <c r="D1566" s="17">
        <v>0.16996032969431199</v>
      </c>
      <c r="E1566" s="17">
        <v>0.21827379796886701</v>
      </c>
      <c r="F1566" s="17"/>
      <c r="G1566" s="17">
        <v>0.231354657862264</v>
      </c>
      <c r="H1566" s="17">
        <v>0.207314246470958</v>
      </c>
      <c r="I1566" s="17">
        <v>0.14272993120535599</v>
      </c>
      <c r="J1566" s="17"/>
      <c r="K1566" s="17">
        <v>0.20637608229350199</v>
      </c>
      <c r="L1566" s="17">
        <v>0.1955496802218</v>
      </c>
      <c r="M1566" s="17"/>
      <c r="N1566" s="17">
        <v>0.172714435837487</v>
      </c>
      <c r="O1566" s="17">
        <v>0.23156326795661</v>
      </c>
      <c r="P1566" s="17">
        <v>0.18687651331274099</v>
      </c>
      <c r="Q1566" s="17">
        <v>0.17239063264716001</v>
      </c>
      <c r="R1566" s="17">
        <v>0.19317078170572599</v>
      </c>
      <c r="S1566" s="17"/>
      <c r="T1566" s="17">
        <v>0.182831904438084</v>
      </c>
      <c r="U1566" s="17">
        <v>0.22973166845370499</v>
      </c>
      <c r="V1566" s="17">
        <v>0.23686271046809901</v>
      </c>
      <c r="W1566" s="17">
        <v>0.180864140770677</v>
      </c>
      <c r="X1566" s="17">
        <v>0.18829848082284001</v>
      </c>
      <c r="Y1566" s="17">
        <v>0.14359678855851701</v>
      </c>
      <c r="Z1566" s="17">
        <v>0.22302812957859899</v>
      </c>
      <c r="AA1566" s="17">
        <v>0.106956757904283</v>
      </c>
      <c r="AB1566" s="17">
        <v>0.192598813555212</v>
      </c>
      <c r="AC1566" s="17">
        <v>0.221524187027522</v>
      </c>
      <c r="AD1566" s="17">
        <v>0.12995334399761199</v>
      </c>
      <c r="AE1566" s="17">
        <v>0.25296692870701898</v>
      </c>
      <c r="AF1566" s="17"/>
      <c r="AG1566" s="17">
        <v>0.18887168650848499</v>
      </c>
      <c r="AH1566" s="17">
        <v>0.208620891693196</v>
      </c>
    </row>
    <row r="1567" spans="2:34" x14ac:dyDescent="0.25">
      <c r="B1567" t="s">
        <v>448</v>
      </c>
      <c r="C1567" s="17">
        <v>9.47191122387184E-2</v>
      </c>
      <c r="D1567" s="17">
        <v>8.9044181530387206E-2</v>
      </c>
      <c r="E1567" s="17">
        <v>9.4970686580603203E-2</v>
      </c>
      <c r="F1567" s="17"/>
      <c r="G1567" s="17">
        <v>8.9059268719246298E-2</v>
      </c>
      <c r="H1567" s="17">
        <v>9.5858009300137298E-2</v>
      </c>
      <c r="I1567" s="17">
        <v>9.8550368614558001E-2</v>
      </c>
      <c r="J1567" s="17"/>
      <c r="K1567" s="17">
        <v>7.90329023363434E-2</v>
      </c>
      <c r="L1567" s="17">
        <v>9.7715190145580305E-2</v>
      </c>
      <c r="M1567" s="17"/>
      <c r="N1567" s="17">
        <v>9.8792309025791503E-2</v>
      </c>
      <c r="O1567" s="17">
        <v>6.4439254470808893E-2</v>
      </c>
      <c r="P1567" s="17">
        <v>0.111465482534366</v>
      </c>
      <c r="Q1567" s="17">
        <v>0.142738990386274</v>
      </c>
      <c r="R1567" s="17">
        <v>7.4682773352491905E-2</v>
      </c>
      <c r="S1567" s="17"/>
      <c r="T1567" s="17">
        <v>5.4628804826085002E-2</v>
      </c>
      <c r="U1567" s="17">
        <v>9.2741380877083196E-2</v>
      </c>
      <c r="V1567" s="17">
        <v>9.9925259143088696E-2</v>
      </c>
      <c r="W1567" s="17">
        <v>7.2651555317079605E-2</v>
      </c>
      <c r="X1567" s="17">
        <v>0.14510779169410401</v>
      </c>
      <c r="Y1567" s="17">
        <v>6.3642181873325099E-2</v>
      </c>
      <c r="Z1567" s="17">
        <v>7.8598468339239197E-2</v>
      </c>
      <c r="AA1567" s="17">
        <v>0.12541590738757</v>
      </c>
      <c r="AB1567" s="17">
        <v>8.1016038377676694E-2</v>
      </c>
      <c r="AC1567" s="17">
        <v>0.184111774395462</v>
      </c>
      <c r="AD1567" s="17">
        <v>0.11761907298349</v>
      </c>
      <c r="AE1567" s="17">
        <v>7.8526983527455504E-2</v>
      </c>
      <c r="AF1567" s="17"/>
      <c r="AG1567" s="17">
        <v>9.4252530742109805E-2</v>
      </c>
      <c r="AH1567" s="17">
        <v>9.4288443678609807E-2</v>
      </c>
    </row>
    <row r="1568" spans="2:34" x14ac:dyDescent="0.25">
      <c r="B1568" t="s">
        <v>80</v>
      </c>
      <c r="C1568" s="17">
        <v>5.3876766808786399E-2</v>
      </c>
      <c r="D1568" s="17">
        <v>3.6634307482784602E-2</v>
      </c>
      <c r="E1568" s="17">
        <v>6.8337681905514203E-2</v>
      </c>
      <c r="F1568" s="17"/>
      <c r="G1568" s="17">
        <v>7.6679432638368794E-2</v>
      </c>
      <c r="H1568" s="17">
        <v>3.9968201753330899E-2</v>
      </c>
      <c r="I1568" s="17">
        <v>5.0108933857180099E-2</v>
      </c>
      <c r="J1568" s="17"/>
      <c r="K1568" s="17">
        <v>8.0035914891135401E-2</v>
      </c>
      <c r="L1568" s="17">
        <v>4.4514851162624401E-2</v>
      </c>
      <c r="M1568" s="17"/>
      <c r="N1568" s="17">
        <v>0.122300246975185</v>
      </c>
      <c r="O1568" s="17">
        <v>4.6240198807756899E-2</v>
      </c>
      <c r="P1568" s="17">
        <v>4.9720812410942103E-2</v>
      </c>
      <c r="Q1568" s="17">
        <v>2.2687783214670298E-2</v>
      </c>
      <c r="R1568" s="17">
        <v>2.3945788504806501E-2</v>
      </c>
      <c r="S1568" s="17"/>
      <c r="T1568" s="17">
        <v>4.3321734808772799E-2</v>
      </c>
      <c r="U1568" s="17">
        <v>6.5031399558305794E-2</v>
      </c>
      <c r="V1568" s="17">
        <v>7.1333141710101897E-2</v>
      </c>
      <c r="W1568" s="17">
        <v>3.7640735149468203E-2</v>
      </c>
      <c r="X1568" s="17">
        <v>4.2469286381538303E-2</v>
      </c>
      <c r="Y1568" s="17">
        <v>6.5277376430349907E-2</v>
      </c>
      <c r="Z1568" s="17">
        <v>4.2390508352952501E-2</v>
      </c>
      <c r="AA1568" s="17">
        <v>3.0424901763054599E-2</v>
      </c>
      <c r="AB1568" s="17">
        <v>4.977892525021E-2</v>
      </c>
      <c r="AC1568" s="17">
        <v>6.44971300193041E-2</v>
      </c>
      <c r="AD1568" s="17">
        <v>8.8994810797279195E-2</v>
      </c>
      <c r="AE1568" s="17">
        <v>3.9713933646411202E-2</v>
      </c>
      <c r="AF1568" s="17"/>
      <c r="AG1568" s="17">
        <v>5.3740600758282499E-2</v>
      </c>
      <c r="AH1568" s="17">
        <v>4.1052825630725397E-2</v>
      </c>
    </row>
    <row r="1569" spans="2:34" x14ac:dyDescent="0.25">
      <c r="B1569" t="s">
        <v>449</v>
      </c>
      <c r="C1569" s="17">
        <v>0.39403871538610502</v>
      </c>
      <c r="D1569" s="17">
        <v>0.45824494498488499</v>
      </c>
      <c r="E1569" s="17">
        <v>0.33464832801224798</v>
      </c>
      <c r="F1569" s="17"/>
      <c r="G1569" s="17">
        <v>0.33781414642403801</v>
      </c>
      <c r="H1569" s="17">
        <v>0.39132928528557998</v>
      </c>
      <c r="I1569" s="17">
        <v>0.44965361476680699</v>
      </c>
      <c r="J1569" s="17"/>
      <c r="K1569" s="17">
        <v>0.377419629592743</v>
      </c>
      <c r="L1569" s="17">
        <v>0.40164706339450901</v>
      </c>
      <c r="M1569" s="17"/>
      <c r="N1569" s="17">
        <v>0.30653417089754698</v>
      </c>
      <c r="O1569" s="17">
        <v>0.39053007806709999</v>
      </c>
      <c r="P1569" s="17">
        <v>0.39059470700397497</v>
      </c>
      <c r="Q1569" s="17">
        <v>0.40019189039856501</v>
      </c>
      <c r="R1569" s="17">
        <v>0.47511065993624702</v>
      </c>
      <c r="S1569" s="17"/>
      <c r="T1569" s="17">
        <v>0.49156997106870798</v>
      </c>
      <c r="U1569" s="17">
        <v>0.29428952540801401</v>
      </c>
      <c r="V1569" s="17">
        <v>0.34866938981683798</v>
      </c>
      <c r="W1569" s="17">
        <v>0.36012377090702902</v>
      </c>
      <c r="X1569" s="17">
        <v>0.39355480305028601</v>
      </c>
      <c r="Y1569" s="17">
        <v>0.442314961268019</v>
      </c>
      <c r="Z1569" s="17">
        <v>0.37975503629437002</v>
      </c>
      <c r="AA1569" s="17">
        <v>0.46231542320786401</v>
      </c>
      <c r="AB1569" s="17">
        <v>0.42536915227426803</v>
      </c>
      <c r="AC1569" s="17">
        <v>0.34235958500119101</v>
      </c>
      <c r="AD1569" s="17">
        <v>0.40927284042585599</v>
      </c>
      <c r="AE1569" s="17">
        <v>0.40781810917704098</v>
      </c>
      <c r="AF1569" s="17"/>
      <c r="AG1569" s="17">
        <v>0.41483839701212999</v>
      </c>
      <c r="AH1569" s="17">
        <v>0.38300353202389997</v>
      </c>
    </row>
    <row r="1570" spans="2:34" x14ac:dyDescent="0.25">
      <c r="B1570" t="s">
        <v>450</v>
      </c>
      <c r="C1570" s="17">
        <v>0.28874864529898397</v>
      </c>
      <c r="D1570" s="17">
        <v>0.25900451122469997</v>
      </c>
      <c r="E1570" s="17">
        <v>0.31324448454947001</v>
      </c>
      <c r="F1570" s="17"/>
      <c r="G1570" s="17">
        <v>0.32041392658151002</v>
      </c>
      <c r="H1570" s="17">
        <v>0.30317225577109502</v>
      </c>
      <c r="I1570" s="17">
        <v>0.241280299819914</v>
      </c>
      <c r="J1570" s="17"/>
      <c r="K1570" s="17">
        <v>0.28540898462984599</v>
      </c>
      <c r="L1570" s="17">
        <v>0.29326487036738003</v>
      </c>
      <c r="M1570" s="17"/>
      <c r="N1570" s="17">
        <v>0.27150674486327903</v>
      </c>
      <c r="O1570" s="17">
        <v>0.29600252242741898</v>
      </c>
      <c r="P1570" s="17">
        <v>0.29834199584710702</v>
      </c>
      <c r="Q1570" s="17">
        <v>0.315129623033434</v>
      </c>
      <c r="R1570" s="17">
        <v>0.26785355505821801</v>
      </c>
      <c r="S1570" s="17"/>
      <c r="T1570" s="17">
        <v>0.23746070926416901</v>
      </c>
      <c r="U1570" s="17">
        <v>0.32247304933078802</v>
      </c>
      <c r="V1570" s="17">
        <v>0.33678796961118701</v>
      </c>
      <c r="W1570" s="17">
        <v>0.25351569608775698</v>
      </c>
      <c r="X1570" s="17">
        <v>0.33340627251694399</v>
      </c>
      <c r="Y1570" s="17">
        <v>0.207238970431842</v>
      </c>
      <c r="Z1570" s="17">
        <v>0.30162659791783802</v>
      </c>
      <c r="AA1570" s="17">
        <v>0.23237266529185299</v>
      </c>
      <c r="AB1570" s="17">
        <v>0.27361485193288798</v>
      </c>
      <c r="AC1570" s="17">
        <v>0.40563596142298403</v>
      </c>
      <c r="AD1570" s="17">
        <v>0.247572416981101</v>
      </c>
      <c r="AE1570" s="17">
        <v>0.331493912234474</v>
      </c>
      <c r="AF1570" s="17"/>
      <c r="AG1570" s="17">
        <v>0.283124217250595</v>
      </c>
      <c r="AH1570" s="17">
        <v>0.30290933537180498</v>
      </c>
    </row>
    <row r="1571" spans="2:34" x14ac:dyDescent="0.25">
      <c r="C1571" s="17"/>
      <c r="D1571" s="17"/>
      <c r="E1571" s="17"/>
      <c r="F1571" s="17"/>
      <c r="G1571" s="17"/>
      <c r="H1571" s="17"/>
      <c r="I1571" s="17"/>
      <c r="J1571" s="17"/>
      <c r="K1571" s="17"/>
      <c r="L1571" s="17"/>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7"/>
    </row>
    <row r="1572" spans="2:34" x14ac:dyDescent="0.25">
      <c r="B1572" s="6" t="s">
        <v>602</v>
      </c>
      <c r="C1572" s="17"/>
      <c r="D1572" s="17"/>
      <c r="E1572" s="17"/>
      <c r="F1572" s="17"/>
      <c r="G1572" s="17"/>
      <c r="H1572" s="17"/>
      <c r="I1572" s="17"/>
      <c r="J1572" s="17"/>
      <c r="K1572" s="17"/>
      <c r="L1572" s="17"/>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7"/>
    </row>
    <row r="1573" spans="2:34" x14ac:dyDescent="0.25">
      <c r="B1573" s="23" t="s">
        <v>62</v>
      </c>
      <c r="C1573" s="17"/>
      <c r="D1573" s="17"/>
      <c r="E1573" s="17"/>
      <c r="F1573" s="17"/>
      <c r="G1573" s="17"/>
      <c r="H1573" s="17"/>
      <c r="I1573" s="17"/>
      <c r="J1573" s="17"/>
      <c r="K1573" s="17"/>
      <c r="L1573" s="17"/>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7"/>
    </row>
    <row r="1574" spans="2:34" x14ac:dyDescent="0.25">
      <c r="B1574" t="s">
        <v>444</v>
      </c>
      <c r="C1574" s="17">
        <v>0.26023494197895902</v>
      </c>
      <c r="D1574" s="17">
        <v>0.27139174478501299</v>
      </c>
      <c r="E1574" s="17">
        <v>0.24952044555283501</v>
      </c>
      <c r="F1574" s="17"/>
      <c r="G1574" s="17">
        <v>0.26582642218846197</v>
      </c>
      <c r="H1574" s="17">
        <v>0.24224276474259901</v>
      </c>
      <c r="I1574" s="17">
        <v>0.277565572370501</v>
      </c>
      <c r="J1574" s="17"/>
      <c r="K1574" s="17">
        <v>0.29524444227930702</v>
      </c>
      <c r="L1574" s="17">
        <v>0.25600362843816998</v>
      </c>
      <c r="M1574" s="17"/>
      <c r="N1574" s="17">
        <v>0.228699839121801</v>
      </c>
      <c r="O1574" s="17">
        <v>0.25261558318738397</v>
      </c>
      <c r="P1574" s="17">
        <v>0.25006651296905302</v>
      </c>
      <c r="Q1574" s="17">
        <v>0.299160378489779</v>
      </c>
      <c r="R1574" s="17">
        <v>0.29971810507993202</v>
      </c>
      <c r="S1574" s="17"/>
      <c r="T1574" s="17">
        <v>0.349270746632934</v>
      </c>
      <c r="U1574" s="17">
        <v>0.22965287357713801</v>
      </c>
      <c r="V1574" s="17">
        <v>0.20688034641799899</v>
      </c>
      <c r="W1574" s="17">
        <v>0.19033248283503501</v>
      </c>
      <c r="X1574" s="17">
        <v>0.24115474118223201</v>
      </c>
      <c r="Y1574" s="17">
        <v>0.25717213982412501</v>
      </c>
      <c r="Z1574" s="17">
        <v>0.260516519571317</v>
      </c>
      <c r="AA1574" s="17">
        <v>0.22981776635429799</v>
      </c>
      <c r="AB1574" s="17">
        <v>0.25854290188219298</v>
      </c>
      <c r="AC1574" s="17">
        <v>0.316822620545957</v>
      </c>
      <c r="AD1574" s="17">
        <v>0.25771262822141999</v>
      </c>
      <c r="AE1574" s="17">
        <v>0.29042323876301201</v>
      </c>
      <c r="AF1574" s="17"/>
      <c r="AG1574" s="17">
        <v>0.27814260106987099</v>
      </c>
      <c r="AH1574" s="17">
        <v>0.25848357839511799</v>
      </c>
    </row>
    <row r="1575" spans="2:34" x14ac:dyDescent="0.25">
      <c r="B1575" t="s">
        <v>445</v>
      </c>
      <c r="C1575" s="17">
        <v>0.42591460340582998</v>
      </c>
      <c r="D1575" s="17">
        <v>0.422685636987366</v>
      </c>
      <c r="E1575" s="17">
        <v>0.42719881348517202</v>
      </c>
      <c r="F1575" s="17"/>
      <c r="G1575" s="17">
        <v>0.44474657598687101</v>
      </c>
      <c r="H1575" s="17">
        <v>0.42387041265313902</v>
      </c>
      <c r="I1575" s="17">
        <v>0.41098201834562498</v>
      </c>
      <c r="J1575" s="17"/>
      <c r="K1575" s="17">
        <v>0.37003715032014001</v>
      </c>
      <c r="L1575" s="17">
        <v>0.440329264150775</v>
      </c>
      <c r="M1575" s="17"/>
      <c r="N1575" s="17">
        <v>0.353857029149514</v>
      </c>
      <c r="O1575" s="17">
        <v>0.44468509735224498</v>
      </c>
      <c r="P1575" s="17">
        <v>0.438024177192742</v>
      </c>
      <c r="Q1575" s="17">
        <v>0.43027904683434898</v>
      </c>
      <c r="R1575" s="17">
        <v>0.44178489389118603</v>
      </c>
      <c r="S1575" s="17"/>
      <c r="T1575" s="17">
        <v>0.37028995964880002</v>
      </c>
      <c r="U1575" s="17">
        <v>0.46176277249126002</v>
      </c>
      <c r="V1575" s="17">
        <v>0.50274935069383098</v>
      </c>
      <c r="W1575" s="17">
        <v>0.45610002845982001</v>
      </c>
      <c r="X1575" s="17">
        <v>0.45693793740732203</v>
      </c>
      <c r="Y1575" s="17">
        <v>0.41127528911160199</v>
      </c>
      <c r="Z1575" s="17">
        <v>0.43401579271358698</v>
      </c>
      <c r="AA1575" s="17">
        <v>0.40456556918977499</v>
      </c>
      <c r="AB1575" s="17">
        <v>0.46802419620751401</v>
      </c>
      <c r="AC1575" s="17">
        <v>0.37319859978049502</v>
      </c>
      <c r="AD1575" s="17">
        <v>0.30817868920172198</v>
      </c>
      <c r="AE1575" s="17">
        <v>0.37571742928417801</v>
      </c>
      <c r="AF1575" s="17"/>
      <c r="AG1575" s="17">
        <v>0.40850136017468103</v>
      </c>
      <c r="AH1575" s="17">
        <v>0.45058559541552601</v>
      </c>
    </row>
    <row r="1576" spans="2:34" x14ac:dyDescent="0.25">
      <c r="B1576" t="s">
        <v>446</v>
      </c>
      <c r="C1576" s="17">
        <v>0.18305088802004801</v>
      </c>
      <c r="D1576" s="17">
        <v>0.177022868251766</v>
      </c>
      <c r="E1576" s="17">
        <v>0.19058016123096699</v>
      </c>
      <c r="F1576" s="17"/>
      <c r="G1576" s="17">
        <v>0.155283358100644</v>
      </c>
      <c r="H1576" s="17">
        <v>0.20572496001278601</v>
      </c>
      <c r="I1576" s="17">
        <v>0.180456812717915</v>
      </c>
      <c r="J1576" s="17"/>
      <c r="K1576" s="17">
        <v>0.178935212292991</v>
      </c>
      <c r="L1576" s="17">
        <v>0.18294256741661699</v>
      </c>
      <c r="M1576" s="17"/>
      <c r="N1576" s="17">
        <v>0.212899922054889</v>
      </c>
      <c r="O1576" s="17">
        <v>0.198991122483963</v>
      </c>
      <c r="P1576" s="17">
        <v>0.18776480424303901</v>
      </c>
      <c r="Q1576" s="17">
        <v>0.16102640404013399</v>
      </c>
      <c r="R1576" s="17">
        <v>0.14026284036996001</v>
      </c>
      <c r="S1576" s="17"/>
      <c r="T1576" s="17">
        <v>0.19667706888743</v>
      </c>
      <c r="U1576" s="17">
        <v>0.18818495593528201</v>
      </c>
      <c r="V1576" s="17">
        <v>0.147033377897728</v>
      </c>
      <c r="W1576" s="17">
        <v>0.25168309283123902</v>
      </c>
      <c r="X1576" s="17">
        <v>0.16961638206646701</v>
      </c>
      <c r="Y1576" s="17">
        <v>0.193577382271924</v>
      </c>
      <c r="Z1576" s="17">
        <v>0.16610744548001999</v>
      </c>
      <c r="AA1576" s="17">
        <v>0.17795846737037899</v>
      </c>
      <c r="AB1576" s="17">
        <v>0.16055429015959299</v>
      </c>
      <c r="AC1576" s="17">
        <v>0.16496195389867599</v>
      </c>
      <c r="AD1576" s="17">
        <v>0.22510285501128399</v>
      </c>
      <c r="AE1576" s="17">
        <v>0.12169714691875599</v>
      </c>
      <c r="AF1576" s="17"/>
      <c r="AG1576" s="17">
        <v>0.187931079383091</v>
      </c>
      <c r="AH1576" s="17">
        <v>0.177919996263804</v>
      </c>
    </row>
    <row r="1577" spans="2:34" x14ac:dyDescent="0.25">
      <c r="B1577" t="s">
        <v>447</v>
      </c>
      <c r="C1577" s="17">
        <v>5.0808182570946603E-2</v>
      </c>
      <c r="D1577" s="17">
        <v>5.57028725058102E-2</v>
      </c>
      <c r="E1577" s="17">
        <v>4.5931531209546302E-2</v>
      </c>
      <c r="F1577" s="17"/>
      <c r="G1577" s="17">
        <v>4.5461447900825402E-2</v>
      </c>
      <c r="H1577" s="17">
        <v>5.2877961146169203E-2</v>
      </c>
      <c r="I1577" s="17">
        <v>5.31832566919316E-2</v>
      </c>
      <c r="J1577" s="17"/>
      <c r="K1577" s="17">
        <v>6.09114538404774E-2</v>
      </c>
      <c r="L1577" s="17">
        <v>4.8924362815544201E-2</v>
      </c>
      <c r="M1577" s="17"/>
      <c r="N1577" s="17">
        <v>4.2047472071161898E-2</v>
      </c>
      <c r="O1577" s="17">
        <v>5.7999864667310497E-2</v>
      </c>
      <c r="P1577" s="17">
        <v>4.47532684085927E-2</v>
      </c>
      <c r="Q1577" s="17">
        <v>5.7546723498366897E-2</v>
      </c>
      <c r="R1577" s="17">
        <v>5.9418911749315899E-2</v>
      </c>
      <c r="S1577" s="17"/>
      <c r="T1577" s="17">
        <v>2.84972608366586E-2</v>
      </c>
      <c r="U1577" s="17">
        <v>3.9770130119135903E-2</v>
      </c>
      <c r="V1577" s="17">
        <v>4.2353912606991201E-2</v>
      </c>
      <c r="W1577" s="17">
        <v>3.6485479704044498E-2</v>
      </c>
      <c r="X1577" s="17">
        <v>5.6549487827050701E-2</v>
      </c>
      <c r="Y1577" s="17">
        <v>5.0341070831654899E-2</v>
      </c>
      <c r="Z1577" s="17">
        <v>6.6105501445444498E-2</v>
      </c>
      <c r="AA1577" s="17">
        <v>0.13646819333670701</v>
      </c>
      <c r="AB1577" s="17">
        <v>3.3768227447287601E-2</v>
      </c>
      <c r="AC1577" s="17">
        <v>4.2439516603305798E-2</v>
      </c>
      <c r="AD1577" s="17">
        <v>0.107339059241036</v>
      </c>
      <c r="AE1577" s="17">
        <v>8.3459937706133497E-2</v>
      </c>
      <c r="AF1577" s="17"/>
      <c r="AG1577" s="17">
        <v>5.0964081000781397E-2</v>
      </c>
      <c r="AH1577" s="17">
        <v>4.6921124418212203E-2</v>
      </c>
    </row>
    <row r="1578" spans="2:34" x14ac:dyDescent="0.25">
      <c r="B1578" t="s">
        <v>448</v>
      </c>
      <c r="C1578" s="17">
        <v>2.6731871416032501E-2</v>
      </c>
      <c r="D1578" s="17">
        <v>2.8440727486544401E-2</v>
      </c>
      <c r="E1578" s="17">
        <v>2.55340884943423E-2</v>
      </c>
      <c r="F1578" s="17"/>
      <c r="G1578" s="17">
        <v>2.1683733437781499E-2</v>
      </c>
      <c r="H1578" s="17">
        <v>2.4921638023289901E-2</v>
      </c>
      <c r="I1578" s="17">
        <v>3.36869337742461E-2</v>
      </c>
      <c r="J1578" s="17"/>
      <c r="K1578" s="17">
        <v>2.5512927871682502E-2</v>
      </c>
      <c r="L1578" s="17">
        <v>2.7414543704399399E-2</v>
      </c>
      <c r="M1578" s="17"/>
      <c r="N1578" s="17">
        <v>3.5418823995417403E-2</v>
      </c>
      <c r="O1578" s="17">
        <v>1.20445976469803E-2</v>
      </c>
      <c r="P1578" s="17">
        <v>2.49984343904417E-2</v>
      </c>
      <c r="Q1578" s="17">
        <v>3.4917092003589001E-2</v>
      </c>
      <c r="R1578" s="17">
        <v>3.54017919987702E-2</v>
      </c>
      <c r="S1578" s="17"/>
      <c r="T1578" s="17">
        <v>1.7533170007024899E-2</v>
      </c>
      <c r="U1578" s="17">
        <v>3.2760500410222701E-2</v>
      </c>
      <c r="V1578" s="17">
        <v>2.01440066038144E-2</v>
      </c>
      <c r="W1578" s="17">
        <v>8.8867567020890405E-3</v>
      </c>
      <c r="X1578" s="17">
        <v>2.4135148256900801E-2</v>
      </c>
      <c r="Y1578" s="17">
        <v>2.4838167715312699E-2</v>
      </c>
      <c r="Z1578" s="17">
        <v>1.27852859365479E-2</v>
      </c>
      <c r="AA1578" s="17">
        <v>3.5268552502625998E-2</v>
      </c>
      <c r="AB1578" s="17">
        <v>3.9596833677822303E-2</v>
      </c>
      <c r="AC1578" s="17">
        <v>3.0782841520507101E-2</v>
      </c>
      <c r="AD1578" s="17">
        <v>2.0780626495282201E-2</v>
      </c>
      <c r="AE1578" s="17">
        <v>0.104951750314333</v>
      </c>
      <c r="AF1578" s="17"/>
      <c r="AG1578" s="17">
        <v>2.8086122905088998E-2</v>
      </c>
      <c r="AH1578" s="17">
        <v>2.3576864799459901E-2</v>
      </c>
    </row>
    <row r="1579" spans="2:34" x14ac:dyDescent="0.25">
      <c r="B1579" t="s">
        <v>80</v>
      </c>
      <c r="C1579" s="17">
        <v>5.3259512608183901E-2</v>
      </c>
      <c r="D1579" s="17">
        <v>4.4756149983501303E-2</v>
      </c>
      <c r="E1579" s="17">
        <v>6.1234960027136902E-2</v>
      </c>
      <c r="F1579" s="17"/>
      <c r="G1579" s="17">
        <v>6.6998462385415999E-2</v>
      </c>
      <c r="H1579" s="17">
        <v>5.0362263422017099E-2</v>
      </c>
      <c r="I1579" s="17">
        <v>4.4125406099781599E-2</v>
      </c>
      <c r="J1579" s="17"/>
      <c r="K1579" s="17">
        <v>6.9358813395402202E-2</v>
      </c>
      <c r="L1579" s="17">
        <v>4.4385633474495E-2</v>
      </c>
      <c r="M1579" s="17"/>
      <c r="N1579" s="17">
        <v>0.12707691360721801</v>
      </c>
      <c r="O1579" s="17">
        <v>3.3663734662116397E-2</v>
      </c>
      <c r="P1579" s="17">
        <v>5.43928027961324E-2</v>
      </c>
      <c r="Q1579" s="17">
        <v>1.7070355133782501E-2</v>
      </c>
      <c r="R1579" s="17">
        <v>2.3413456910836E-2</v>
      </c>
      <c r="S1579" s="17"/>
      <c r="T1579" s="17">
        <v>3.7731793987151201E-2</v>
      </c>
      <c r="U1579" s="17">
        <v>4.7868767466961899E-2</v>
      </c>
      <c r="V1579" s="17">
        <v>8.0839005779635695E-2</v>
      </c>
      <c r="W1579" s="17">
        <v>5.65121594677713E-2</v>
      </c>
      <c r="X1579" s="17">
        <v>5.16063032600265E-2</v>
      </c>
      <c r="Y1579" s="17">
        <v>6.2795950245381399E-2</v>
      </c>
      <c r="Z1579" s="17">
        <v>6.04694548530832E-2</v>
      </c>
      <c r="AA1579" s="17">
        <v>1.5921451246215201E-2</v>
      </c>
      <c r="AB1579" s="17">
        <v>3.9513550625590102E-2</v>
      </c>
      <c r="AC1579" s="17">
        <v>7.1794467651059707E-2</v>
      </c>
      <c r="AD1579" s="17">
        <v>8.0886141829255701E-2</v>
      </c>
      <c r="AE1579" s="17">
        <v>2.3750497013587502E-2</v>
      </c>
      <c r="AF1579" s="17"/>
      <c r="AG1579" s="17">
        <v>4.6374755466487103E-2</v>
      </c>
      <c r="AH1579" s="17">
        <v>4.25128407078793E-2</v>
      </c>
    </row>
    <row r="1580" spans="2:34" x14ac:dyDescent="0.25">
      <c r="B1580" t="s">
        <v>449</v>
      </c>
      <c r="C1580" s="17">
        <v>0.68614954538478901</v>
      </c>
      <c r="D1580" s="17">
        <v>0.69407738177237899</v>
      </c>
      <c r="E1580" s="17">
        <v>0.676719259038007</v>
      </c>
      <c r="F1580" s="17"/>
      <c r="G1580" s="17">
        <v>0.71057299817533304</v>
      </c>
      <c r="H1580" s="17">
        <v>0.66611317739573805</v>
      </c>
      <c r="I1580" s="17">
        <v>0.68854759071612504</v>
      </c>
      <c r="J1580" s="17"/>
      <c r="K1580" s="17">
        <v>0.66528159259944697</v>
      </c>
      <c r="L1580" s="17">
        <v>0.69633289258894504</v>
      </c>
      <c r="M1580" s="17"/>
      <c r="N1580" s="17">
        <v>0.58255686827131403</v>
      </c>
      <c r="O1580" s="17">
        <v>0.69730068053962901</v>
      </c>
      <c r="P1580" s="17">
        <v>0.68809069016179403</v>
      </c>
      <c r="Q1580" s="17">
        <v>0.72943942532412798</v>
      </c>
      <c r="R1580" s="17">
        <v>0.74150299897111804</v>
      </c>
      <c r="S1580" s="17"/>
      <c r="T1580" s="17">
        <v>0.71956070628173496</v>
      </c>
      <c r="U1580" s="17">
        <v>0.691415646068398</v>
      </c>
      <c r="V1580" s="17">
        <v>0.70962969711183099</v>
      </c>
      <c r="W1580" s="17">
        <v>0.64643251129485602</v>
      </c>
      <c r="X1580" s="17">
        <v>0.69809267858955504</v>
      </c>
      <c r="Y1580" s="17">
        <v>0.66844742893572695</v>
      </c>
      <c r="Z1580" s="17">
        <v>0.69453231228490397</v>
      </c>
      <c r="AA1580" s="17">
        <v>0.634383335544073</v>
      </c>
      <c r="AB1580" s="17">
        <v>0.72656709808970699</v>
      </c>
      <c r="AC1580" s="17">
        <v>0.69002122032645197</v>
      </c>
      <c r="AD1580" s="17">
        <v>0.56589131742314203</v>
      </c>
      <c r="AE1580" s="17">
        <v>0.66614066804718997</v>
      </c>
      <c r="AF1580" s="17"/>
      <c r="AG1580" s="17">
        <v>0.68664396124455196</v>
      </c>
      <c r="AH1580" s="17">
        <v>0.70906917381064405</v>
      </c>
    </row>
    <row r="1581" spans="2:34" x14ac:dyDescent="0.25">
      <c r="B1581" t="s">
        <v>450</v>
      </c>
      <c r="C1581" s="17">
        <v>7.7540053986979093E-2</v>
      </c>
      <c r="D1581" s="17">
        <v>8.4143599992354601E-2</v>
      </c>
      <c r="E1581" s="17">
        <v>7.1465619703888594E-2</v>
      </c>
      <c r="F1581" s="17"/>
      <c r="G1581" s="17">
        <v>6.7145181338606794E-2</v>
      </c>
      <c r="H1581" s="17">
        <v>7.7799599169459097E-2</v>
      </c>
      <c r="I1581" s="17">
        <v>8.6870190466177694E-2</v>
      </c>
      <c r="J1581" s="17"/>
      <c r="K1581" s="17">
        <v>8.6424381712160006E-2</v>
      </c>
      <c r="L1581" s="17">
        <v>7.63389065199436E-2</v>
      </c>
      <c r="M1581" s="17"/>
      <c r="N1581" s="17">
        <v>7.7466296066579302E-2</v>
      </c>
      <c r="O1581" s="17">
        <v>7.0044462314290803E-2</v>
      </c>
      <c r="P1581" s="17">
        <v>6.9751702799034296E-2</v>
      </c>
      <c r="Q1581" s="17">
        <v>9.2463815501955801E-2</v>
      </c>
      <c r="R1581" s="17">
        <v>9.4820703748086099E-2</v>
      </c>
      <c r="S1581" s="17"/>
      <c r="T1581" s="17">
        <v>4.6030430843683599E-2</v>
      </c>
      <c r="U1581" s="17">
        <v>7.2530630529358597E-2</v>
      </c>
      <c r="V1581" s="17">
        <v>6.2497919210805601E-2</v>
      </c>
      <c r="W1581" s="17">
        <v>4.5372236406133498E-2</v>
      </c>
      <c r="X1581" s="17">
        <v>8.0684636083951503E-2</v>
      </c>
      <c r="Y1581" s="17">
        <v>7.5179238546967606E-2</v>
      </c>
      <c r="Z1581" s="17">
        <v>7.8890787381992497E-2</v>
      </c>
      <c r="AA1581" s="17">
        <v>0.17173674583933299</v>
      </c>
      <c r="AB1581" s="17">
        <v>7.3365061125109904E-2</v>
      </c>
      <c r="AC1581" s="17">
        <v>7.3222358123812906E-2</v>
      </c>
      <c r="AD1581" s="17">
        <v>0.12811968573631799</v>
      </c>
      <c r="AE1581" s="17">
        <v>0.18841168802046601</v>
      </c>
      <c r="AF1581" s="17"/>
      <c r="AG1581" s="17">
        <v>7.9050203905870406E-2</v>
      </c>
      <c r="AH1581" s="17">
        <v>7.04979892176721E-2</v>
      </c>
    </row>
    <row r="1582" spans="2:34" x14ac:dyDescent="0.25">
      <c r="C1582" s="17"/>
      <c r="D1582" s="17"/>
      <c r="E1582" s="17"/>
      <c r="F1582" s="17"/>
      <c r="G1582" s="17"/>
      <c r="H1582" s="17"/>
      <c r="I1582" s="17"/>
      <c r="J1582" s="17"/>
      <c r="K1582" s="17"/>
      <c r="L1582" s="17"/>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7"/>
    </row>
    <row r="1583" spans="2:34" x14ac:dyDescent="0.25">
      <c r="B1583" s="6" t="s">
        <v>603</v>
      </c>
      <c r="C1583" s="17"/>
      <c r="D1583" s="17"/>
      <c r="E1583" s="17"/>
      <c r="F1583" s="17"/>
      <c r="G1583" s="17"/>
      <c r="H1583" s="17"/>
      <c r="I1583" s="17"/>
      <c r="J1583" s="17"/>
      <c r="K1583" s="17"/>
      <c r="L1583" s="17"/>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7"/>
    </row>
    <row r="1584" spans="2:34" x14ac:dyDescent="0.25">
      <c r="B1584" s="23" t="s">
        <v>62</v>
      </c>
      <c r="C1584" s="17"/>
      <c r="D1584" s="17"/>
      <c r="E1584" s="17"/>
      <c r="F1584" s="17"/>
      <c r="G1584" s="17"/>
      <c r="H1584" s="17"/>
      <c r="I1584" s="17"/>
      <c r="J1584" s="17"/>
      <c r="K1584" s="17"/>
      <c r="L1584" s="17"/>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7"/>
    </row>
    <row r="1585" spans="2:34" x14ac:dyDescent="0.25">
      <c r="B1585" t="s">
        <v>444</v>
      </c>
      <c r="C1585" s="17">
        <v>0.1067687871043</v>
      </c>
      <c r="D1585" s="17">
        <v>0.116710033140866</v>
      </c>
      <c r="E1585" s="17">
        <v>9.8868539042722497E-2</v>
      </c>
      <c r="F1585" s="17"/>
      <c r="G1585" s="17">
        <v>8.4105351369211601E-2</v>
      </c>
      <c r="H1585" s="17">
        <v>8.8500797319705699E-2</v>
      </c>
      <c r="I1585" s="17">
        <v>0.15068868424474899</v>
      </c>
      <c r="J1585" s="17"/>
      <c r="K1585" s="17">
        <v>0.10953484887416801</v>
      </c>
      <c r="L1585" s="17">
        <v>0.107710135112251</v>
      </c>
      <c r="M1585" s="17"/>
      <c r="N1585" s="17">
        <v>0.129515064203754</v>
      </c>
      <c r="O1585" s="17">
        <v>8.7082255176738496E-2</v>
      </c>
      <c r="P1585" s="17">
        <v>9.21102789257114E-2</v>
      </c>
      <c r="Q1585" s="17">
        <v>0.101592154081917</v>
      </c>
      <c r="R1585" s="17">
        <v>0.13814710228221</v>
      </c>
      <c r="S1585" s="17"/>
      <c r="T1585" s="17">
        <v>0.16446484065299199</v>
      </c>
      <c r="U1585" s="17">
        <v>8.9988301681247704E-2</v>
      </c>
      <c r="V1585" s="17">
        <v>0.100349851930447</v>
      </c>
      <c r="W1585" s="17">
        <v>0.1037738533856</v>
      </c>
      <c r="X1585" s="17">
        <v>9.7110900097532996E-2</v>
      </c>
      <c r="Y1585" s="17">
        <v>7.8270577059345606E-2</v>
      </c>
      <c r="Z1585" s="17">
        <v>6.6249866725406795E-2</v>
      </c>
      <c r="AA1585" s="17">
        <v>0.12629704203534201</v>
      </c>
      <c r="AB1585" s="17">
        <v>0.122967082723641</v>
      </c>
      <c r="AC1585" s="17">
        <v>0.115866686886213</v>
      </c>
      <c r="AD1585" s="17">
        <v>7.8400377694288897E-2</v>
      </c>
      <c r="AE1585" s="17">
        <v>0.110621586670465</v>
      </c>
      <c r="AF1585" s="17"/>
      <c r="AG1585" s="17">
        <v>0.128947600328254</v>
      </c>
      <c r="AH1585" s="17">
        <v>9.2317890826798796E-2</v>
      </c>
    </row>
    <row r="1586" spans="2:34" x14ac:dyDescent="0.25">
      <c r="B1586" t="s">
        <v>445</v>
      </c>
      <c r="C1586" s="17">
        <v>0.25880673730151399</v>
      </c>
      <c r="D1586" s="17">
        <v>0.27547490071068698</v>
      </c>
      <c r="E1586" s="17">
        <v>0.24525238534298599</v>
      </c>
      <c r="F1586" s="17"/>
      <c r="G1586" s="17">
        <v>0.212719276665608</v>
      </c>
      <c r="H1586" s="17">
        <v>0.26666133988667001</v>
      </c>
      <c r="I1586" s="17">
        <v>0.29178103132195699</v>
      </c>
      <c r="J1586" s="17"/>
      <c r="K1586" s="17">
        <v>0.19701951660987199</v>
      </c>
      <c r="L1586" s="17">
        <v>0.27305396462364401</v>
      </c>
      <c r="M1586" s="17"/>
      <c r="N1586" s="17">
        <v>0.17121798610883401</v>
      </c>
      <c r="O1586" s="17">
        <v>0.20422331107608899</v>
      </c>
      <c r="P1586" s="17">
        <v>0.26596501029787001</v>
      </c>
      <c r="Q1586" s="17">
        <v>0.25307134530771902</v>
      </c>
      <c r="R1586" s="17">
        <v>0.37866358514266701</v>
      </c>
      <c r="S1586" s="17"/>
      <c r="T1586" s="17">
        <v>0.33501558907485202</v>
      </c>
      <c r="U1586" s="17">
        <v>0.23049089297973399</v>
      </c>
      <c r="V1586" s="17">
        <v>0.26952632039534202</v>
      </c>
      <c r="W1586" s="17">
        <v>0.21186723741230301</v>
      </c>
      <c r="X1586" s="17">
        <v>0.25568075109432398</v>
      </c>
      <c r="Y1586" s="17">
        <v>0.28259569121727501</v>
      </c>
      <c r="Z1586" s="17">
        <v>0.28641112735906099</v>
      </c>
      <c r="AA1586" s="17">
        <v>0.29639839239674698</v>
      </c>
      <c r="AB1586" s="17">
        <v>0.2089433416133</v>
      </c>
      <c r="AC1586" s="17">
        <v>0.24850481652057299</v>
      </c>
      <c r="AD1586" s="17">
        <v>0.24020423118669201</v>
      </c>
      <c r="AE1586" s="17">
        <v>0.18459000131809999</v>
      </c>
      <c r="AF1586" s="17"/>
      <c r="AG1586" s="17">
        <v>0.27763506581404501</v>
      </c>
      <c r="AH1586" s="17">
        <v>0.25256720328087201</v>
      </c>
    </row>
    <row r="1587" spans="2:34" x14ac:dyDescent="0.25">
      <c r="B1587" t="s">
        <v>446</v>
      </c>
      <c r="C1587" s="17">
        <v>0.30798779779449498</v>
      </c>
      <c r="D1587" s="17">
        <v>0.30565844217458399</v>
      </c>
      <c r="E1587" s="17">
        <v>0.31034075946004602</v>
      </c>
      <c r="F1587" s="17"/>
      <c r="G1587" s="17">
        <v>0.30457645826047502</v>
      </c>
      <c r="H1587" s="17">
        <v>0.33867154325010101</v>
      </c>
      <c r="I1587" s="17">
        <v>0.27274379069795202</v>
      </c>
      <c r="J1587" s="17"/>
      <c r="K1587" s="17">
        <v>0.29068263189220001</v>
      </c>
      <c r="L1587" s="17">
        <v>0.31222467735723602</v>
      </c>
      <c r="M1587" s="17"/>
      <c r="N1587" s="17">
        <v>0.35905053570847201</v>
      </c>
      <c r="O1587" s="17">
        <v>0.32878002174718601</v>
      </c>
      <c r="P1587" s="17">
        <v>0.30853822230941302</v>
      </c>
      <c r="Q1587" s="17">
        <v>0.28699653384439799</v>
      </c>
      <c r="R1587" s="17">
        <v>0.24977135290411501</v>
      </c>
      <c r="S1587" s="17"/>
      <c r="T1587" s="17">
        <v>0.30390964553011302</v>
      </c>
      <c r="U1587" s="17">
        <v>0.33976925804618902</v>
      </c>
      <c r="V1587" s="17">
        <v>0.301913937930262</v>
      </c>
      <c r="W1587" s="17">
        <v>0.36595040566365999</v>
      </c>
      <c r="X1587" s="17">
        <v>0.30090092132625801</v>
      </c>
      <c r="Y1587" s="17">
        <v>0.29749197441327502</v>
      </c>
      <c r="Z1587" s="17">
        <v>0.29883800486447598</v>
      </c>
      <c r="AA1587" s="17">
        <v>0.25975054145508703</v>
      </c>
      <c r="AB1587" s="17">
        <v>0.31671212424433598</v>
      </c>
      <c r="AC1587" s="17">
        <v>0.27639967876938698</v>
      </c>
      <c r="AD1587" s="17">
        <v>0.31468271812668303</v>
      </c>
      <c r="AE1587" s="17">
        <v>0.22235840031694201</v>
      </c>
      <c r="AF1587" s="17"/>
      <c r="AG1587" s="17">
        <v>0.28530057803653602</v>
      </c>
      <c r="AH1587" s="17">
        <v>0.32531560527468301</v>
      </c>
    </row>
    <row r="1588" spans="2:34" x14ac:dyDescent="0.25">
      <c r="B1588" t="s">
        <v>447</v>
      </c>
      <c r="C1588" s="17">
        <v>0.18600771472792399</v>
      </c>
      <c r="D1588" s="17">
        <v>0.172612214041203</v>
      </c>
      <c r="E1588" s="17">
        <v>0.199114941369639</v>
      </c>
      <c r="F1588" s="17"/>
      <c r="G1588" s="17">
        <v>0.21530514390493799</v>
      </c>
      <c r="H1588" s="17">
        <v>0.18407617939012</v>
      </c>
      <c r="I1588" s="17">
        <v>0.16121347998909499</v>
      </c>
      <c r="J1588" s="17"/>
      <c r="K1588" s="17">
        <v>0.231520109030322</v>
      </c>
      <c r="L1588" s="17">
        <v>0.17882413211081499</v>
      </c>
      <c r="M1588" s="17"/>
      <c r="N1588" s="17">
        <v>0.15619151032498599</v>
      </c>
      <c r="O1588" s="17">
        <v>0.21949570567313501</v>
      </c>
      <c r="P1588" s="17">
        <v>0.18967223025827101</v>
      </c>
      <c r="Q1588" s="17">
        <v>0.213535276450638</v>
      </c>
      <c r="R1588" s="17">
        <v>0.15843247809029901</v>
      </c>
      <c r="S1588" s="17"/>
      <c r="T1588" s="17">
        <v>0.125624384059626</v>
      </c>
      <c r="U1588" s="17">
        <v>0.208349580414634</v>
      </c>
      <c r="V1588" s="17">
        <v>0.16027367131421699</v>
      </c>
      <c r="W1588" s="17">
        <v>0.183792387409873</v>
      </c>
      <c r="X1588" s="17">
        <v>0.147860231137069</v>
      </c>
      <c r="Y1588" s="17">
        <v>0.18442242074394999</v>
      </c>
      <c r="Z1588" s="17">
        <v>0.20483912158610401</v>
      </c>
      <c r="AA1588" s="17">
        <v>0.220652668301213</v>
      </c>
      <c r="AB1588" s="17">
        <v>0.229870985527069</v>
      </c>
      <c r="AC1588" s="17">
        <v>0.201376826217394</v>
      </c>
      <c r="AD1588" s="17">
        <v>0.161923227365878</v>
      </c>
      <c r="AE1588" s="17">
        <v>0.27193882529310098</v>
      </c>
      <c r="AF1588" s="17"/>
      <c r="AG1588" s="17">
        <v>0.17433782158342301</v>
      </c>
      <c r="AH1588" s="17">
        <v>0.19846493022007</v>
      </c>
    </row>
    <row r="1589" spans="2:34" x14ac:dyDescent="0.25">
      <c r="B1589" t="s">
        <v>448</v>
      </c>
      <c r="C1589" s="17">
        <v>8.9981015803391906E-2</v>
      </c>
      <c r="D1589" s="17">
        <v>8.6690138825172E-2</v>
      </c>
      <c r="E1589" s="17">
        <v>9.1168862469976394E-2</v>
      </c>
      <c r="F1589" s="17"/>
      <c r="G1589" s="17">
        <v>0.106855990375119</v>
      </c>
      <c r="H1589" s="17">
        <v>7.6898191807725197E-2</v>
      </c>
      <c r="I1589" s="17">
        <v>9.0685259610319605E-2</v>
      </c>
      <c r="J1589" s="17"/>
      <c r="K1589" s="17">
        <v>0.10558090508642</v>
      </c>
      <c r="L1589" s="17">
        <v>8.8253616054441403E-2</v>
      </c>
      <c r="M1589" s="17"/>
      <c r="N1589" s="17">
        <v>7.79242366784475E-2</v>
      </c>
      <c r="O1589" s="17">
        <v>0.10831800530468499</v>
      </c>
      <c r="P1589" s="17">
        <v>9.4420392794782801E-2</v>
      </c>
      <c r="Q1589" s="17">
        <v>0.13899263958696501</v>
      </c>
      <c r="R1589" s="17">
        <v>5.4464945492859802E-2</v>
      </c>
      <c r="S1589" s="17"/>
      <c r="T1589" s="17">
        <v>2.21355995164552E-2</v>
      </c>
      <c r="U1589" s="17">
        <v>7.5025447224191494E-2</v>
      </c>
      <c r="V1589" s="17">
        <v>8.0766044837512402E-2</v>
      </c>
      <c r="W1589" s="17">
        <v>0.107300303391183</v>
      </c>
      <c r="X1589" s="17">
        <v>0.121075571787185</v>
      </c>
      <c r="Y1589" s="17">
        <v>9.08072069422E-2</v>
      </c>
      <c r="Z1589" s="17">
        <v>0.11609839025931699</v>
      </c>
      <c r="AA1589" s="17">
        <v>8.3799590868065099E-2</v>
      </c>
      <c r="AB1589" s="17">
        <v>9.2539910995294794E-2</v>
      </c>
      <c r="AC1589" s="17">
        <v>0.109981849095837</v>
      </c>
      <c r="AD1589" s="17">
        <v>0.108264754348988</v>
      </c>
      <c r="AE1589" s="17">
        <v>0.20060143487336801</v>
      </c>
      <c r="AF1589" s="17"/>
      <c r="AG1589" s="17">
        <v>9.3764665056555396E-2</v>
      </c>
      <c r="AH1589" s="17">
        <v>8.6435219670769906E-2</v>
      </c>
    </row>
    <row r="1590" spans="2:34" x14ac:dyDescent="0.25">
      <c r="B1590" t="s">
        <v>80</v>
      </c>
      <c r="C1590" s="17">
        <v>5.0447947268375003E-2</v>
      </c>
      <c r="D1590" s="17">
        <v>4.2854271107487803E-2</v>
      </c>
      <c r="E1590" s="17">
        <v>5.5254512314630903E-2</v>
      </c>
      <c r="F1590" s="17"/>
      <c r="G1590" s="17">
        <v>7.64377794246488E-2</v>
      </c>
      <c r="H1590" s="17">
        <v>4.5191948345677802E-2</v>
      </c>
      <c r="I1590" s="17">
        <v>3.2887754135926602E-2</v>
      </c>
      <c r="J1590" s="17"/>
      <c r="K1590" s="17">
        <v>6.5661988507017294E-2</v>
      </c>
      <c r="L1590" s="17">
        <v>3.9933474741612303E-2</v>
      </c>
      <c r="M1590" s="17"/>
      <c r="N1590" s="17">
        <v>0.10610066697550601</v>
      </c>
      <c r="O1590" s="17">
        <v>5.2100701022166997E-2</v>
      </c>
      <c r="P1590" s="17">
        <v>4.9293865413952399E-2</v>
      </c>
      <c r="Q1590" s="17">
        <v>5.8120507283627599E-3</v>
      </c>
      <c r="R1590" s="17">
        <v>2.05205360878505E-2</v>
      </c>
      <c r="S1590" s="17"/>
      <c r="T1590" s="17">
        <v>4.88499411659616E-2</v>
      </c>
      <c r="U1590" s="17">
        <v>5.63765196540039E-2</v>
      </c>
      <c r="V1590" s="17">
        <v>8.7170173592219402E-2</v>
      </c>
      <c r="W1590" s="17">
        <v>2.7315812737382299E-2</v>
      </c>
      <c r="X1590" s="17">
        <v>7.7371624557631496E-2</v>
      </c>
      <c r="Y1590" s="17">
        <v>6.6412129623954499E-2</v>
      </c>
      <c r="Z1590" s="17">
        <v>2.75634892056358E-2</v>
      </c>
      <c r="AA1590" s="17">
        <v>1.31017649435457E-2</v>
      </c>
      <c r="AB1590" s="17">
        <v>2.89665548963591E-2</v>
      </c>
      <c r="AC1590" s="17">
        <v>4.7870142510595903E-2</v>
      </c>
      <c r="AD1590" s="17">
        <v>9.6524691277471097E-2</v>
      </c>
      <c r="AE1590" s="17">
        <v>9.8897515280232193E-3</v>
      </c>
      <c r="AF1590" s="17"/>
      <c r="AG1590" s="17">
        <v>4.0014269181187098E-2</v>
      </c>
      <c r="AH1590" s="17">
        <v>4.4899150726806301E-2</v>
      </c>
    </row>
    <row r="1591" spans="2:34" x14ac:dyDescent="0.25">
      <c r="B1591" t="s">
        <v>449</v>
      </c>
      <c r="C1591" s="17">
        <v>0.36557552440581398</v>
      </c>
      <c r="D1591" s="17">
        <v>0.39218493385155301</v>
      </c>
      <c r="E1591" s="17">
        <v>0.34412092438570802</v>
      </c>
      <c r="F1591" s="17"/>
      <c r="G1591" s="17">
        <v>0.29682462803482002</v>
      </c>
      <c r="H1591" s="17">
        <v>0.35516213720637602</v>
      </c>
      <c r="I1591" s="17">
        <v>0.442469715566706</v>
      </c>
      <c r="J1591" s="17"/>
      <c r="K1591" s="17">
        <v>0.30655436548404003</v>
      </c>
      <c r="L1591" s="17">
        <v>0.38076409973589498</v>
      </c>
      <c r="M1591" s="17"/>
      <c r="N1591" s="17">
        <v>0.30073305031258801</v>
      </c>
      <c r="O1591" s="17">
        <v>0.291305566252828</v>
      </c>
      <c r="P1591" s="17">
        <v>0.35807528922358101</v>
      </c>
      <c r="Q1591" s="17">
        <v>0.35466349938963598</v>
      </c>
      <c r="R1591" s="17">
        <v>0.51681068742487601</v>
      </c>
      <c r="S1591" s="17"/>
      <c r="T1591" s="17">
        <v>0.49948042972784401</v>
      </c>
      <c r="U1591" s="17">
        <v>0.32047919466098201</v>
      </c>
      <c r="V1591" s="17">
        <v>0.36987617232578801</v>
      </c>
      <c r="W1591" s="17">
        <v>0.31564109079790298</v>
      </c>
      <c r="X1591" s="17">
        <v>0.35279165119185701</v>
      </c>
      <c r="Y1591" s="17">
        <v>0.36086626827661999</v>
      </c>
      <c r="Z1591" s="17">
        <v>0.35266099408446799</v>
      </c>
      <c r="AA1591" s="17">
        <v>0.42269543443208901</v>
      </c>
      <c r="AB1591" s="17">
        <v>0.33191042433694101</v>
      </c>
      <c r="AC1591" s="17">
        <v>0.36437150340678598</v>
      </c>
      <c r="AD1591" s="17">
        <v>0.31860460888098102</v>
      </c>
      <c r="AE1591" s="17">
        <v>0.29521158798856501</v>
      </c>
      <c r="AF1591" s="17"/>
      <c r="AG1591" s="17">
        <v>0.40658266614229899</v>
      </c>
      <c r="AH1591" s="17">
        <v>0.34488509410767099</v>
      </c>
    </row>
    <row r="1592" spans="2:34" x14ac:dyDescent="0.25">
      <c r="B1592" t="s">
        <v>450</v>
      </c>
      <c r="C1592" s="17">
        <v>0.27598873053131601</v>
      </c>
      <c r="D1592" s="17">
        <v>0.25930235286637499</v>
      </c>
      <c r="E1592" s="17">
        <v>0.290283803839615</v>
      </c>
      <c r="F1592" s="17"/>
      <c r="G1592" s="17">
        <v>0.32216113428005699</v>
      </c>
      <c r="H1592" s="17">
        <v>0.260974371197846</v>
      </c>
      <c r="I1592" s="17">
        <v>0.251898739599415</v>
      </c>
      <c r="J1592" s="17"/>
      <c r="K1592" s="17">
        <v>0.33710101411674298</v>
      </c>
      <c r="L1592" s="17">
        <v>0.26707774816525598</v>
      </c>
      <c r="M1592" s="17"/>
      <c r="N1592" s="17">
        <v>0.23411574700343399</v>
      </c>
      <c r="O1592" s="17">
        <v>0.32781371097781897</v>
      </c>
      <c r="P1592" s="17">
        <v>0.28409262305305399</v>
      </c>
      <c r="Q1592" s="17">
        <v>0.35252791603760297</v>
      </c>
      <c r="R1592" s="17">
        <v>0.212897423583159</v>
      </c>
      <c r="S1592" s="17"/>
      <c r="T1592" s="17">
        <v>0.147759983576081</v>
      </c>
      <c r="U1592" s="17">
        <v>0.28337502763882499</v>
      </c>
      <c r="V1592" s="17">
        <v>0.24103971615173</v>
      </c>
      <c r="W1592" s="17">
        <v>0.29109269080105499</v>
      </c>
      <c r="X1592" s="17">
        <v>0.26893580292425401</v>
      </c>
      <c r="Y1592" s="17">
        <v>0.27522962768615</v>
      </c>
      <c r="Z1592" s="17">
        <v>0.32093751184542102</v>
      </c>
      <c r="AA1592" s="17">
        <v>0.30445225916927898</v>
      </c>
      <c r="AB1592" s="17">
        <v>0.32241089652236399</v>
      </c>
      <c r="AC1592" s="17">
        <v>0.31135867531323103</v>
      </c>
      <c r="AD1592" s="17">
        <v>0.27018798171486602</v>
      </c>
      <c r="AE1592" s="17">
        <v>0.47254026016646899</v>
      </c>
      <c r="AF1592" s="17"/>
      <c r="AG1592" s="17">
        <v>0.26810248663997899</v>
      </c>
      <c r="AH1592" s="17">
        <v>0.28490014989084</v>
      </c>
    </row>
    <row r="1593" spans="2:34" x14ac:dyDescent="0.25">
      <c r="C1593" s="17"/>
      <c r="D1593" s="17"/>
      <c r="E1593" s="17"/>
      <c r="F1593" s="17"/>
      <c r="G1593" s="17"/>
      <c r="H1593" s="17"/>
      <c r="I1593" s="17"/>
      <c r="J1593" s="17"/>
      <c r="K1593" s="17"/>
      <c r="L1593" s="17"/>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7"/>
    </row>
    <row r="1594" spans="2:34" x14ac:dyDescent="0.25">
      <c r="B1594" s="6" t="s">
        <v>604</v>
      </c>
      <c r="C1594" s="17"/>
      <c r="D1594" s="17"/>
      <c r="E1594" s="17"/>
      <c r="F1594" s="17"/>
      <c r="G1594" s="17"/>
      <c r="H1594" s="17"/>
      <c r="I1594" s="17"/>
      <c r="J1594" s="17"/>
      <c r="K1594" s="17"/>
      <c r="L1594" s="17"/>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7"/>
    </row>
    <row r="1595" spans="2:34" x14ac:dyDescent="0.25">
      <c r="B1595" s="23" t="s">
        <v>62</v>
      </c>
      <c r="C1595" s="17"/>
      <c r="D1595" s="17"/>
      <c r="E1595" s="17"/>
      <c r="F1595" s="17"/>
      <c r="G1595" s="17"/>
      <c r="H1595" s="17"/>
      <c r="I1595" s="17"/>
      <c r="J1595" s="17"/>
      <c r="K1595" s="17"/>
      <c r="L1595" s="17"/>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7"/>
    </row>
    <row r="1596" spans="2:34" x14ac:dyDescent="0.25">
      <c r="B1596" t="s">
        <v>444</v>
      </c>
      <c r="C1596" s="17">
        <v>0.15075625088088301</v>
      </c>
      <c r="D1596" s="17">
        <v>0.15664009066913001</v>
      </c>
      <c r="E1596" s="17">
        <v>0.14379662666887699</v>
      </c>
      <c r="F1596" s="17"/>
      <c r="G1596" s="17">
        <v>0.146890667488972</v>
      </c>
      <c r="H1596" s="17">
        <v>0.15360175037094201</v>
      </c>
      <c r="I1596" s="17">
        <v>0.15078447466511499</v>
      </c>
      <c r="J1596" s="17"/>
      <c r="K1596" s="17">
        <v>0.17118534746310299</v>
      </c>
      <c r="L1596" s="17">
        <v>0.14656816201522599</v>
      </c>
      <c r="M1596" s="17"/>
      <c r="N1596" s="17">
        <v>0.16033772771344301</v>
      </c>
      <c r="O1596" s="17">
        <v>0.14845634357166301</v>
      </c>
      <c r="P1596" s="17">
        <v>0.142449055515905</v>
      </c>
      <c r="Q1596" s="17">
        <v>0.19438802481335499</v>
      </c>
      <c r="R1596" s="17">
        <v>0.145034351381681</v>
      </c>
      <c r="S1596" s="17"/>
      <c r="T1596" s="17">
        <v>0.181460585495403</v>
      </c>
      <c r="U1596" s="17">
        <v>0.151406990744065</v>
      </c>
      <c r="V1596" s="17">
        <v>0.128904457100085</v>
      </c>
      <c r="W1596" s="17">
        <v>0.118041095885319</v>
      </c>
      <c r="X1596" s="17">
        <v>0.16879099969962999</v>
      </c>
      <c r="Y1596" s="17">
        <v>0.122622886100358</v>
      </c>
      <c r="Z1596" s="17">
        <v>0.14222554569920201</v>
      </c>
      <c r="AA1596" s="17">
        <v>0.17197037804064699</v>
      </c>
      <c r="AB1596" s="17">
        <v>0.174321667433046</v>
      </c>
      <c r="AC1596" s="17">
        <v>0.15391368661921601</v>
      </c>
      <c r="AD1596" s="17">
        <v>0.15626066403571801</v>
      </c>
      <c r="AE1596" s="17">
        <v>9.1356297026108493E-2</v>
      </c>
      <c r="AF1596" s="17"/>
      <c r="AG1596" s="17">
        <v>0.15826813136067799</v>
      </c>
      <c r="AH1596" s="17">
        <v>0.150267119789292</v>
      </c>
    </row>
    <row r="1597" spans="2:34" x14ac:dyDescent="0.25">
      <c r="B1597" t="s">
        <v>445</v>
      </c>
      <c r="C1597" s="17">
        <v>0.37433079082880499</v>
      </c>
      <c r="D1597" s="17">
        <v>0.377103366914322</v>
      </c>
      <c r="E1597" s="17">
        <v>0.37062133772432299</v>
      </c>
      <c r="F1597" s="17"/>
      <c r="G1597" s="17">
        <v>0.35881525555983501</v>
      </c>
      <c r="H1597" s="17">
        <v>0.36283367032246899</v>
      </c>
      <c r="I1597" s="17">
        <v>0.40313515402223699</v>
      </c>
      <c r="J1597" s="17"/>
      <c r="K1597" s="17">
        <v>0.36620788394268899</v>
      </c>
      <c r="L1597" s="17">
        <v>0.37937094188313197</v>
      </c>
      <c r="M1597" s="17"/>
      <c r="N1597" s="17">
        <v>0.27387310554028599</v>
      </c>
      <c r="O1597" s="17">
        <v>0.40618527706398</v>
      </c>
      <c r="P1597" s="17">
        <v>0.38968961056775803</v>
      </c>
      <c r="Q1597" s="17">
        <v>0.31532408260592198</v>
      </c>
      <c r="R1597" s="17">
        <v>0.41681610713218398</v>
      </c>
      <c r="S1597" s="17"/>
      <c r="T1597" s="17">
        <v>0.348391052532043</v>
      </c>
      <c r="U1597" s="17">
        <v>0.36900801537605799</v>
      </c>
      <c r="V1597" s="17">
        <v>0.41794331800487</v>
      </c>
      <c r="W1597" s="17">
        <v>0.42319825446667397</v>
      </c>
      <c r="X1597" s="17">
        <v>0.33108056408789099</v>
      </c>
      <c r="Y1597" s="17">
        <v>0.39769153883054698</v>
      </c>
      <c r="Z1597" s="17">
        <v>0.39576664695781399</v>
      </c>
      <c r="AA1597" s="17">
        <v>0.26657748305094398</v>
      </c>
      <c r="AB1597" s="17">
        <v>0.36360744811562601</v>
      </c>
      <c r="AC1597" s="17">
        <v>0.45069780982040902</v>
      </c>
      <c r="AD1597" s="17">
        <v>0.211541190371273</v>
      </c>
      <c r="AE1597" s="17">
        <v>0.48072234722308299</v>
      </c>
      <c r="AF1597" s="17"/>
      <c r="AG1597" s="17">
        <v>0.37522788186350903</v>
      </c>
      <c r="AH1597" s="17">
        <v>0.38837420875950002</v>
      </c>
    </row>
    <row r="1598" spans="2:34" x14ac:dyDescent="0.25">
      <c r="B1598" t="s">
        <v>446</v>
      </c>
      <c r="C1598" s="17">
        <v>0.27274422952175997</v>
      </c>
      <c r="D1598" s="17">
        <v>0.266633979111351</v>
      </c>
      <c r="E1598" s="17">
        <v>0.28165799185892898</v>
      </c>
      <c r="F1598" s="17"/>
      <c r="G1598" s="17">
        <v>0.27699389148263898</v>
      </c>
      <c r="H1598" s="17">
        <v>0.28021462466408298</v>
      </c>
      <c r="I1598" s="17">
        <v>0.25944493630704002</v>
      </c>
      <c r="J1598" s="17"/>
      <c r="K1598" s="17">
        <v>0.241784323634926</v>
      </c>
      <c r="L1598" s="17">
        <v>0.27753863294836001</v>
      </c>
      <c r="M1598" s="17"/>
      <c r="N1598" s="17">
        <v>0.34024910987353502</v>
      </c>
      <c r="O1598" s="17">
        <v>0.262836780331346</v>
      </c>
      <c r="P1598" s="17">
        <v>0.265354017304337</v>
      </c>
      <c r="Q1598" s="17">
        <v>0.24148275715673201</v>
      </c>
      <c r="R1598" s="17">
        <v>0.25210338753380401</v>
      </c>
      <c r="S1598" s="17"/>
      <c r="T1598" s="17">
        <v>0.26876224225197598</v>
      </c>
      <c r="U1598" s="17">
        <v>0.29624646309233899</v>
      </c>
      <c r="V1598" s="17">
        <v>0.25651304107658701</v>
      </c>
      <c r="W1598" s="17">
        <v>0.30688913199850298</v>
      </c>
      <c r="X1598" s="17">
        <v>0.28348178211281</v>
      </c>
      <c r="Y1598" s="17">
        <v>0.27098326539029299</v>
      </c>
      <c r="Z1598" s="17">
        <v>0.27206360877091901</v>
      </c>
      <c r="AA1598" s="17">
        <v>0.30561288846657397</v>
      </c>
      <c r="AB1598" s="17">
        <v>0.22495512056908701</v>
      </c>
      <c r="AC1598" s="17">
        <v>0.24683229072152599</v>
      </c>
      <c r="AD1598" s="17">
        <v>0.37102439059404602</v>
      </c>
      <c r="AE1598" s="17">
        <v>0.15452228134489601</v>
      </c>
      <c r="AF1598" s="17"/>
      <c r="AG1598" s="17">
        <v>0.280931612265308</v>
      </c>
      <c r="AH1598" s="17">
        <v>0.25591996716645898</v>
      </c>
    </row>
    <row r="1599" spans="2:34" x14ac:dyDescent="0.25">
      <c r="B1599" t="s">
        <v>447</v>
      </c>
      <c r="C1599" s="17">
        <v>0.121081647095811</v>
      </c>
      <c r="D1599" s="17">
        <v>0.115989453149397</v>
      </c>
      <c r="E1599" s="17">
        <v>0.12593479302971999</v>
      </c>
      <c r="F1599" s="17"/>
      <c r="G1599" s="17">
        <v>0.12606719538335801</v>
      </c>
      <c r="H1599" s="17">
        <v>0.130736676159559</v>
      </c>
      <c r="I1599" s="17">
        <v>0.104363928368949</v>
      </c>
      <c r="J1599" s="17"/>
      <c r="K1599" s="17">
        <v>0.11911506043844999</v>
      </c>
      <c r="L1599" s="17">
        <v>0.123385509341505</v>
      </c>
      <c r="M1599" s="17"/>
      <c r="N1599" s="17">
        <v>9.6922374801495598E-2</v>
      </c>
      <c r="O1599" s="17">
        <v>0.11271670416662399</v>
      </c>
      <c r="P1599" s="17">
        <v>0.125113064524114</v>
      </c>
      <c r="Q1599" s="17">
        <v>0.14241252057089299</v>
      </c>
      <c r="R1599" s="17">
        <v>0.13486667660201601</v>
      </c>
      <c r="S1599" s="17"/>
      <c r="T1599" s="17">
        <v>0.109417072082067</v>
      </c>
      <c r="U1599" s="17">
        <v>0.107176809949611</v>
      </c>
      <c r="V1599" s="17">
        <v>0.118597700536213</v>
      </c>
      <c r="W1599" s="17">
        <v>0.11512013020534199</v>
      </c>
      <c r="X1599" s="17">
        <v>0.111083340997225</v>
      </c>
      <c r="Y1599" s="17">
        <v>0.124385288408286</v>
      </c>
      <c r="Z1599" s="17">
        <v>0.12214883500557901</v>
      </c>
      <c r="AA1599" s="17">
        <v>0.161183880781503</v>
      </c>
      <c r="AB1599" s="17">
        <v>0.14290369019445401</v>
      </c>
      <c r="AC1599" s="17">
        <v>8.7491553019384702E-2</v>
      </c>
      <c r="AD1599" s="17">
        <v>0.155282258611773</v>
      </c>
      <c r="AE1599" s="17">
        <v>0.17149872109883099</v>
      </c>
      <c r="AF1599" s="17"/>
      <c r="AG1599" s="17">
        <v>0.11956767538780801</v>
      </c>
      <c r="AH1599" s="17">
        <v>0.126679406695623</v>
      </c>
    </row>
    <row r="1600" spans="2:34" x14ac:dyDescent="0.25">
      <c r="B1600" t="s">
        <v>448</v>
      </c>
      <c r="C1600" s="17">
        <v>3.5383564373497003E-2</v>
      </c>
      <c r="D1600" s="17">
        <v>4.3369019542893697E-2</v>
      </c>
      <c r="E1600" s="17">
        <v>2.8074111125823299E-2</v>
      </c>
      <c r="F1600" s="17"/>
      <c r="G1600" s="17">
        <v>2.7016520173617001E-2</v>
      </c>
      <c r="H1600" s="17">
        <v>3.2611885250048399E-2</v>
      </c>
      <c r="I1600" s="17">
        <v>4.6624943197138898E-2</v>
      </c>
      <c r="J1600" s="17"/>
      <c r="K1600" s="17">
        <v>4.1776383088691499E-2</v>
      </c>
      <c r="L1600" s="17">
        <v>3.5404214241279902E-2</v>
      </c>
      <c r="M1600" s="17"/>
      <c r="N1600" s="17">
        <v>2.7090686421571399E-2</v>
      </c>
      <c r="O1600" s="17">
        <v>2.7418506193978402E-2</v>
      </c>
      <c r="P1600" s="17">
        <v>3.4549215094577902E-2</v>
      </c>
      <c r="Q1600" s="17">
        <v>7.8389217273005907E-2</v>
      </c>
      <c r="R1600" s="17">
        <v>3.6797297013855597E-2</v>
      </c>
      <c r="S1600" s="17"/>
      <c r="T1600" s="17">
        <v>4.6709557535462902E-2</v>
      </c>
      <c r="U1600" s="17">
        <v>3.62186072414847E-2</v>
      </c>
      <c r="V1600" s="17">
        <v>2.3439540951467101E-2</v>
      </c>
      <c r="W1600" s="17">
        <v>1.03212792232456E-2</v>
      </c>
      <c r="X1600" s="17">
        <v>1.42043987694253E-2</v>
      </c>
      <c r="Y1600" s="17">
        <v>3.3911917282128098E-2</v>
      </c>
      <c r="Z1600" s="17">
        <v>3.1215311160703099E-2</v>
      </c>
      <c r="AA1600" s="17">
        <v>5.8880109725246502E-2</v>
      </c>
      <c r="AB1600" s="17">
        <v>5.6648651444626198E-2</v>
      </c>
      <c r="AC1600" s="17">
        <v>2.8342589861529599E-2</v>
      </c>
      <c r="AD1600" s="17">
        <v>4.3757313124434302E-2</v>
      </c>
      <c r="AE1600" s="17">
        <v>4.8233716931749299E-2</v>
      </c>
      <c r="AF1600" s="17"/>
      <c r="AG1600" s="17">
        <v>2.5109967715872299E-2</v>
      </c>
      <c r="AH1600" s="17">
        <v>4.0865862178771598E-2</v>
      </c>
    </row>
    <row r="1601" spans="2:34" x14ac:dyDescent="0.25">
      <c r="B1601" t="s">
        <v>80</v>
      </c>
      <c r="C1601" s="17">
        <v>4.5703517299243802E-2</v>
      </c>
      <c r="D1601" s="17">
        <v>4.0264090612906298E-2</v>
      </c>
      <c r="E1601" s="17">
        <v>4.9915139592327101E-2</v>
      </c>
      <c r="F1601" s="17"/>
      <c r="G1601" s="17">
        <v>6.4216469911578894E-2</v>
      </c>
      <c r="H1601" s="17">
        <v>4.0001393232898003E-2</v>
      </c>
      <c r="I1601" s="17">
        <v>3.5646563439520502E-2</v>
      </c>
      <c r="J1601" s="17"/>
      <c r="K1601" s="17">
        <v>5.99310014321408E-2</v>
      </c>
      <c r="L1601" s="17">
        <v>3.7732539570497298E-2</v>
      </c>
      <c r="M1601" s="17"/>
      <c r="N1601" s="17">
        <v>0.10152699564966899</v>
      </c>
      <c r="O1601" s="17">
        <v>4.2386388672407599E-2</v>
      </c>
      <c r="P1601" s="17">
        <v>4.28450369933078E-2</v>
      </c>
      <c r="Q1601" s="17">
        <v>2.8003397580092598E-2</v>
      </c>
      <c r="R1601" s="17">
        <v>1.43821803364585E-2</v>
      </c>
      <c r="S1601" s="17"/>
      <c r="T1601" s="17">
        <v>4.5259490103048201E-2</v>
      </c>
      <c r="U1601" s="17">
        <v>3.9943113596441697E-2</v>
      </c>
      <c r="V1601" s="17">
        <v>5.4601942330778898E-2</v>
      </c>
      <c r="W1601" s="17">
        <v>2.6430108220916002E-2</v>
      </c>
      <c r="X1601" s="17">
        <v>9.1358914333019098E-2</v>
      </c>
      <c r="Y1601" s="17">
        <v>5.0405103988387101E-2</v>
      </c>
      <c r="Z1601" s="17">
        <v>3.65800524057837E-2</v>
      </c>
      <c r="AA1601" s="17">
        <v>3.5775259935085402E-2</v>
      </c>
      <c r="AB1601" s="17">
        <v>3.7563422243161101E-2</v>
      </c>
      <c r="AC1601" s="17">
        <v>3.2722069957934502E-2</v>
      </c>
      <c r="AD1601" s="17">
        <v>6.2134183262755098E-2</v>
      </c>
      <c r="AE1601" s="17">
        <v>5.3666636375332102E-2</v>
      </c>
      <c r="AF1601" s="17"/>
      <c r="AG1601" s="17">
        <v>4.0894731406825001E-2</v>
      </c>
      <c r="AH1601" s="17">
        <v>3.7893435410354399E-2</v>
      </c>
    </row>
    <row r="1602" spans="2:34" x14ac:dyDescent="0.25">
      <c r="B1602" t="s">
        <v>449</v>
      </c>
      <c r="C1602" s="17">
        <v>0.52508704170968801</v>
      </c>
      <c r="D1602" s="17">
        <v>0.53374345758345199</v>
      </c>
      <c r="E1602" s="17">
        <v>0.51441796439320098</v>
      </c>
      <c r="F1602" s="17"/>
      <c r="G1602" s="17">
        <v>0.50570592304880702</v>
      </c>
      <c r="H1602" s="17">
        <v>0.51643542069341097</v>
      </c>
      <c r="I1602" s="17">
        <v>0.55391962868735201</v>
      </c>
      <c r="J1602" s="17"/>
      <c r="K1602" s="17">
        <v>0.53739323140579198</v>
      </c>
      <c r="L1602" s="17">
        <v>0.52593910389835696</v>
      </c>
      <c r="M1602" s="17"/>
      <c r="N1602" s="17">
        <v>0.434210833253729</v>
      </c>
      <c r="O1602" s="17">
        <v>0.55464162063564304</v>
      </c>
      <c r="P1602" s="17">
        <v>0.532138666083663</v>
      </c>
      <c r="Q1602" s="17">
        <v>0.50971210741927697</v>
      </c>
      <c r="R1602" s="17">
        <v>0.56185045851386595</v>
      </c>
      <c r="S1602" s="17"/>
      <c r="T1602" s="17">
        <v>0.52985163802744495</v>
      </c>
      <c r="U1602" s="17">
        <v>0.52041500612012304</v>
      </c>
      <c r="V1602" s="17">
        <v>0.54684777510495497</v>
      </c>
      <c r="W1602" s="17">
        <v>0.541239350351993</v>
      </c>
      <c r="X1602" s="17">
        <v>0.49987156378752101</v>
      </c>
      <c r="Y1602" s="17">
        <v>0.52031442493090496</v>
      </c>
      <c r="Z1602" s="17">
        <v>0.53799219265701503</v>
      </c>
      <c r="AA1602" s="17">
        <v>0.438547861091591</v>
      </c>
      <c r="AB1602" s="17">
        <v>0.53792911554867195</v>
      </c>
      <c r="AC1602" s="17">
        <v>0.60461149643962497</v>
      </c>
      <c r="AD1602" s="17">
        <v>0.36780185440699098</v>
      </c>
      <c r="AE1602" s="17">
        <v>0.57207864424919097</v>
      </c>
      <c r="AF1602" s="17"/>
      <c r="AG1602" s="17">
        <v>0.53349601322418705</v>
      </c>
      <c r="AH1602" s="17">
        <v>0.53864132854879199</v>
      </c>
    </row>
    <row r="1603" spans="2:34" x14ac:dyDescent="0.25">
      <c r="B1603" t="s">
        <v>450</v>
      </c>
      <c r="C1603" s="17">
        <v>0.156465211469308</v>
      </c>
      <c r="D1603" s="17">
        <v>0.159358472692291</v>
      </c>
      <c r="E1603" s="17">
        <v>0.154008904155543</v>
      </c>
      <c r="F1603" s="17"/>
      <c r="G1603" s="17">
        <v>0.153083715556975</v>
      </c>
      <c r="H1603" s="17">
        <v>0.16334856140960799</v>
      </c>
      <c r="I1603" s="17">
        <v>0.15098887156608801</v>
      </c>
      <c r="J1603" s="17"/>
      <c r="K1603" s="17">
        <v>0.16089144352714099</v>
      </c>
      <c r="L1603" s="17">
        <v>0.15878972358278501</v>
      </c>
      <c r="M1603" s="17"/>
      <c r="N1603" s="17">
        <v>0.124013061223067</v>
      </c>
      <c r="O1603" s="17">
        <v>0.140135210360603</v>
      </c>
      <c r="P1603" s="17">
        <v>0.159662279618692</v>
      </c>
      <c r="Q1603" s="17">
        <v>0.220801737843899</v>
      </c>
      <c r="R1603" s="17">
        <v>0.17166397361587199</v>
      </c>
      <c r="S1603" s="17"/>
      <c r="T1603" s="17">
        <v>0.15612662961752999</v>
      </c>
      <c r="U1603" s="17">
        <v>0.143395417191096</v>
      </c>
      <c r="V1603" s="17">
        <v>0.14203724148767999</v>
      </c>
      <c r="W1603" s="17">
        <v>0.125441409428588</v>
      </c>
      <c r="X1603" s="17">
        <v>0.125287739766651</v>
      </c>
      <c r="Y1603" s="17">
        <v>0.158297205690415</v>
      </c>
      <c r="Z1603" s="17">
        <v>0.15336414616628199</v>
      </c>
      <c r="AA1603" s="17">
        <v>0.22006399050674899</v>
      </c>
      <c r="AB1603" s="17">
        <v>0.19955234163908001</v>
      </c>
      <c r="AC1603" s="17">
        <v>0.115834142880914</v>
      </c>
      <c r="AD1603" s="17">
        <v>0.19903957173620801</v>
      </c>
      <c r="AE1603" s="17">
        <v>0.21973243803058101</v>
      </c>
      <c r="AF1603" s="17"/>
      <c r="AG1603" s="17">
        <v>0.14467764310368</v>
      </c>
      <c r="AH1603" s="17">
        <v>0.167545268874394</v>
      </c>
    </row>
    <row r="1604" spans="2:34" x14ac:dyDescent="0.25">
      <c r="C1604" s="17"/>
      <c r="D1604" s="17"/>
      <c r="E1604" s="17"/>
      <c r="F1604" s="17"/>
      <c r="G1604" s="17"/>
      <c r="H1604" s="17"/>
      <c r="I1604" s="17"/>
      <c r="J1604" s="17"/>
      <c r="K1604" s="17"/>
      <c r="L1604" s="17"/>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7"/>
    </row>
    <row r="1605" spans="2:34" x14ac:dyDescent="0.25">
      <c r="B1605" s="6" t="s">
        <v>605</v>
      </c>
      <c r="C1605" s="17"/>
      <c r="D1605" s="17"/>
      <c r="E1605" s="17"/>
      <c r="F1605" s="17"/>
      <c r="G1605" s="17"/>
      <c r="H1605" s="17"/>
      <c r="I1605" s="17"/>
      <c r="J1605" s="17"/>
      <c r="K1605" s="17"/>
      <c r="L1605" s="17"/>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7"/>
    </row>
    <row r="1606" spans="2:34" x14ac:dyDescent="0.25">
      <c r="B1606" s="23" t="s">
        <v>62</v>
      </c>
      <c r="C1606" s="17"/>
      <c r="D1606" s="17"/>
      <c r="E1606" s="17"/>
      <c r="F1606" s="17"/>
      <c r="G1606" s="17"/>
      <c r="H1606" s="17"/>
      <c r="I1606" s="17"/>
      <c r="J1606" s="17"/>
      <c r="K1606" s="17"/>
      <c r="L1606" s="17"/>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7"/>
    </row>
    <row r="1607" spans="2:34" x14ac:dyDescent="0.25">
      <c r="B1607" t="s">
        <v>444</v>
      </c>
      <c r="C1607" s="17">
        <v>0.118262373922409</v>
      </c>
      <c r="D1607" s="17">
        <v>0.13174574913519299</v>
      </c>
      <c r="E1607" s="17">
        <v>0.107039502025077</v>
      </c>
      <c r="F1607" s="17"/>
      <c r="G1607" s="17">
        <v>9.7637118499214706E-2</v>
      </c>
      <c r="H1607" s="17">
        <v>0.112291531043787</v>
      </c>
      <c r="I1607" s="17">
        <v>0.14489452183870499</v>
      </c>
      <c r="J1607" s="17"/>
      <c r="K1607" s="17">
        <v>9.5401474252999302E-2</v>
      </c>
      <c r="L1607" s="17">
        <v>0.12529283387315701</v>
      </c>
      <c r="M1607" s="17"/>
      <c r="N1607" s="17">
        <v>9.1276802228201698E-2</v>
      </c>
      <c r="O1607" s="17">
        <v>0.11192746442085499</v>
      </c>
      <c r="P1607" s="17">
        <v>9.4444535684329797E-2</v>
      </c>
      <c r="Q1607" s="17">
        <v>0.16407198926838501</v>
      </c>
      <c r="R1607" s="17">
        <v>0.175748965321434</v>
      </c>
      <c r="S1607" s="17"/>
      <c r="T1607" s="17">
        <v>0.208269667794688</v>
      </c>
      <c r="U1607" s="17">
        <v>9.9372248608354793E-2</v>
      </c>
      <c r="V1607" s="17">
        <v>7.4767274714586995E-2</v>
      </c>
      <c r="W1607" s="17">
        <v>7.4656322514773402E-2</v>
      </c>
      <c r="X1607" s="17">
        <v>7.2652417038210695E-2</v>
      </c>
      <c r="Y1607" s="17">
        <v>9.4604585454210896E-2</v>
      </c>
      <c r="Z1607" s="17">
        <v>0.121837182583572</v>
      </c>
      <c r="AA1607" s="17">
        <v>8.2280510536057699E-2</v>
      </c>
      <c r="AB1607" s="17">
        <v>0.13702179246225901</v>
      </c>
      <c r="AC1607" s="17">
        <v>0.143626413462726</v>
      </c>
      <c r="AD1607" s="17">
        <v>0.12319539098734</v>
      </c>
      <c r="AE1607" s="17">
        <v>0.116165996229946</v>
      </c>
      <c r="AF1607" s="17"/>
      <c r="AG1607" s="17">
        <v>0.13793970514173701</v>
      </c>
      <c r="AH1607" s="17">
        <v>0.10834549345651601</v>
      </c>
    </row>
    <row r="1608" spans="2:34" x14ac:dyDescent="0.25">
      <c r="B1608" t="s">
        <v>445</v>
      </c>
      <c r="C1608" s="17">
        <v>0.29720896777891698</v>
      </c>
      <c r="D1608" s="17">
        <v>0.319372946343146</v>
      </c>
      <c r="E1608" s="17">
        <v>0.277339107508842</v>
      </c>
      <c r="F1608" s="17"/>
      <c r="G1608" s="17">
        <v>0.26876759025868902</v>
      </c>
      <c r="H1608" s="17">
        <v>0.28745518921479501</v>
      </c>
      <c r="I1608" s="17">
        <v>0.33583676032003001</v>
      </c>
      <c r="J1608" s="17"/>
      <c r="K1608" s="17">
        <v>0.25911758156513998</v>
      </c>
      <c r="L1608" s="17">
        <v>0.30651872945091702</v>
      </c>
      <c r="M1608" s="17"/>
      <c r="N1608" s="17">
        <v>0.18259702189503699</v>
      </c>
      <c r="O1608" s="17">
        <v>0.28546132122873502</v>
      </c>
      <c r="P1608" s="17">
        <v>0.32278404265037203</v>
      </c>
      <c r="Q1608" s="17">
        <v>0.27547233799625598</v>
      </c>
      <c r="R1608" s="17">
        <v>0.36522334400488898</v>
      </c>
      <c r="S1608" s="17"/>
      <c r="T1608" s="17">
        <v>0.341067576557124</v>
      </c>
      <c r="U1608" s="17">
        <v>0.27544148909192001</v>
      </c>
      <c r="V1608" s="17">
        <v>0.29403034600336497</v>
      </c>
      <c r="W1608" s="17">
        <v>0.252415041508599</v>
      </c>
      <c r="X1608" s="17">
        <v>0.31216495807974298</v>
      </c>
      <c r="Y1608" s="17">
        <v>0.31117388095284798</v>
      </c>
      <c r="Z1608" s="17">
        <v>0.27167656517434502</v>
      </c>
      <c r="AA1608" s="17">
        <v>0.40434740325978802</v>
      </c>
      <c r="AB1608" s="17">
        <v>0.26359133796734602</v>
      </c>
      <c r="AC1608" s="17">
        <v>0.30160222642319401</v>
      </c>
      <c r="AD1608" s="17">
        <v>0.31129548089636699</v>
      </c>
      <c r="AE1608" s="17">
        <v>0.26419773044283501</v>
      </c>
      <c r="AF1608" s="17"/>
      <c r="AG1608" s="17">
        <v>0.31228035368410401</v>
      </c>
      <c r="AH1608" s="17">
        <v>0.295686694788867</v>
      </c>
    </row>
    <row r="1609" spans="2:34" x14ac:dyDescent="0.25">
      <c r="B1609" t="s">
        <v>446</v>
      </c>
      <c r="C1609" s="17">
        <v>0.27302022352402799</v>
      </c>
      <c r="D1609" s="17">
        <v>0.26548060880816199</v>
      </c>
      <c r="E1609" s="17">
        <v>0.28348352945748401</v>
      </c>
      <c r="F1609" s="17"/>
      <c r="G1609" s="17">
        <v>0.28048485764028602</v>
      </c>
      <c r="H1609" s="17">
        <v>0.290590151746491</v>
      </c>
      <c r="I1609" s="17">
        <v>0.24409130531288301</v>
      </c>
      <c r="J1609" s="17"/>
      <c r="K1609" s="17">
        <v>0.27005237034246798</v>
      </c>
      <c r="L1609" s="17">
        <v>0.26928905832440703</v>
      </c>
      <c r="M1609" s="17"/>
      <c r="N1609" s="17">
        <v>0.325030728658322</v>
      </c>
      <c r="O1609" s="17">
        <v>0.27538875927697698</v>
      </c>
      <c r="P1609" s="17">
        <v>0.275176755387393</v>
      </c>
      <c r="Q1609" s="17">
        <v>0.290870355593074</v>
      </c>
      <c r="R1609" s="17">
        <v>0.21654595376468699</v>
      </c>
      <c r="S1609" s="17"/>
      <c r="T1609" s="17">
        <v>0.228977475445929</v>
      </c>
      <c r="U1609" s="17">
        <v>0.29329273990586502</v>
      </c>
      <c r="V1609" s="17">
        <v>0.25563754948629203</v>
      </c>
      <c r="W1609" s="17">
        <v>0.34179752387939299</v>
      </c>
      <c r="X1609" s="17">
        <v>0.29186627115102598</v>
      </c>
      <c r="Y1609" s="17">
        <v>0.27903350321481202</v>
      </c>
      <c r="Z1609" s="17">
        <v>0.304655405767081</v>
      </c>
      <c r="AA1609" s="17">
        <v>0.27379684789970798</v>
      </c>
      <c r="AB1609" s="17">
        <v>0.26432243112676501</v>
      </c>
      <c r="AC1609" s="17">
        <v>0.22464803211702999</v>
      </c>
      <c r="AD1609" s="17">
        <v>0.27242154930415302</v>
      </c>
      <c r="AE1609" s="17">
        <v>0.239226412747053</v>
      </c>
      <c r="AF1609" s="17"/>
      <c r="AG1609" s="17">
        <v>0.247979696360725</v>
      </c>
      <c r="AH1609" s="17">
        <v>0.27925299791965402</v>
      </c>
    </row>
    <row r="1610" spans="2:34" x14ac:dyDescent="0.25">
      <c r="B1610" t="s">
        <v>447</v>
      </c>
      <c r="C1610" s="17">
        <v>0.19130687849140501</v>
      </c>
      <c r="D1610" s="17">
        <v>0.17605651397321401</v>
      </c>
      <c r="E1610" s="17">
        <v>0.20305224438678901</v>
      </c>
      <c r="F1610" s="17"/>
      <c r="G1610" s="17">
        <v>0.22751134805092499</v>
      </c>
      <c r="H1610" s="17">
        <v>0.18721076308909201</v>
      </c>
      <c r="I1610" s="17">
        <v>0.162806993362025</v>
      </c>
      <c r="J1610" s="17"/>
      <c r="K1610" s="17">
        <v>0.197967208449118</v>
      </c>
      <c r="L1610" s="17">
        <v>0.19314364724639499</v>
      </c>
      <c r="M1610" s="17"/>
      <c r="N1610" s="17">
        <v>0.210330622108092</v>
      </c>
      <c r="O1610" s="17">
        <v>0.21101073288698999</v>
      </c>
      <c r="P1610" s="17">
        <v>0.193703211838332</v>
      </c>
      <c r="Q1610" s="17">
        <v>0.18242257873134499</v>
      </c>
      <c r="R1610" s="17">
        <v>0.15315986362424699</v>
      </c>
      <c r="S1610" s="17"/>
      <c r="T1610" s="17">
        <v>0.147366869112454</v>
      </c>
      <c r="U1610" s="17">
        <v>0.231545413332473</v>
      </c>
      <c r="V1610" s="17">
        <v>0.191538880353264</v>
      </c>
      <c r="W1610" s="17">
        <v>0.23053858675570299</v>
      </c>
      <c r="X1610" s="17">
        <v>0.19207267767515601</v>
      </c>
      <c r="Y1610" s="17">
        <v>0.151744183014555</v>
      </c>
      <c r="Z1610" s="17">
        <v>0.20631495642428499</v>
      </c>
      <c r="AA1610" s="17">
        <v>0.171116350603749</v>
      </c>
      <c r="AB1610" s="17">
        <v>0.22334924466806499</v>
      </c>
      <c r="AC1610" s="17">
        <v>0.17615234953405501</v>
      </c>
      <c r="AD1610" s="17">
        <v>0.16041253355237001</v>
      </c>
      <c r="AE1610" s="17">
        <v>0.178439166349835</v>
      </c>
      <c r="AF1610" s="17"/>
      <c r="AG1610" s="17">
        <v>0.162671397677802</v>
      </c>
      <c r="AH1610" s="17">
        <v>0.21543232461071099</v>
      </c>
    </row>
    <row r="1611" spans="2:34" x14ac:dyDescent="0.25">
      <c r="B1611" t="s">
        <v>448</v>
      </c>
      <c r="C1611" s="17">
        <v>6.2920841239364006E-2</v>
      </c>
      <c r="D1611" s="17">
        <v>6.3093999035150297E-2</v>
      </c>
      <c r="E1611" s="17">
        <v>6.0615093271790599E-2</v>
      </c>
      <c r="F1611" s="17"/>
      <c r="G1611" s="17">
        <v>5.0388966433612202E-2</v>
      </c>
      <c r="H1611" s="17">
        <v>7.2630854724372695E-2</v>
      </c>
      <c r="I1611" s="17">
        <v>6.2404976060228302E-2</v>
      </c>
      <c r="J1611" s="17"/>
      <c r="K1611" s="17">
        <v>0.104304336410634</v>
      </c>
      <c r="L1611" s="17">
        <v>5.6953861411957497E-2</v>
      </c>
      <c r="M1611" s="17"/>
      <c r="N1611" s="17">
        <v>7.8189548757698304E-2</v>
      </c>
      <c r="O1611" s="17">
        <v>6.4355111503814205E-2</v>
      </c>
      <c r="P1611" s="17">
        <v>5.5418497395727802E-2</v>
      </c>
      <c r="Q1611" s="17">
        <v>6.6305865778029605E-2</v>
      </c>
      <c r="R1611" s="17">
        <v>6.1520935348595797E-2</v>
      </c>
      <c r="S1611" s="17"/>
      <c r="T1611" s="17">
        <v>1.4634169729635001E-2</v>
      </c>
      <c r="U1611" s="17">
        <v>5.1222844325064701E-2</v>
      </c>
      <c r="V1611" s="17">
        <v>9.1901124686949998E-2</v>
      </c>
      <c r="W1611" s="17">
        <v>3.25415615194522E-2</v>
      </c>
      <c r="X1611" s="17">
        <v>7.1414522765362601E-2</v>
      </c>
      <c r="Y1611" s="17">
        <v>0.10532637642979301</v>
      </c>
      <c r="Z1611" s="17">
        <v>7.1457734199692605E-2</v>
      </c>
      <c r="AA1611" s="17">
        <v>4.03316637420413E-2</v>
      </c>
      <c r="AB1611" s="17">
        <v>6.9526916094397706E-2</v>
      </c>
      <c r="AC1611" s="17">
        <v>6.4708854657214807E-2</v>
      </c>
      <c r="AD1611" s="17">
        <v>7.0540861997014398E-2</v>
      </c>
      <c r="AE1611" s="17">
        <v>0.15502545891772301</v>
      </c>
      <c r="AF1611" s="17"/>
      <c r="AG1611" s="17">
        <v>7.5010002571450296E-2</v>
      </c>
      <c r="AH1611" s="17">
        <v>5.5929287245864899E-2</v>
      </c>
    </row>
    <row r="1612" spans="2:34" x14ac:dyDescent="0.25">
      <c r="B1612" t="s">
        <v>80</v>
      </c>
      <c r="C1612" s="17">
        <v>5.7280715043876697E-2</v>
      </c>
      <c r="D1612" s="17">
        <v>4.4250182705133603E-2</v>
      </c>
      <c r="E1612" s="17">
        <v>6.8470523350018006E-2</v>
      </c>
      <c r="F1612" s="17"/>
      <c r="G1612" s="17">
        <v>7.5210119117273405E-2</v>
      </c>
      <c r="H1612" s="17">
        <v>4.9821510181462601E-2</v>
      </c>
      <c r="I1612" s="17">
        <v>4.9965443106129E-2</v>
      </c>
      <c r="J1612" s="17"/>
      <c r="K1612" s="17">
        <v>7.3157028979640507E-2</v>
      </c>
      <c r="L1612" s="17">
        <v>4.8801869693167403E-2</v>
      </c>
      <c r="M1612" s="17"/>
      <c r="N1612" s="17">
        <v>0.112575276352648</v>
      </c>
      <c r="O1612" s="17">
        <v>5.1856610682628E-2</v>
      </c>
      <c r="P1612" s="17">
        <v>5.8472957043845503E-2</v>
      </c>
      <c r="Q1612" s="17">
        <v>2.0856872632910101E-2</v>
      </c>
      <c r="R1612" s="17">
        <v>2.7800937936147099E-2</v>
      </c>
      <c r="S1612" s="17"/>
      <c r="T1612" s="17">
        <v>5.9684241360169699E-2</v>
      </c>
      <c r="U1612" s="17">
        <v>4.9125264736321603E-2</v>
      </c>
      <c r="V1612" s="17">
        <v>9.2124824755541998E-2</v>
      </c>
      <c r="W1612" s="17">
        <v>6.8050963822080104E-2</v>
      </c>
      <c r="X1612" s="17">
        <v>5.9829153290501598E-2</v>
      </c>
      <c r="Y1612" s="17">
        <v>5.8117470933782001E-2</v>
      </c>
      <c r="Z1612" s="17">
        <v>2.40581558510248E-2</v>
      </c>
      <c r="AA1612" s="17">
        <v>2.81272239586551E-2</v>
      </c>
      <c r="AB1612" s="17">
        <v>4.2188277681167001E-2</v>
      </c>
      <c r="AC1612" s="17">
        <v>8.9262123805781093E-2</v>
      </c>
      <c r="AD1612" s="17">
        <v>6.2134183262755098E-2</v>
      </c>
      <c r="AE1612" s="17">
        <v>4.69452353126079E-2</v>
      </c>
      <c r="AF1612" s="17"/>
      <c r="AG1612" s="17">
        <v>6.4118844564181501E-2</v>
      </c>
      <c r="AH1612" s="17">
        <v>4.5353201978386798E-2</v>
      </c>
    </row>
    <row r="1613" spans="2:34" x14ac:dyDescent="0.25">
      <c r="B1613" t="s">
        <v>449</v>
      </c>
      <c r="C1613" s="17">
        <v>0.41547134170132599</v>
      </c>
      <c r="D1613" s="17">
        <v>0.45111869547833899</v>
      </c>
      <c r="E1613" s="17">
        <v>0.384378609533918</v>
      </c>
      <c r="F1613" s="17"/>
      <c r="G1613" s="17">
        <v>0.36640470875790399</v>
      </c>
      <c r="H1613" s="17">
        <v>0.39974672025858099</v>
      </c>
      <c r="I1613" s="17">
        <v>0.48073128215873501</v>
      </c>
      <c r="J1613" s="17"/>
      <c r="K1613" s="17">
        <v>0.35451905581813897</v>
      </c>
      <c r="L1613" s="17">
        <v>0.431811563324073</v>
      </c>
      <c r="M1613" s="17"/>
      <c r="N1613" s="17">
        <v>0.27387382412323902</v>
      </c>
      <c r="O1613" s="17">
        <v>0.39738878564959002</v>
      </c>
      <c r="P1613" s="17">
        <v>0.41722857833470101</v>
      </c>
      <c r="Q1613" s="17">
        <v>0.43954432726464099</v>
      </c>
      <c r="R1613" s="17">
        <v>0.54097230932632301</v>
      </c>
      <c r="S1613" s="17"/>
      <c r="T1613" s="17">
        <v>0.54933724435181197</v>
      </c>
      <c r="U1613" s="17">
        <v>0.37481373770027498</v>
      </c>
      <c r="V1613" s="17">
        <v>0.36879762071795202</v>
      </c>
      <c r="W1613" s="17">
        <v>0.327071364023372</v>
      </c>
      <c r="X1613" s="17">
        <v>0.384817375117953</v>
      </c>
      <c r="Y1613" s="17">
        <v>0.405778466407059</v>
      </c>
      <c r="Z1613" s="17">
        <v>0.39351374775791698</v>
      </c>
      <c r="AA1613" s="17">
        <v>0.48662791379584602</v>
      </c>
      <c r="AB1613" s="17">
        <v>0.400613130429606</v>
      </c>
      <c r="AC1613" s="17">
        <v>0.44522863988591999</v>
      </c>
      <c r="AD1613" s="17">
        <v>0.434490871883707</v>
      </c>
      <c r="AE1613" s="17">
        <v>0.38036372667278101</v>
      </c>
      <c r="AF1613" s="17"/>
      <c r="AG1613" s="17">
        <v>0.45022005882584099</v>
      </c>
      <c r="AH1613" s="17">
        <v>0.40403218824538301</v>
      </c>
    </row>
    <row r="1614" spans="2:34" x14ac:dyDescent="0.25">
      <c r="B1614" t="s">
        <v>450</v>
      </c>
      <c r="C1614" s="17">
        <v>0.25422771973076902</v>
      </c>
      <c r="D1614" s="17">
        <v>0.23915051300836501</v>
      </c>
      <c r="E1614" s="17">
        <v>0.26366733765857903</v>
      </c>
      <c r="F1614" s="17"/>
      <c r="G1614" s="17">
        <v>0.277900314484537</v>
      </c>
      <c r="H1614" s="17">
        <v>0.25984161781346399</v>
      </c>
      <c r="I1614" s="17">
        <v>0.22521196942225399</v>
      </c>
      <c r="J1614" s="17"/>
      <c r="K1614" s="17">
        <v>0.30227154485975199</v>
      </c>
      <c r="L1614" s="17">
        <v>0.25009750865835301</v>
      </c>
      <c r="M1614" s="17"/>
      <c r="N1614" s="17">
        <v>0.28852017086579002</v>
      </c>
      <c r="O1614" s="17">
        <v>0.27536584439080403</v>
      </c>
      <c r="P1614" s="17">
        <v>0.24912170923405999</v>
      </c>
      <c r="Q1614" s="17">
        <v>0.24872844450937401</v>
      </c>
      <c r="R1614" s="17">
        <v>0.21468079897284301</v>
      </c>
      <c r="S1614" s="17"/>
      <c r="T1614" s="17">
        <v>0.162001038842089</v>
      </c>
      <c r="U1614" s="17">
        <v>0.28276825765753799</v>
      </c>
      <c r="V1614" s="17">
        <v>0.28344000504021399</v>
      </c>
      <c r="W1614" s="17">
        <v>0.26308014827515502</v>
      </c>
      <c r="X1614" s="17">
        <v>0.26348720044051899</v>
      </c>
      <c r="Y1614" s="17">
        <v>0.25707055944434698</v>
      </c>
      <c r="Z1614" s="17">
        <v>0.27777269062397703</v>
      </c>
      <c r="AA1614" s="17">
        <v>0.211448014345791</v>
      </c>
      <c r="AB1614" s="17">
        <v>0.29287616076246298</v>
      </c>
      <c r="AC1614" s="17">
        <v>0.24086120419127</v>
      </c>
      <c r="AD1614" s="17">
        <v>0.23095339554938399</v>
      </c>
      <c r="AE1614" s="17">
        <v>0.33346462526755799</v>
      </c>
      <c r="AF1614" s="17"/>
      <c r="AG1614" s="17">
        <v>0.237681400249252</v>
      </c>
      <c r="AH1614" s="17">
        <v>0.27136161185657598</v>
      </c>
    </row>
    <row r="1615" spans="2:34" x14ac:dyDescent="0.25">
      <c r="C1615" s="17"/>
      <c r="D1615" s="17"/>
      <c r="E1615" s="17"/>
      <c r="F1615" s="17"/>
      <c r="G1615" s="17"/>
      <c r="H1615" s="17"/>
      <c r="I1615" s="17"/>
      <c r="J1615" s="17"/>
      <c r="K1615" s="17"/>
      <c r="L1615" s="17"/>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7"/>
    </row>
    <row r="1616" spans="2:34" x14ac:dyDescent="0.25">
      <c r="B1616" s="6" t="s">
        <v>606</v>
      </c>
      <c r="C1616" s="17"/>
      <c r="D1616" s="17"/>
      <c r="E1616" s="17"/>
      <c r="F1616" s="17"/>
      <c r="G1616" s="17"/>
      <c r="H1616" s="17"/>
      <c r="I1616" s="17"/>
      <c r="J1616" s="17"/>
      <c r="K1616" s="17"/>
      <c r="L1616" s="17"/>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7"/>
    </row>
    <row r="1617" spans="2:34" x14ac:dyDescent="0.25">
      <c r="B1617" s="23" t="s">
        <v>62</v>
      </c>
      <c r="C1617" s="17"/>
      <c r="D1617" s="17"/>
      <c r="E1617" s="17"/>
      <c r="F1617" s="17"/>
      <c r="G1617" s="17"/>
      <c r="H1617" s="17"/>
      <c r="I1617" s="17"/>
      <c r="J1617" s="17"/>
      <c r="K1617" s="17"/>
      <c r="L1617" s="17"/>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7"/>
    </row>
    <row r="1618" spans="2:34" x14ac:dyDescent="0.25">
      <c r="B1618" t="s">
        <v>444</v>
      </c>
      <c r="C1618" s="17">
        <v>0.219393998090856</v>
      </c>
      <c r="D1618" s="17">
        <v>0.21414869248735999</v>
      </c>
      <c r="E1618" s="17">
        <v>0.22068515543637801</v>
      </c>
      <c r="F1618" s="17"/>
      <c r="G1618" s="17">
        <v>0.21339770688815901</v>
      </c>
      <c r="H1618" s="17">
        <v>0.22856665625604899</v>
      </c>
      <c r="I1618" s="17">
        <v>0.21348040208136301</v>
      </c>
      <c r="J1618" s="17"/>
      <c r="K1618" s="17">
        <v>0.2511421459491</v>
      </c>
      <c r="L1618" s="17">
        <v>0.21513325734788399</v>
      </c>
      <c r="M1618" s="17"/>
      <c r="N1618" s="17">
        <v>0.17481845993575401</v>
      </c>
      <c r="O1618" s="17">
        <v>0.23099091735014299</v>
      </c>
      <c r="P1618" s="17">
        <v>0.239942898608936</v>
      </c>
      <c r="Q1618" s="17">
        <v>0.196133571412997</v>
      </c>
      <c r="R1618" s="17">
        <v>0.21406972046272801</v>
      </c>
      <c r="S1618" s="17"/>
      <c r="T1618" s="17">
        <v>0.22135049392843301</v>
      </c>
      <c r="U1618" s="17">
        <v>0.163019296345045</v>
      </c>
      <c r="V1618" s="17">
        <v>0.24648354740224601</v>
      </c>
      <c r="W1618" s="17">
        <v>0.22679392359282</v>
      </c>
      <c r="X1618" s="17">
        <v>0.23095668120340701</v>
      </c>
      <c r="Y1618" s="17">
        <v>0.23272955241544799</v>
      </c>
      <c r="Z1618" s="17">
        <v>0.21007584815244501</v>
      </c>
      <c r="AA1618" s="17">
        <v>0.2297159189081</v>
      </c>
      <c r="AB1618" s="17">
        <v>0.24406047508361001</v>
      </c>
      <c r="AC1618" s="17">
        <v>0.20544521535445701</v>
      </c>
      <c r="AD1618" s="17">
        <v>0.24093338406013401</v>
      </c>
      <c r="AE1618" s="17">
        <v>0.218093480695778</v>
      </c>
      <c r="AF1618" s="17"/>
      <c r="AG1618" s="17">
        <v>0.230866557181821</v>
      </c>
      <c r="AH1618" s="17">
        <v>0.22794643065511699</v>
      </c>
    </row>
    <row r="1619" spans="2:34" x14ac:dyDescent="0.25">
      <c r="B1619" t="s">
        <v>445</v>
      </c>
      <c r="C1619" s="17">
        <v>0.37923468174577102</v>
      </c>
      <c r="D1619" s="17">
        <v>0.36146544181049101</v>
      </c>
      <c r="E1619" s="17">
        <v>0.39483138596964001</v>
      </c>
      <c r="F1619" s="17"/>
      <c r="G1619" s="17">
        <v>0.37279002501865199</v>
      </c>
      <c r="H1619" s="17">
        <v>0.38356868610190398</v>
      </c>
      <c r="I1619" s="17">
        <v>0.37979498451904198</v>
      </c>
      <c r="J1619" s="17"/>
      <c r="K1619" s="17">
        <v>0.33076112815650499</v>
      </c>
      <c r="L1619" s="17">
        <v>0.39341229515570397</v>
      </c>
      <c r="M1619" s="17"/>
      <c r="N1619" s="17">
        <v>0.34012633623014898</v>
      </c>
      <c r="O1619" s="17">
        <v>0.36929589364043303</v>
      </c>
      <c r="P1619" s="17">
        <v>0.390469637469817</v>
      </c>
      <c r="Q1619" s="17">
        <v>0.39509110412979498</v>
      </c>
      <c r="R1619" s="17">
        <v>0.39561872282004801</v>
      </c>
      <c r="S1619" s="17"/>
      <c r="T1619" s="17">
        <v>0.369827157357005</v>
      </c>
      <c r="U1619" s="17">
        <v>0.42161960373472501</v>
      </c>
      <c r="V1619" s="17">
        <v>0.35188955144654199</v>
      </c>
      <c r="W1619" s="17">
        <v>0.48376271095247297</v>
      </c>
      <c r="X1619" s="17">
        <v>0.38909948468970701</v>
      </c>
      <c r="Y1619" s="17">
        <v>0.35989026785285</v>
      </c>
      <c r="Z1619" s="17">
        <v>0.38026569419251599</v>
      </c>
      <c r="AA1619" s="17">
        <v>0.38453242004400101</v>
      </c>
      <c r="AB1619" s="17">
        <v>0.36774769302705501</v>
      </c>
      <c r="AC1619" s="17">
        <v>0.35781471181229002</v>
      </c>
      <c r="AD1619" s="17">
        <v>0.230418490265929</v>
      </c>
      <c r="AE1619" s="17">
        <v>0.37948544421305103</v>
      </c>
      <c r="AF1619" s="17"/>
      <c r="AG1619" s="17">
        <v>0.38468219684997601</v>
      </c>
      <c r="AH1619" s="17">
        <v>0.38845263658995499</v>
      </c>
    </row>
    <row r="1620" spans="2:34" x14ac:dyDescent="0.25">
      <c r="B1620" t="s">
        <v>446</v>
      </c>
      <c r="C1620" s="17">
        <v>0.21622791578423001</v>
      </c>
      <c r="D1620" s="17">
        <v>0.22475168163696499</v>
      </c>
      <c r="E1620" s="17">
        <v>0.21183854530767399</v>
      </c>
      <c r="F1620" s="17"/>
      <c r="G1620" s="17">
        <v>0.21206787703916</v>
      </c>
      <c r="H1620" s="17">
        <v>0.22439263040408</v>
      </c>
      <c r="I1620" s="17">
        <v>0.209870586152478</v>
      </c>
      <c r="J1620" s="17"/>
      <c r="K1620" s="17">
        <v>0.25532028265940898</v>
      </c>
      <c r="L1620" s="17">
        <v>0.20727847027462801</v>
      </c>
      <c r="M1620" s="17"/>
      <c r="N1620" s="17">
        <v>0.25802560410588499</v>
      </c>
      <c r="O1620" s="17">
        <v>0.22640814026950701</v>
      </c>
      <c r="P1620" s="17">
        <v>0.19946126869256001</v>
      </c>
      <c r="Q1620" s="17">
        <v>0.220381677403547</v>
      </c>
      <c r="R1620" s="17">
        <v>0.20050161820194901</v>
      </c>
      <c r="S1620" s="17"/>
      <c r="T1620" s="17">
        <v>0.22768694251729801</v>
      </c>
      <c r="U1620" s="17">
        <v>0.242404406634907</v>
      </c>
      <c r="V1620" s="17">
        <v>0.19464039442897499</v>
      </c>
      <c r="W1620" s="17">
        <v>0.157136079351409</v>
      </c>
      <c r="X1620" s="17">
        <v>0.22121508279993199</v>
      </c>
      <c r="Y1620" s="17">
        <v>0.20470688476886401</v>
      </c>
      <c r="Z1620" s="17">
        <v>0.24407184577485899</v>
      </c>
      <c r="AA1620" s="17">
        <v>0.180625119081149</v>
      </c>
      <c r="AB1620" s="17">
        <v>0.20926929410439399</v>
      </c>
      <c r="AC1620" s="17">
        <v>0.22175733298866601</v>
      </c>
      <c r="AD1620" s="17">
        <v>0.28809456064060701</v>
      </c>
      <c r="AE1620" s="17">
        <v>0.159031973499656</v>
      </c>
      <c r="AF1620" s="17"/>
      <c r="AG1620" s="17">
        <v>0.202208816969283</v>
      </c>
      <c r="AH1620" s="17">
        <v>0.21359667100494401</v>
      </c>
    </row>
    <row r="1621" spans="2:34" x14ac:dyDescent="0.25">
      <c r="B1621" t="s">
        <v>447</v>
      </c>
      <c r="C1621" s="17">
        <v>0.10353981718999899</v>
      </c>
      <c r="D1621" s="17">
        <v>0.114030216880267</v>
      </c>
      <c r="E1621" s="17">
        <v>9.5028619252600796E-2</v>
      </c>
      <c r="F1621" s="17"/>
      <c r="G1621" s="17">
        <v>9.3667538406433298E-2</v>
      </c>
      <c r="H1621" s="17">
        <v>0.101772844896589</v>
      </c>
      <c r="I1621" s="17">
        <v>0.11492152268698801</v>
      </c>
      <c r="J1621" s="17"/>
      <c r="K1621" s="17">
        <v>7.6846668838443197E-2</v>
      </c>
      <c r="L1621" s="17">
        <v>0.108207938740424</v>
      </c>
      <c r="M1621" s="17"/>
      <c r="N1621" s="17">
        <v>9.0732319258483504E-2</v>
      </c>
      <c r="O1621" s="17">
        <v>0.108292980902242</v>
      </c>
      <c r="P1621" s="17">
        <v>0.103812683142811</v>
      </c>
      <c r="Q1621" s="17">
        <v>0.124157006888761</v>
      </c>
      <c r="R1621" s="17">
        <v>0.101208914201823</v>
      </c>
      <c r="S1621" s="17"/>
      <c r="T1621" s="17">
        <v>0.110587866785693</v>
      </c>
      <c r="U1621" s="17">
        <v>8.8443820061837902E-2</v>
      </c>
      <c r="V1621" s="17">
        <v>0.11074255558633</v>
      </c>
      <c r="W1621" s="17">
        <v>7.2334160748535298E-2</v>
      </c>
      <c r="X1621" s="17">
        <v>8.3284490243757503E-2</v>
      </c>
      <c r="Y1621" s="17">
        <v>0.13322063869595599</v>
      </c>
      <c r="Z1621" s="17">
        <v>9.5757355821735501E-2</v>
      </c>
      <c r="AA1621" s="17">
        <v>0.11401613694806099</v>
      </c>
      <c r="AB1621" s="17">
        <v>0.10652850320740501</v>
      </c>
      <c r="AC1621" s="17">
        <v>0.101438747614866</v>
      </c>
      <c r="AD1621" s="17">
        <v>0.126956596035456</v>
      </c>
      <c r="AE1621" s="17">
        <v>0.13142115176967101</v>
      </c>
      <c r="AF1621" s="17"/>
      <c r="AG1621" s="17">
        <v>0.102852466639115</v>
      </c>
      <c r="AH1621" s="17">
        <v>0.10125977668809</v>
      </c>
    </row>
    <row r="1622" spans="2:34" x14ac:dyDescent="0.25">
      <c r="B1622" t="s">
        <v>448</v>
      </c>
      <c r="C1622" s="17">
        <v>3.5382712883602903E-2</v>
      </c>
      <c r="D1622" s="17">
        <v>4.7524341074996403E-2</v>
      </c>
      <c r="E1622" s="17">
        <v>2.39167228102646E-2</v>
      </c>
      <c r="F1622" s="17"/>
      <c r="G1622" s="17">
        <v>3.6166162766621698E-2</v>
      </c>
      <c r="H1622" s="17">
        <v>3.1004156109907099E-2</v>
      </c>
      <c r="I1622" s="17">
        <v>4.0136476857995401E-2</v>
      </c>
      <c r="J1622" s="17"/>
      <c r="K1622" s="17">
        <v>2.3445650086164001E-2</v>
      </c>
      <c r="L1622" s="17">
        <v>3.83160591765625E-2</v>
      </c>
      <c r="M1622" s="17"/>
      <c r="N1622" s="17">
        <v>2.3573980633637599E-2</v>
      </c>
      <c r="O1622" s="17">
        <v>2.2483540977917799E-2</v>
      </c>
      <c r="P1622" s="17">
        <v>2.8634302547536301E-2</v>
      </c>
      <c r="Q1622" s="17">
        <v>5.6136499032848598E-2</v>
      </c>
      <c r="R1622" s="17">
        <v>6.41508800179693E-2</v>
      </c>
      <c r="S1622" s="17"/>
      <c r="T1622" s="17">
        <v>4.2753819688837701E-2</v>
      </c>
      <c r="U1622" s="17">
        <v>2.7362972569007701E-2</v>
      </c>
      <c r="V1622" s="17">
        <v>2.0327757400306599E-2</v>
      </c>
      <c r="W1622" s="17">
        <v>8.8867567020890405E-3</v>
      </c>
      <c r="X1622" s="17">
        <v>2.9238331465642399E-2</v>
      </c>
      <c r="Y1622" s="17">
        <v>1.68672027075214E-2</v>
      </c>
      <c r="Z1622" s="17">
        <v>3.8593932482014197E-2</v>
      </c>
      <c r="AA1622" s="17">
        <v>5.4074064363916798E-2</v>
      </c>
      <c r="AB1622" s="17">
        <v>3.9357093576819803E-2</v>
      </c>
      <c r="AC1622" s="17">
        <v>5.6233147632560002E-2</v>
      </c>
      <c r="AD1622" s="17">
        <v>5.14627857351177E-2</v>
      </c>
      <c r="AE1622" s="17">
        <v>9.56230942378343E-2</v>
      </c>
      <c r="AF1622" s="17"/>
      <c r="AG1622" s="17">
        <v>3.6295000449033298E-2</v>
      </c>
      <c r="AH1622" s="17">
        <v>3.1506097829665701E-2</v>
      </c>
    </row>
    <row r="1623" spans="2:34" x14ac:dyDescent="0.25">
      <c r="B1623" t="s">
        <v>80</v>
      </c>
      <c r="C1623" s="17">
        <v>4.6220874305541303E-2</v>
      </c>
      <c r="D1623" s="17">
        <v>3.8079626109920599E-2</v>
      </c>
      <c r="E1623" s="17">
        <v>5.3699571223443203E-2</v>
      </c>
      <c r="F1623" s="17"/>
      <c r="G1623" s="17">
        <v>7.1910689880972697E-2</v>
      </c>
      <c r="H1623" s="17">
        <v>3.0695026231471401E-2</v>
      </c>
      <c r="I1623" s="17">
        <v>4.17960277021329E-2</v>
      </c>
      <c r="J1623" s="17"/>
      <c r="K1623" s="17">
        <v>6.2484124310378697E-2</v>
      </c>
      <c r="L1623" s="17">
        <v>3.7651979304797002E-2</v>
      </c>
      <c r="M1623" s="17"/>
      <c r="N1623" s="17">
        <v>0.112723299836091</v>
      </c>
      <c r="O1623" s="17">
        <v>4.2528526859758102E-2</v>
      </c>
      <c r="P1623" s="17">
        <v>3.76792095383384E-2</v>
      </c>
      <c r="Q1623" s="17">
        <v>8.1001411320515103E-3</v>
      </c>
      <c r="R1623" s="17">
        <v>2.4450144295481702E-2</v>
      </c>
      <c r="S1623" s="17"/>
      <c r="T1623" s="17">
        <v>2.7793719722733E-2</v>
      </c>
      <c r="U1623" s="17">
        <v>5.7149900654477302E-2</v>
      </c>
      <c r="V1623" s="17">
        <v>7.5916193735600004E-2</v>
      </c>
      <c r="W1623" s="17">
        <v>5.1086368652672701E-2</v>
      </c>
      <c r="X1623" s="17">
        <v>4.6205929597554402E-2</v>
      </c>
      <c r="Y1623" s="17">
        <v>5.2585453559361499E-2</v>
      </c>
      <c r="Z1623" s="17">
        <v>3.12353235764311E-2</v>
      </c>
      <c r="AA1623" s="17">
        <v>3.7036340654771099E-2</v>
      </c>
      <c r="AB1623" s="17">
        <v>3.30369410007154E-2</v>
      </c>
      <c r="AC1623" s="17">
        <v>5.7310844597161598E-2</v>
      </c>
      <c r="AD1623" s="17">
        <v>6.2134183262755098E-2</v>
      </c>
      <c r="AE1623" s="17">
        <v>1.63448555840102E-2</v>
      </c>
      <c r="AF1623" s="17"/>
      <c r="AG1623" s="17">
        <v>4.3094961910771501E-2</v>
      </c>
      <c r="AH1623" s="17">
        <v>3.7238387232228998E-2</v>
      </c>
    </row>
    <row r="1624" spans="2:34" x14ac:dyDescent="0.25">
      <c r="B1624" t="s">
        <v>449</v>
      </c>
      <c r="C1624" s="17">
        <v>0.59862867983662704</v>
      </c>
      <c r="D1624" s="17">
        <v>0.57561413429785102</v>
      </c>
      <c r="E1624" s="17">
        <v>0.61551654140601797</v>
      </c>
      <c r="F1624" s="17"/>
      <c r="G1624" s="17">
        <v>0.58618773190681195</v>
      </c>
      <c r="H1624" s="17">
        <v>0.61213534235795297</v>
      </c>
      <c r="I1624" s="17">
        <v>0.59327538660040502</v>
      </c>
      <c r="J1624" s="17"/>
      <c r="K1624" s="17">
        <v>0.58190327410560505</v>
      </c>
      <c r="L1624" s="17">
        <v>0.60854555250358799</v>
      </c>
      <c r="M1624" s="17"/>
      <c r="N1624" s="17">
        <v>0.51494479616590305</v>
      </c>
      <c r="O1624" s="17">
        <v>0.60028681099057601</v>
      </c>
      <c r="P1624" s="17">
        <v>0.63041253607875303</v>
      </c>
      <c r="Q1624" s="17">
        <v>0.59122467554279201</v>
      </c>
      <c r="R1624" s="17">
        <v>0.60968844328277605</v>
      </c>
      <c r="S1624" s="17"/>
      <c r="T1624" s="17">
        <v>0.59117765128543798</v>
      </c>
      <c r="U1624" s="17">
        <v>0.58463890007977004</v>
      </c>
      <c r="V1624" s="17">
        <v>0.59837309884878798</v>
      </c>
      <c r="W1624" s="17">
        <v>0.71055663454529405</v>
      </c>
      <c r="X1624" s="17">
        <v>0.62005616589311396</v>
      </c>
      <c r="Y1624" s="17">
        <v>0.59261982026829796</v>
      </c>
      <c r="Z1624" s="17">
        <v>0.59034154234495995</v>
      </c>
      <c r="AA1624" s="17">
        <v>0.61424833895210196</v>
      </c>
      <c r="AB1624" s="17">
        <v>0.61180816811066596</v>
      </c>
      <c r="AC1624" s="17">
        <v>0.563259927166746</v>
      </c>
      <c r="AD1624" s="17">
        <v>0.47135187432606401</v>
      </c>
      <c r="AE1624" s="17">
        <v>0.59757892490882902</v>
      </c>
      <c r="AF1624" s="17"/>
      <c r="AG1624" s="17">
        <v>0.61554875403179699</v>
      </c>
      <c r="AH1624" s="17">
        <v>0.61639906724507099</v>
      </c>
    </row>
    <row r="1625" spans="2:34" x14ac:dyDescent="0.25">
      <c r="B1625" t="s">
        <v>450</v>
      </c>
      <c r="C1625" s="17">
        <v>0.138922530073602</v>
      </c>
      <c r="D1625" s="17">
        <v>0.161554557955263</v>
      </c>
      <c r="E1625" s="17">
        <v>0.118945342062865</v>
      </c>
      <c r="F1625" s="17"/>
      <c r="G1625" s="17">
        <v>0.12983370117305501</v>
      </c>
      <c r="H1625" s="17">
        <v>0.132777001006496</v>
      </c>
      <c r="I1625" s="17">
        <v>0.155057999544984</v>
      </c>
      <c r="J1625" s="17"/>
      <c r="K1625" s="17">
        <v>0.10029231892460699</v>
      </c>
      <c r="L1625" s="17">
        <v>0.146523997916986</v>
      </c>
      <c r="M1625" s="17"/>
      <c r="N1625" s="17">
        <v>0.114306299892121</v>
      </c>
      <c r="O1625" s="17">
        <v>0.13077652188016001</v>
      </c>
      <c r="P1625" s="17">
        <v>0.13244698569034799</v>
      </c>
      <c r="Q1625" s="17">
        <v>0.180293505921609</v>
      </c>
      <c r="R1625" s="17">
        <v>0.16535979421979299</v>
      </c>
      <c r="S1625" s="17"/>
      <c r="T1625" s="17">
        <v>0.153341686474531</v>
      </c>
      <c r="U1625" s="17">
        <v>0.11580679263084601</v>
      </c>
      <c r="V1625" s="17">
        <v>0.13107031298663699</v>
      </c>
      <c r="W1625" s="17">
        <v>8.1220917450624402E-2</v>
      </c>
      <c r="X1625" s="17">
        <v>0.11252282170940001</v>
      </c>
      <c r="Y1625" s="17">
        <v>0.150087841403477</v>
      </c>
      <c r="Z1625" s="17">
        <v>0.13435128830375001</v>
      </c>
      <c r="AA1625" s="17">
        <v>0.16809020131197799</v>
      </c>
      <c r="AB1625" s="17">
        <v>0.145885596784225</v>
      </c>
      <c r="AC1625" s="17">
        <v>0.157671895247426</v>
      </c>
      <c r="AD1625" s="17">
        <v>0.17841938177057401</v>
      </c>
      <c r="AE1625" s="17">
        <v>0.227044246007505</v>
      </c>
      <c r="AF1625" s="17"/>
      <c r="AG1625" s="17">
        <v>0.13914746708814901</v>
      </c>
      <c r="AH1625" s="17">
        <v>0.13276587451775501</v>
      </c>
    </row>
    <row r="1626" spans="2:34" x14ac:dyDescent="0.25">
      <c r="C1626" s="17"/>
      <c r="D1626" s="17"/>
      <c r="E1626" s="17"/>
      <c r="F1626" s="17"/>
      <c r="G1626" s="17"/>
      <c r="H1626" s="17"/>
      <c r="I1626" s="17"/>
      <c r="J1626" s="17"/>
      <c r="K1626" s="17"/>
      <c r="L1626" s="17"/>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7"/>
    </row>
    <row r="1627" spans="2:34" x14ac:dyDescent="0.25">
      <c r="B1627" s="6" t="s">
        <v>625</v>
      </c>
      <c r="C1627" s="17"/>
      <c r="D1627" s="17"/>
      <c r="E1627" s="17"/>
      <c r="F1627" s="17"/>
      <c r="G1627" s="17"/>
      <c r="H1627" s="17"/>
      <c r="I1627" s="17"/>
      <c r="J1627" s="17"/>
      <c r="K1627" s="17"/>
      <c r="L1627" s="17"/>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7"/>
    </row>
    <row r="1628" spans="2:34" x14ac:dyDescent="0.25">
      <c r="B1628" s="23" t="s">
        <v>62</v>
      </c>
      <c r="C1628" s="17"/>
      <c r="D1628" s="17"/>
      <c r="E1628" s="17"/>
      <c r="F1628" s="17"/>
      <c r="G1628" s="17"/>
      <c r="H1628" s="17"/>
      <c r="I1628" s="17"/>
      <c r="J1628" s="17"/>
      <c r="K1628" s="17"/>
      <c r="L1628" s="17"/>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7"/>
    </row>
    <row r="1629" spans="2:34" x14ac:dyDescent="0.25">
      <c r="B1629" t="s">
        <v>620</v>
      </c>
      <c r="C1629" s="17">
        <v>0.35008051619327002</v>
      </c>
      <c r="D1629" s="17">
        <v>0.33796979104721703</v>
      </c>
      <c r="E1629" s="17">
        <v>0.36341557588522</v>
      </c>
      <c r="F1629" s="17"/>
      <c r="G1629" s="17">
        <v>0.37945240503800298</v>
      </c>
      <c r="H1629" s="17">
        <v>0.35481160007697499</v>
      </c>
      <c r="I1629" s="17">
        <v>0.31687628007761398</v>
      </c>
      <c r="J1629" s="17"/>
      <c r="K1629" s="17">
        <v>0.37990886510723298</v>
      </c>
      <c r="L1629" s="17">
        <v>0.345604295807794</v>
      </c>
      <c r="M1629" s="17"/>
      <c r="N1629" s="17">
        <v>0.37922309290009698</v>
      </c>
      <c r="O1629" s="17">
        <v>0.39000842734073798</v>
      </c>
      <c r="P1629" s="17">
        <v>0.34219922339416498</v>
      </c>
      <c r="Q1629" s="17">
        <v>0.32460920782091801</v>
      </c>
      <c r="R1629" s="17">
        <v>0.30728400268968498</v>
      </c>
      <c r="S1629" s="17"/>
      <c r="T1629" s="17">
        <v>0.32794751137028799</v>
      </c>
      <c r="U1629" s="17">
        <v>0.34622357612375598</v>
      </c>
      <c r="V1629" s="17">
        <v>0.35108658589906799</v>
      </c>
      <c r="W1629" s="17">
        <v>0.34590530061953301</v>
      </c>
      <c r="X1629" s="17">
        <v>0.46450251411524801</v>
      </c>
      <c r="Y1629" s="17">
        <v>0.32378840040408702</v>
      </c>
      <c r="Z1629" s="17">
        <v>0.32082488328203301</v>
      </c>
      <c r="AA1629" s="17">
        <v>0.36016183149356101</v>
      </c>
      <c r="AB1629" s="17">
        <v>0.354269737397444</v>
      </c>
      <c r="AC1629" s="17">
        <v>0.35299716105362899</v>
      </c>
      <c r="AD1629" s="17">
        <v>0.33293797630806599</v>
      </c>
      <c r="AE1629" s="17">
        <v>0.345777295346817</v>
      </c>
      <c r="AF1629" s="17"/>
      <c r="AG1629" s="17">
        <v>0.354654411544153</v>
      </c>
      <c r="AH1629" s="17">
        <v>0.35933307389375002</v>
      </c>
    </row>
    <row r="1630" spans="2:34" x14ac:dyDescent="0.25">
      <c r="B1630" t="s">
        <v>621</v>
      </c>
      <c r="C1630" s="17">
        <v>0.38336499100520299</v>
      </c>
      <c r="D1630" s="17">
        <v>0.38814922561319998</v>
      </c>
      <c r="E1630" s="17">
        <v>0.37559479614086499</v>
      </c>
      <c r="F1630" s="17"/>
      <c r="G1630" s="17">
        <v>0.40351935191332999</v>
      </c>
      <c r="H1630" s="17">
        <v>0.36821549618314198</v>
      </c>
      <c r="I1630" s="17">
        <v>0.38361048289967198</v>
      </c>
      <c r="J1630" s="17"/>
      <c r="K1630" s="17">
        <v>0.39359739318043002</v>
      </c>
      <c r="L1630" s="17">
        <v>0.38738674123278599</v>
      </c>
      <c r="M1630" s="17"/>
      <c r="N1630" s="17">
        <v>0.32749615562295198</v>
      </c>
      <c r="O1630" s="17">
        <v>0.36112459446211798</v>
      </c>
      <c r="P1630" s="17">
        <v>0.40548347944576002</v>
      </c>
      <c r="Q1630" s="17">
        <v>0.42005396011075402</v>
      </c>
      <c r="R1630" s="17">
        <v>0.398841375170291</v>
      </c>
      <c r="S1630" s="17"/>
      <c r="T1630" s="17">
        <v>0.38492971476527199</v>
      </c>
      <c r="U1630" s="17">
        <v>0.39718262192109199</v>
      </c>
      <c r="V1630" s="17">
        <v>0.42217023734572501</v>
      </c>
      <c r="W1630" s="17">
        <v>0.390486169979882</v>
      </c>
      <c r="X1630" s="17">
        <v>0.34563709913943802</v>
      </c>
      <c r="Y1630" s="17">
        <v>0.33973772688995901</v>
      </c>
      <c r="Z1630" s="17">
        <v>0.40387647060962101</v>
      </c>
      <c r="AA1630" s="17">
        <v>0.45572414884094498</v>
      </c>
      <c r="AB1630" s="17">
        <v>0.36852904155237698</v>
      </c>
      <c r="AC1630" s="17">
        <v>0.40274232516050001</v>
      </c>
      <c r="AD1630" s="17">
        <v>0.37413568832689198</v>
      </c>
      <c r="AE1630" s="17">
        <v>0.275292170029732</v>
      </c>
      <c r="AF1630" s="17"/>
      <c r="AG1630" s="17">
        <v>0.38649601486023599</v>
      </c>
      <c r="AH1630" s="17">
        <v>0.384603056385797</v>
      </c>
    </row>
    <row r="1631" spans="2:34" x14ac:dyDescent="0.25">
      <c r="B1631" t="s">
        <v>622</v>
      </c>
      <c r="C1631" s="17">
        <v>0.141668441442692</v>
      </c>
      <c r="D1631" s="17">
        <v>0.152346089742767</v>
      </c>
      <c r="E1631" s="17">
        <v>0.13191099038585199</v>
      </c>
      <c r="F1631" s="17"/>
      <c r="G1631" s="17">
        <v>0.102257416277831</v>
      </c>
      <c r="H1631" s="17">
        <v>0.163118223670257</v>
      </c>
      <c r="I1631" s="17">
        <v>0.15142185180013301</v>
      </c>
      <c r="J1631" s="17"/>
      <c r="K1631" s="17">
        <v>0.11234386339901301</v>
      </c>
      <c r="L1631" s="17">
        <v>0.145956361097722</v>
      </c>
      <c r="M1631" s="17"/>
      <c r="N1631" s="17">
        <v>9.4694816000544496E-2</v>
      </c>
      <c r="O1631" s="17">
        <v>0.15920438277691401</v>
      </c>
      <c r="P1631" s="17">
        <v>0.13726237414501699</v>
      </c>
      <c r="Q1631" s="17">
        <v>0.124886961905295</v>
      </c>
      <c r="R1631" s="17">
        <v>0.17659874494448199</v>
      </c>
      <c r="S1631" s="17"/>
      <c r="T1631" s="17">
        <v>0.16278361760214499</v>
      </c>
      <c r="U1631" s="17">
        <v>0.14250333370461701</v>
      </c>
      <c r="V1631" s="17">
        <v>0.112526570507123</v>
      </c>
      <c r="W1631" s="17">
        <v>0.124757814693236</v>
      </c>
      <c r="X1631" s="17">
        <v>6.7017260169787998E-2</v>
      </c>
      <c r="Y1631" s="17">
        <v>0.19171392525317499</v>
      </c>
      <c r="Z1631" s="17">
        <v>0.17029777816730801</v>
      </c>
      <c r="AA1631" s="17">
        <v>0.12550438199946201</v>
      </c>
      <c r="AB1631" s="17">
        <v>0.17758633723126699</v>
      </c>
      <c r="AC1631" s="17">
        <v>8.0924611019128595E-2</v>
      </c>
      <c r="AD1631" s="17">
        <v>0.134922863804705</v>
      </c>
      <c r="AE1631" s="17">
        <v>0.18359003360102399</v>
      </c>
      <c r="AF1631" s="17"/>
      <c r="AG1631" s="17">
        <v>0.146210379104112</v>
      </c>
      <c r="AH1631" s="17">
        <v>0.140701034258749</v>
      </c>
    </row>
    <row r="1632" spans="2:34" x14ac:dyDescent="0.25">
      <c r="B1632" t="s">
        <v>623</v>
      </c>
      <c r="C1632" s="17">
        <v>5.6718058171485501E-2</v>
      </c>
      <c r="D1632" s="17">
        <v>6.1875672595180502E-2</v>
      </c>
      <c r="E1632" s="17">
        <v>5.26446795691713E-2</v>
      </c>
      <c r="F1632" s="17"/>
      <c r="G1632" s="17">
        <v>2.7871667823950601E-2</v>
      </c>
      <c r="H1632" s="17">
        <v>5.7612408680964899E-2</v>
      </c>
      <c r="I1632" s="17">
        <v>8.23917924153659E-2</v>
      </c>
      <c r="J1632" s="17"/>
      <c r="K1632" s="17">
        <v>4.9405641449047799E-2</v>
      </c>
      <c r="L1632" s="17">
        <v>5.90720366401907E-2</v>
      </c>
      <c r="M1632" s="17"/>
      <c r="N1632" s="17">
        <v>7.1777232163830806E-2</v>
      </c>
      <c r="O1632" s="17">
        <v>3.4447967122545102E-2</v>
      </c>
      <c r="P1632" s="17">
        <v>4.9580435744905303E-2</v>
      </c>
      <c r="Q1632" s="17">
        <v>5.94414410505478E-2</v>
      </c>
      <c r="R1632" s="17">
        <v>8.0269409906445197E-2</v>
      </c>
      <c r="S1632" s="17"/>
      <c r="T1632" s="17">
        <v>6.7035712898239994E-2</v>
      </c>
      <c r="U1632" s="17">
        <v>5.5026594474540301E-2</v>
      </c>
      <c r="V1632" s="17">
        <v>3.75918938152974E-2</v>
      </c>
      <c r="W1632" s="17">
        <v>5.3217403519525502E-2</v>
      </c>
      <c r="X1632" s="17">
        <v>5.0499540063286497E-2</v>
      </c>
      <c r="Y1632" s="17">
        <v>8.4274683336481304E-2</v>
      </c>
      <c r="Z1632" s="17">
        <v>5.0032671992569298E-2</v>
      </c>
      <c r="AA1632" s="17">
        <v>4.3090134337294798E-2</v>
      </c>
      <c r="AB1632" s="17">
        <v>4.85383419480016E-2</v>
      </c>
      <c r="AC1632" s="17">
        <v>6.6623149780447394E-2</v>
      </c>
      <c r="AD1632" s="17">
        <v>2.81435937445795E-2</v>
      </c>
      <c r="AE1632" s="17">
        <v>9.8227589045010694E-2</v>
      </c>
      <c r="AF1632" s="17"/>
      <c r="AG1632" s="17">
        <v>5.9903376036126298E-2</v>
      </c>
      <c r="AH1632" s="17">
        <v>5.4525875970646002E-2</v>
      </c>
    </row>
    <row r="1633" spans="2:34" x14ac:dyDescent="0.25">
      <c r="B1633" t="s">
        <v>80</v>
      </c>
      <c r="C1633" s="17">
        <v>6.8167993187349396E-2</v>
      </c>
      <c r="D1633" s="17">
        <v>5.9659221001635801E-2</v>
      </c>
      <c r="E1633" s="17">
        <v>7.6433958018891301E-2</v>
      </c>
      <c r="F1633" s="17"/>
      <c r="G1633" s="17">
        <v>8.6899158946885602E-2</v>
      </c>
      <c r="H1633" s="17">
        <v>5.6242271388661502E-2</v>
      </c>
      <c r="I1633" s="17">
        <v>6.5699592807214796E-2</v>
      </c>
      <c r="J1633" s="17"/>
      <c r="K1633" s="17">
        <v>6.4744236864276106E-2</v>
      </c>
      <c r="L1633" s="17">
        <v>6.1980565221507203E-2</v>
      </c>
      <c r="M1633" s="17"/>
      <c r="N1633" s="17">
        <v>0.12680870331257599</v>
      </c>
      <c r="O1633" s="17">
        <v>5.5214628297684802E-2</v>
      </c>
      <c r="P1633" s="17">
        <v>6.5474487270152704E-2</v>
      </c>
      <c r="Q1633" s="17">
        <v>7.1008429112485102E-2</v>
      </c>
      <c r="R1633" s="17">
        <v>3.7006467289095998E-2</v>
      </c>
      <c r="S1633" s="17"/>
      <c r="T1633" s="17">
        <v>5.7303443364053998E-2</v>
      </c>
      <c r="U1633" s="17">
        <v>5.9063873775994397E-2</v>
      </c>
      <c r="V1633" s="17">
        <v>7.6624712432786707E-2</v>
      </c>
      <c r="W1633" s="17">
        <v>8.5633311187823802E-2</v>
      </c>
      <c r="X1633" s="17">
        <v>7.2343586512239197E-2</v>
      </c>
      <c r="Y1633" s="17">
        <v>6.0485264116297503E-2</v>
      </c>
      <c r="Z1633" s="17">
        <v>5.4968195948468801E-2</v>
      </c>
      <c r="AA1633" s="17">
        <v>1.5519503328737E-2</v>
      </c>
      <c r="AB1633" s="17">
        <v>5.1076541870909098E-2</v>
      </c>
      <c r="AC1633" s="17">
        <v>9.6712752986294406E-2</v>
      </c>
      <c r="AD1633" s="17">
        <v>0.129859877815758</v>
      </c>
      <c r="AE1633" s="17">
        <v>9.7112911977417601E-2</v>
      </c>
      <c r="AF1633" s="17"/>
      <c r="AG1633" s="17">
        <v>5.2735818455371897E-2</v>
      </c>
      <c r="AH1633" s="17">
        <v>6.0836959491057697E-2</v>
      </c>
    </row>
    <row r="1634" spans="2:34" x14ac:dyDescent="0.25">
      <c r="C1634" s="17"/>
      <c r="D1634" s="17"/>
      <c r="E1634" s="17"/>
      <c r="F1634" s="17"/>
      <c r="G1634" s="17"/>
      <c r="H1634" s="17"/>
      <c r="I1634" s="17"/>
      <c r="J1634" s="17"/>
      <c r="K1634" s="17"/>
      <c r="L1634" s="17"/>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7"/>
    </row>
    <row r="1635" spans="2:34" x14ac:dyDescent="0.25">
      <c r="B1635" s="6" t="s">
        <v>626</v>
      </c>
      <c r="C1635" s="17"/>
      <c r="D1635" s="17"/>
      <c r="E1635" s="17"/>
      <c r="F1635" s="17"/>
      <c r="G1635" s="17"/>
      <c r="H1635" s="17"/>
      <c r="I1635" s="17"/>
      <c r="J1635" s="17"/>
      <c r="K1635" s="17"/>
      <c r="L1635" s="17"/>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7"/>
    </row>
    <row r="1636" spans="2:34" x14ac:dyDescent="0.25">
      <c r="B1636" s="23" t="s">
        <v>62</v>
      </c>
      <c r="C1636" s="17"/>
      <c r="D1636" s="17"/>
      <c r="E1636" s="17"/>
      <c r="F1636" s="17"/>
      <c r="G1636" s="17"/>
      <c r="H1636" s="17"/>
      <c r="I1636" s="17"/>
      <c r="J1636" s="17"/>
      <c r="K1636" s="17"/>
      <c r="L1636" s="17"/>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7"/>
    </row>
    <row r="1637" spans="2:34" x14ac:dyDescent="0.25">
      <c r="B1637" t="s">
        <v>620</v>
      </c>
      <c r="C1637" s="17">
        <v>0.22820975342137101</v>
      </c>
      <c r="D1637" s="17">
        <v>0.22675071922651999</v>
      </c>
      <c r="E1637" s="17">
        <v>0.23051981311428801</v>
      </c>
      <c r="F1637" s="17"/>
      <c r="G1637" s="17">
        <v>0.22905849952051199</v>
      </c>
      <c r="H1637" s="17">
        <v>0.231291649182499</v>
      </c>
      <c r="I1637" s="17">
        <v>0.22356323077854301</v>
      </c>
      <c r="J1637" s="17"/>
      <c r="K1637" s="17">
        <v>0.23638513592791699</v>
      </c>
      <c r="L1637" s="17">
        <v>0.225698551264263</v>
      </c>
      <c r="M1637" s="17"/>
      <c r="N1637" s="17">
        <v>0.24241826774814701</v>
      </c>
      <c r="O1637" s="17">
        <v>0.24735008133707601</v>
      </c>
      <c r="P1637" s="17">
        <v>0.229593601423492</v>
      </c>
      <c r="Q1637" s="17">
        <v>0.18923357059447299</v>
      </c>
      <c r="R1637" s="17">
        <v>0.20747320241780501</v>
      </c>
      <c r="S1637" s="17"/>
      <c r="T1637" s="17">
        <v>0.25300099165505702</v>
      </c>
      <c r="U1637" s="17">
        <v>0.224857872923169</v>
      </c>
      <c r="V1637" s="17">
        <v>0.22346141950239001</v>
      </c>
      <c r="W1637" s="17">
        <v>0.230646464250961</v>
      </c>
      <c r="X1637" s="17">
        <v>0.236377999723072</v>
      </c>
      <c r="Y1637" s="17">
        <v>0.20506617580783101</v>
      </c>
      <c r="Z1637" s="17">
        <v>0.27077566272706699</v>
      </c>
      <c r="AA1637" s="17">
        <v>0.16412468379430201</v>
      </c>
      <c r="AB1637" s="17">
        <v>0.24902038789325701</v>
      </c>
      <c r="AC1637" s="17">
        <v>0.20333516300224699</v>
      </c>
      <c r="AD1637" s="17">
        <v>0.17731142009234199</v>
      </c>
      <c r="AE1637" s="17">
        <v>0.22511110494896699</v>
      </c>
      <c r="AF1637" s="17"/>
      <c r="AG1637" s="17">
        <v>0.227645877209778</v>
      </c>
      <c r="AH1637" s="17">
        <v>0.23257384517830301</v>
      </c>
    </row>
    <row r="1638" spans="2:34" x14ac:dyDescent="0.25">
      <c r="B1638" t="s">
        <v>621</v>
      </c>
      <c r="C1638" s="17">
        <v>0.23398650324627501</v>
      </c>
      <c r="D1638" s="17">
        <v>0.24799165545759899</v>
      </c>
      <c r="E1638" s="17">
        <v>0.22126654181043601</v>
      </c>
      <c r="F1638" s="17"/>
      <c r="G1638" s="17">
        <v>0.21497515852003701</v>
      </c>
      <c r="H1638" s="17">
        <v>0.23175634058035299</v>
      </c>
      <c r="I1638" s="17">
        <v>0.25443669840657102</v>
      </c>
      <c r="J1638" s="17"/>
      <c r="K1638" s="17">
        <v>0.22904937478489101</v>
      </c>
      <c r="L1638" s="17">
        <v>0.239682122246622</v>
      </c>
      <c r="M1638" s="17"/>
      <c r="N1638" s="17">
        <v>0.17567257198191699</v>
      </c>
      <c r="O1638" s="17">
        <v>0.22955457432590401</v>
      </c>
      <c r="P1638" s="17">
        <v>0.241283953019748</v>
      </c>
      <c r="Q1638" s="17">
        <v>0.24651840519541901</v>
      </c>
      <c r="R1638" s="17">
        <v>0.26915781073735301</v>
      </c>
      <c r="S1638" s="17"/>
      <c r="T1638" s="17">
        <v>0.29939880343028802</v>
      </c>
      <c r="U1638" s="17">
        <v>0.22549839421526499</v>
      </c>
      <c r="V1638" s="17">
        <v>0.23818301355935501</v>
      </c>
      <c r="W1638" s="17">
        <v>0.18924228291140699</v>
      </c>
      <c r="X1638" s="17">
        <v>0.25035011660669798</v>
      </c>
      <c r="Y1638" s="17">
        <v>0.20800749138702601</v>
      </c>
      <c r="Z1638" s="17">
        <v>0.26054707082524903</v>
      </c>
      <c r="AA1638" s="17">
        <v>0.249526921323691</v>
      </c>
      <c r="AB1638" s="17">
        <v>0.17417025734448</v>
      </c>
      <c r="AC1638" s="17">
        <v>0.25673275630132503</v>
      </c>
      <c r="AD1638" s="17">
        <v>0.23257899198449</v>
      </c>
      <c r="AE1638" s="17">
        <v>0.192944549023426</v>
      </c>
      <c r="AF1638" s="17"/>
      <c r="AG1638" s="17">
        <v>0.26789264942101998</v>
      </c>
      <c r="AH1638" s="17">
        <v>0.21616937143668</v>
      </c>
    </row>
    <row r="1639" spans="2:34" x14ac:dyDescent="0.25">
      <c r="B1639" t="s">
        <v>622</v>
      </c>
      <c r="C1639" s="17">
        <v>0.22649854112331599</v>
      </c>
      <c r="D1639" s="17">
        <v>0.23297722601072901</v>
      </c>
      <c r="E1639" s="17">
        <v>0.21972939747713699</v>
      </c>
      <c r="F1639" s="17"/>
      <c r="G1639" s="17">
        <v>0.22862892134471299</v>
      </c>
      <c r="H1639" s="17">
        <v>0.22879738946575201</v>
      </c>
      <c r="I1639" s="17">
        <v>0.22164188600535101</v>
      </c>
      <c r="J1639" s="17"/>
      <c r="K1639" s="17">
        <v>0.25054825330813801</v>
      </c>
      <c r="L1639" s="17">
        <v>0.222889390505323</v>
      </c>
      <c r="M1639" s="17"/>
      <c r="N1639" s="17">
        <v>0.21382091241505399</v>
      </c>
      <c r="O1639" s="17">
        <v>0.23293742775520901</v>
      </c>
      <c r="P1639" s="17">
        <v>0.227956052260022</v>
      </c>
      <c r="Q1639" s="17">
        <v>0.23976235431611501</v>
      </c>
      <c r="R1639" s="17">
        <v>0.22269837376218601</v>
      </c>
      <c r="S1639" s="17"/>
      <c r="T1639" s="17">
        <v>0.223592761647458</v>
      </c>
      <c r="U1639" s="17">
        <v>0.22833109376614999</v>
      </c>
      <c r="V1639" s="17">
        <v>0.23520984451694399</v>
      </c>
      <c r="W1639" s="17">
        <v>0.24344388980857101</v>
      </c>
      <c r="X1639" s="17">
        <v>0.22032765223780901</v>
      </c>
      <c r="Y1639" s="17">
        <v>0.212056068617021</v>
      </c>
      <c r="Z1639" s="17">
        <v>0.21227767887808299</v>
      </c>
      <c r="AA1639" s="17">
        <v>0.24079564322053301</v>
      </c>
      <c r="AB1639" s="17">
        <v>0.228471374070706</v>
      </c>
      <c r="AC1639" s="17">
        <v>0.26666009973014798</v>
      </c>
      <c r="AD1639" s="17">
        <v>0.17846520920200401</v>
      </c>
      <c r="AE1639" s="17">
        <v>0.202713201940355</v>
      </c>
      <c r="AF1639" s="17"/>
      <c r="AG1639" s="17">
        <v>0.232228662249717</v>
      </c>
      <c r="AH1639" s="17">
        <v>0.227387489251095</v>
      </c>
    </row>
    <row r="1640" spans="2:34" x14ac:dyDescent="0.25">
      <c r="B1640" t="s">
        <v>623</v>
      </c>
      <c r="C1640" s="17">
        <v>0.23070994429460601</v>
      </c>
      <c r="D1640" s="17">
        <v>0.228796039358166</v>
      </c>
      <c r="E1640" s="17">
        <v>0.23078252277663</v>
      </c>
      <c r="F1640" s="17"/>
      <c r="G1640" s="17">
        <v>0.21503331758315</v>
      </c>
      <c r="H1640" s="17">
        <v>0.24084176368702101</v>
      </c>
      <c r="I1640" s="17">
        <v>0.23258696238625501</v>
      </c>
      <c r="J1640" s="17"/>
      <c r="K1640" s="17">
        <v>0.21057819780508999</v>
      </c>
      <c r="L1640" s="17">
        <v>0.23544444030233599</v>
      </c>
      <c r="M1640" s="17"/>
      <c r="N1640" s="17">
        <v>0.21561596658976001</v>
      </c>
      <c r="O1640" s="17">
        <v>0.219919188699497</v>
      </c>
      <c r="P1640" s="17">
        <v>0.23826595529418701</v>
      </c>
      <c r="Q1640" s="17">
        <v>0.24293124533789201</v>
      </c>
      <c r="R1640" s="17">
        <v>0.23617334699524001</v>
      </c>
      <c r="S1640" s="17"/>
      <c r="T1640" s="17">
        <v>0.15337228594862401</v>
      </c>
      <c r="U1640" s="17">
        <v>0.249887024181915</v>
      </c>
      <c r="V1640" s="17">
        <v>0.22389972178180401</v>
      </c>
      <c r="W1640" s="17">
        <v>0.242539410855099</v>
      </c>
      <c r="X1640" s="17">
        <v>0.20226143251074899</v>
      </c>
      <c r="Y1640" s="17">
        <v>0.26314146183578102</v>
      </c>
      <c r="Z1640" s="17">
        <v>0.194138345467292</v>
      </c>
      <c r="AA1640" s="17">
        <v>0.29107799266191597</v>
      </c>
      <c r="AB1640" s="17">
        <v>0.26239641907529598</v>
      </c>
      <c r="AC1640" s="17">
        <v>0.203720657859399</v>
      </c>
      <c r="AD1640" s="17">
        <v>0.27553025154079103</v>
      </c>
      <c r="AE1640" s="17">
        <v>0.36249150984421902</v>
      </c>
      <c r="AF1640" s="17"/>
      <c r="AG1640" s="17">
        <v>0.19696282068607901</v>
      </c>
      <c r="AH1640" s="17">
        <v>0.25789174441199503</v>
      </c>
    </row>
    <row r="1641" spans="2:34" x14ac:dyDescent="0.25">
      <c r="B1641" t="s">
        <v>80</v>
      </c>
      <c r="C1641" s="17">
        <v>8.0595257914431895E-2</v>
      </c>
      <c r="D1641" s="17">
        <v>6.3484359946985203E-2</v>
      </c>
      <c r="E1641" s="17">
        <v>9.7701724821509101E-2</v>
      </c>
      <c r="F1641" s="17"/>
      <c r="G1641" s="17">
        <v>0.112304103031589</v>
      </c>
      <c r="H1641" s="17">
        <v>6.73128570843749E-2</v>
      </c>
      <c r="I1641" s="17">
        <v>6.7771222423280403E-2</v>
      </c>
      <c r="J1641" s="17"/>
      <c r="K1641" s="17">
        <v>7.3439038173964105E-2</v>
      </c>
      <c r="L1641" s="17">
        <v>7.6285495681455401E-2</v>
      </c>
      <c r="M1641" s="17"/>
      <c r="N1641" s="17">
        <v>0.15247228126512199</v>
      </c>
      <c r="O1641" s="17">
        <v>7.0238727882313695E-2</v>
      </c>
      <c r="P1641" s="17">
        <v>6.29004380025521E-2</v>
      </c>
      <c r="Q1641" s="17">
        <v>8.1554424556099903E-2</v>
      </c>
      <c r="R1641" s="17">
        <v>6.4497266087415697E-2</v>
      </c>
      <c r="S1641" s="17"/>
      <c r="T1641" s="17">
        <v>7.0635157318573699E-2</v>
      </c>
      <c r="U1641" s="17">
        <v>7.1425614913501398E-2</v>
      </c>
      <c r="V1641" s="17">
        <v>7.92460006395075E-2</v>
      </c>
      <c r="W1641" s="17">
        <v>9.4127952173961804E-2</v>
      </c>
      <c r="X1641" s="17">
        <v>9.0682798921672705E-2</v>
      </c>
      <c r="Y1641" s="17">
        <v>0.11172880235234101</v>
      </c>
      <c r="Z1641" s="17">
        <v>6.2261242102308899E-2</v>
      </c>
      <c r="AA1641" s="17">
        <v>5.4474758999557199E-2</v>
      </c>
      <c r="AB1641" s="17">
        <v>8.5941561616260403E-2</v>
      </c>
      <c r="AC1641" s="17">
        <v>6.9551323106879698E-2</v>
      </c>
      <c r="AD1641" s="17">
        <v>0.136114127180372</v>
      </c>
      <c r="AE1641" s="17">
        <v>1.6739634243033399E-2</v>
      </c>
      <c r="AF1641" s="17"/>
      <c r="AG1641" s="17">
        <v>7.5269990433406694E-2</v>
      </c>
      <c r="AH1641" s="17">
        <v>6.5977549721927597E-2</v>
      </c>
    </row>
    <row r="1642" spans="2:34" x14ac:dyDescent="0.25">
      <c r="C1642" s="17"/>
      <c r="D1642" s="17"/>
      <c r="E1642" s="17"/>
      <c r="F1642" s="17"/>
      <c r="G1642" s="17"/>
      <c r="H1642" s="17"/>
      <c r="I1642" s="17"/>
      <c r="J1642" s="17"/>
      <c r="K1642" s="17"/>
      <c r="L1642" s="17"/>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7"/>
    </row>
    <row r="1643" spans="2:34" x14ac:dyDescent="0.25">
      <c r="B1643" s="6" t="s">
        <v>627</v>
      </c>
      <c r="C1643" s="17"/>
      <c r="D1643" s="17"/>
      <c r="E1643" s="17"/>
      <c r="F1643" s="17"/>
      <c r="G1643" s="17"/>
      <c r="H1643" s="17"/>
      <c r="I1643" s="17"/>
      <c r="J1643" s="17"/>
      <c r="K1643" s="17"/>
      <c r="L1643" s="17"/>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7"/>
    </row>
    <row r="1644" spans="2:34" x14ac:dyDescent="0.25">
      <c r="B1644" s="23" t="s">
        <v>62</v>
      </c>
      <c r="C1644" s="17"/>
      <c r="D1644" s="17"/>
      <c r="E1644" s="17"/>
      <c r="F1644" s="17"/>
      <c r="G1644" s="17"/>
      <c r="H1644" s="17"/>
      <c r="I1644" s="17"/>
      <c r="J1644" s="17"/>
      <c r="K1644" s="17"/>
      <c r="L1644" s="17"/>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7"/>
    </row>
    <row r="1645" spans="2:34" x14ac:dyDescent="0.25">
      <c r="B1645" t="s">
        <v>620</v>
      </c>
      <c r="C1645" s="17">
        <v>0.30471912909203902</v>
      </c>
      <c r="D1645" s="17">
        <v>0.32212669478124101</v>
      </c>
      <c r="E1645" s="17">
        <v>0.28856805840489902</v>
      </c>
      <c r="F1645" s="17"/>
      <c r="G1645" s="17">
        <v>0.29509741320601102</v>
      </c>
      <c r="H1645" s="17">
        <v>0.32268649401034399</v>
      </c>
      <c r="I1645" s="17">
        <v>0.29116296003089298</v>
      </c>
      <c r="J1645" s="17"/>
      <c r="K1645" s="17">
        <v>0.32787571986497199</v>
      </c>
      <c r="L1645" s="17">
        <v>0.30176814784461897</v>
      </c>
      <c r="M1645" s="17"/>
      <c r="N1645" s="17">
        <v>0.33005612182910099</v>
      </c>
      <c r="O1645" s="17">
        <v>0.29675704582805301</v>
      </c>
      <c r="P1645" s="17">
        <v>0.31122380695826601</v>
      </c>
      <c r="Q1645" s="17">
        <v>0.355825777924558</v>
      </c>
      <c r="R1645" s="17">
        <v>0.26131212235957202</v>
      </c>
      <c r="S1645" s="17"/>
      <c r="T1645" s="17">
        <v>0.29339526977248398</v>
      </c>
      <c r="U1645" s="17">
        <v>0.29023111549032798</v>
      </c>
      <c r="V1645" s="17">
        <v>0.30080817429599699</v>
      </c>
      <c r="W1645" s="17">
        <v>0.33174232205638199</v>
      </c>
      <c r="X1645" s="17">
        <v>0.29016387527042797</v>
      </c>
      <c r="Y1645" s="17">
        <v>0.28656668224056098</v>
      </c>
      <c r="Z1645" s="17">
        <v>0.28568021818516998</v>
      </c>
      <c r="AA1645" s="17">
        <v>0.39179927797436997</v>
      </c>
      <c r="AB1645" s="17">
        <v>0.32864554412043101</v>
      </c>
      <c r="AC1645" s="17">
        <v>0.364197811410365</v>
      </c>
      <c r="AD1645" s="17">
        <v>0.207284479911374</v>
      </c>
      <c r="AE1645" s="17">
        <v>0.28844803424524801</v>
      </c>
      <c r="AF1645" s="17"/>
      <c r="AG1645" s="17">
        <v>0.33165791541085199</v>
      </c>
      <c r="AH1645" s="17">
        <v>0.297027932902727</v>
      </c>
    </row>
    <row r="1646" spans="2:34" x14ac:dyDescent="0.25">
      <c r="B1646" t="s">
        <v>621</v>
      </c>
      <c r="C1646" s="17">
        <v>0.35378070487747898</v>
      </c>
      <c r="D1646" s="17">
        <v>0.36475586250804698</v>
      </c>
      <c r="E1646" s="17">
        <v>0.33835608959373498</v>
      </c>
      <c r="F1646" s="17"/>
      <c r="G1646" s="17">
        <v>0.41089985713587002</v>
      </c>
      <c r="H1646" s="17">
        <v>0.31875348804379899</v>
      </c>
      <c r="I1646" s="17">
        <v>0.344576878435775</v>
      </c>
      <c r="J1646" s="17"/>
      <c r="K1646" s="17">
        <v>0.35703841478891102</v>
      </c>
      <c r="L1646" s="17">
        <v>0.356281716181302</v>
      </c>
      <c r="M1646" s="17"/>
      <c r="N1646" s="17">
        <v>0.342387434518236</v>
      </c>
      <c r="O1646" s="17">
        <v>0.37942393787975898</v>
      </c>
      <c r="P1646" s="17">
        <v>0.35862647846684598</v>
      </c>
      <c r="Q1646" s="17">
        <v>0.27980300269910602</v>
      </c>
      <c r="R1646" s="17">
        <v>0.35366219545335797</v>
      </c>
      <c r="S1646" s="17"/>
      <c r="T1646" s="17">
        <v>0.34948531368429198</v>
      </c>
      <c r="U1646" s="17">
        <v>0.422638734505695</v>
      </c>
      <c r="V1646" s="17">
        <v>0.404624736902851</v>
      </c>
      <c r="W1646" s="17">
        <v>0.36927374042032501</v>
      </c>
      <c r="X1646" s="17">
        <v>0.32127517540266498</v>
      </c>
      <c r="Y1646" s="17">
        <v>0.27519432093257301</v>
      </c>
      <c r="Z1646" s="17">
        <v>0.39263790053321401</v>
      </c>
      <c r="AA1646" s="17">
        <v>0.31342943873663598</v>
      </c>
      <c r="AB1646" s="17">
        <v>0.32491703998705801</v>
      </c>
      <c r="AC1646" s="17">
        <v>0.40062655090571098</v>
      </c>
      <c r="AD1646" s="17">
        <v>0.30843390371308899</v>
      </c>
      <c r="AE1646" s="17">
        <v>0.206617434336376</v>
      </c>
      <c r="AF1646" s="17"/>
      <c r="AG1646" s="17">
        <v>0.34640849138796798</v>
      </c>
      <c r="AH1646" s="17">
        <v>0.37007879874146399</v>
      </c>
    </row>
    <row r="1647" spans="2:34" x14ac:dyDescent="0.25">
      <c r="B1647" t="s">
        <v>622</v>
      </c>
      <c r="C1647" s="17">
        <v>0.20198362162056899</v>
      </c>
      <c r="D1647" s="17">
        <v>0.18903488922966999</v>
      </c>
      <c r="E1647" s="17">
        <v>0.21796118436269199</v>
      </c>
      <c r="F1647" s="17"/>
      <c r="G1647" s="17">
        <v>0.16141187760001</v>
      </c>
      <c r="H1647" s="17">
        <v>0.22677811117150601</v>
      </c>
      <c r="I1647" s="17">
        <v>0.20862794817069799</v>
      </c>
      <c r="J1647" s="17"/>
      <c r="K1647" s="17">
        <v>0.16138255519626801</v>
      </c>
      <c r="L1647" s="17">
        <v>0.21051783249723199</v>
      </c>
      <c r="M1647" s="17"/>
      <c r="N1647" s="17">
        <v>0.14151911216014901</v>
      </c>
      <c r="O1647" s="17">
        <v>0.19696030792553099</v>
      </c>
      <c r="P1647" s="17">
        <v>0.18990817358683901</v>
      </c>
      <c r="Q1647" s="17">
        <v>0.22696841019747199</v>
      </c>
      <c r="R1647" s="17">
        <v>0.27149630194854701</v>
      </c>
      <c r="S1647" s="17"/>
      <c r="T1647" s="17">
        <v>0.19723342343762601</v>
      </c>
      <c r="U1647" s="17">
        <v>0.17775764644456399</v>
      </c>
      <c r="V1647" s="17">
        <v>0.186106773345146</v>
      </c>
      <c r="W1647" s="17">
        <v>0.16804284360660199</v>
      </c>
      <c r="X1647" s="17">
        <v>0.22152188443061699</v>
      </c>
      <c r="Y1647" s="17">
        <v>0.272609159862089</v>
      </c>
      <c r="Z1647" s="17">
        <v>0.21092613851183001</v>
      </c>
      <c r="AA1647" s="17">
        <v>0.204637383561348</v>
      </c>
      <c r="AB1647" s="17">
        <v>0.211238825462541</v>
      </c>
      <c r="AC1647" s="17">
        <v>0.119427367597448</v>
      </c>
      <c r="AD1647" s="17">
        <v>0.22868400404412501</v>
      </c>
      <c r="AE1647" s="17">
        <v>0.32079465872906698</v>
      </c>
      <c r="AF1647" s="17"/>
      <c r="AG1647" s="17">
        <v>0.196117137709659</v>
      </c>
      <c r="AH1647" s="17">
        <v>0.204889025457059</v>
      </c>
    </row>
    <row r="1648" spans="2:34" x14ac:dyDescent="0.25">
      <c r="B1648" t="s">
        <v>623</v>
      </c>
      <c r="C1648" s="17">
        <v>6.81053472373572E-2</v>
      </c>
      <c r="D1648" s="17">
        <v>6.0730881271176401E-2</v>
      </c>
      <c r="E1648" s="17">
        <v>7.5824767907035504E-2</v>
      </c>
      <c r="F1648" s="17"/>
      <c r="G1648" s="17">
        <v>5.00941829891021E-2</v>
      </c>
      <c r="H1648" s="17">
        <v>6.1951284831802497E-2</v>
      </c>
      <c r="I1648" s="17">
        <v>9.2538821875978297E-2</v>
      </c>
      <c r="J1648" s="17"/>
      <c r="K1648" s="17">
        <v>6.6377929977115696E-2</v>
      </c>
      <c r="L1648" s="17">
        <v>6.8864072674251597E-2</v>
      </c>
      <c r="M1648" s="17"/>
      <c r="N1648" s="17">
        <v>4.8369508199508901E-2</v>
      </c>
      <c r="O1648" s="17">
        <v>5.7760028919763097E-2</v>
      </c>
      <c r="P1648" s="17">
        <v>7.1872785473744705E-2</v>
      </c>
      <c r="Q1648" s="17">
        <v>9.46822723574679E-2</v>
      </c>
      <c r="R1648" s="17">
        <v>7.8901410065929503E-2</v>
      </c>
      <c r="S1648" s="17"/>
      <c r="T1648" s="17">
        <v>8.0521275507409507E-2</v>
      </c>
      <c r="U1648" s="17">
        <v>5.3247634269546103E-2</v>
      </c>
      <c r="V1648" s="17">
        <v>3.7632182416400997E-2</v>
      </c>
      <c r="W1648" s="17">
        <v>6.2150848546043802E-2</v>
      </c>
      <c r="X1648" s="17">
        <v>7.9113232012324897E-2</v>
      </c>
      <c r="Y1648" s="17">
        <v>8.4719856140643604E-2</v>
      </c>
      <c r="Z1648" s="17">
        <v>4.6964953883059497E-2</v>
      </c>
      <c r="AA1648" s="17">
        <v>6.3809569480006406E-2</v>
      </c>
      <c r="AB1648" s="17">
        <v>8.1101013338263903E-2</v>
      </c>
      <c r="AC1648" s="17">
        <v>5.0747133093211098E-2</v>
      </c>
      <c r="AD1648" s="17">
        <v>0.118997934785</v>
      </c>
      <c r="AE1648" s="17">
        <v>8.1584503765530003E-2</v>
      </c>
      <c r="AF1648" s="17"/>
      <c r="AG1648" s="17">
        <v>6.4509307654689194E-2</v>
      </c>
      <c r="AH1648" s="17">
        <v>6.5731673133431603E-2</v>
      </c>
    </row>
    <row r="1649" spans="2:34" x14ac:dyDescent="0.25">
      <c r="B1649" t="s">
        <v>80</v>
      </c>
      <c r="C1649" s="17">
        <v>7.1411197172555396E-2</v>
      </c>
      <c r="D1649" s="17">
        <v>6.3351672209866094E-2</v>
      </c>
      <c r="E1649" s="17">
        <v>7.9289899731638497E-2</v>
      </c>
      <c r="F1649" s="17"/>
      <c r="G1649" s="17">
        <v>8.2496669069006601E-2</v>
      </c>
      <c r="H1649" s="17">
        <v>6.9830621942548396E-2</v>
      </c>
      <c r="I1649" s="17">
        <v>6.3093391486655701E-2</v>
      </c>
      <c r="J1649" s="17"/>
      <c r="K1649" s="17">
        <v>8.7325380172732905E-2</v>
      </c>
      <c r="L1649" s="17">
        <v>6.2568230802595298E-2</v>
      </c>
      <c r="M1649" s="17"/>
      <c r="N1649" s="17">
        <v>0.137667823293005</v>
      </c>
      <c r="O1649" s="17">
        <v>6.9098679446893393E-2</v>
      </c>
      <c r="P1649" s="17">
        <v>6.83687555143037E-2</v>
      </c>
      <c r="Q1649" s="17">
        <v>4.2720536821396003E-2</v>
      </c>
      <c r="R1649" s="17">
        <v>3.4627970172593801E-2</v>
      </c>
      <c r="S1649" s="17"/>
      <c r="T1649" s="17">
        <v>7.93647175981885E-2</v>
      </c>
      <c r="U1649" s="17">
        <v>5.6124869289866097E-2</v>
      </c>
      <c r="V1649" s="17">
        <v>7.0828133039604793E-2</v>
      </c>
      <c r="W1649" s="17">
        <v>6.8790245370646694E-2</v>
      </c>
      <c r="X1649" s="17">
        <v>8.7925832883964994E-2</v>
      </c>
      <c r="Y1649" s="17">
        <v>8.0909980824133004E-2</v>
      </c>
      <c r="Z1649" s="17">
        <v>6.3790788886725999E-2</v>
      </c>
      <c r="AA1649" s="17">
        <v>2.6324330247639399E-2</v>
      </c>
      <c r="AB1649" s="17">
        <v>5.4097577091705297E-2</v>
      </c>
      <c r="AC1649" s="17">
        <v>6.5001136993265707E-2</v>
      </c>
      <c r="AD1649" s="17">
        <v>0.136599677546411</v>
      </c>
      <c r="AE1649" s="17">
        <v>0.10255536892377901</v>
      </c>
      <c r="AF1649" s="17"/>
      <c r="AG1649" s="17">
        <v>6.1307147836831902E-2</v>
      </c>
      <c r="AH1649" s="17">
        <v>6.2272569765318003E-2</v>
      </c>
    </row>
    <row r="1650" spans="2:34" x14ac:dyDescent="0.25">
      <c r="C1650" s="17"/>
      <c r="D1650" s="17"/>
      <c r="E1650" s="17"/>
      <c r="F1650" s="17"/>
      <c r="G1650" s="17"/>
      <c r="H1650" s="17"/>
      <c r="I1650" s="17"/>
      <c r="J1650" s="17"/>
      <c r="K1650" s="17"/>
      <c r="L1650" s="17"/>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7"/>
    </row>
    <row r="1651" spans="2:34" x14ac:dyDescent="0.25">
      <c r="B1651" s="6" t="s">
        <v>628</v>
      </c>
      <c r="C1651" s="17"/>
      <c r="D1651" s="17"/>
      <c r="E1651" s="17"/>
      <c r="F1651" s="17"/>
      <c r="G1651" s="17"/>
      <c r="H1651" s="17"/>
      <c r="I1651" s="17"/>
      <c r="J1651" s="17"/>
      <c r="K1651" s="17"/>
      <c r="L1651" s="17"/>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7"/>
    </row>
    <row r="1652" spans="2:34" x14ac:dyDescent="0.25">
      <c r="B1652" s="23" t="s">
        <v>62</v>
      </c>
      <c r="C1652" s="17"/>
      <c r="D1652" s="17"/>
      <c r="E1652" s="17"/>
      <c r="F1652" s="17"/>
      <c r="G1652" s="17"/>
      <c r="H1652" s="17"/>
      <c r="I1652" s="17"/>
      <c r="J1652" s="17"/>
      <c r="K1652" s="17"/>
      <c r="L1652" s="17"/>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7"/>
    </row>
    <row r="1653" spans="2:34" x14ac:dyDescent="0.25">
      <c r="B1653" t="s">
        <v>620</v>
      </c>
      <c r="C1653" s="17">
        <v>0.128542427474894</v>
      </c>
      <c r="D1653" s="17">
        <v>0.140613235454078</v>
      </c>
      <c r="E1653" s="17">
        <v>0.117908726197594</v>
      </c>
      <c r="F1653" s="17"/>
      <c r="G1653" s="17">
        <v>0.113037079084421</v>
      </c>
      <c r="H1653" s="17">
        <v>0.13692102513010701</v>
      </c>
      <c r="I1653" s="17">
        <v>0.13245519142862699</v>
      </c>
      <c r="J1653" s="17"/>
      <c r="K1653" s="17">
        <v>0.13219333979102599</v>
      </c>
      <c r="L1653" s="17">
        <v>0.129640076985271</v>
      </c>
      <c r="M1653" s="17"/>
      <c r="N1653" s="17">
        <v>0.13097653237104501</v>
      </c>
      <c r="O1653" s="17">
        <v>0.13736505348157299</v>
      </c>
      <c r="P1653" s="17">
        <v>0.11852681562787799</v>
      </c>
      <c r="Q1653" s="17">
        <v>0.157826497140266</v>
      </c>
      <c r="R1653" s="17">
        <v>0.12535749005484201</v>
      </c>
      <c r="S1653" s="17"/>
      <c r="T1653" s="17">
        <v>0.15874086516529501</v>
      </c>
      <c r="U1653" s="17">
        <v>0.121543558048008</v>
      </c>
      <c r="V1653" s="17">
        <v>9.4007859270845498E-2</v>
      </c>
      <c r="W1653" s="17">
        <v>9.1104267614076098E-2</v>
      </c>
      <c r="X1653" s="17">
        <v>0.114564573513391</v>
      </c>
      <c r="Y1653" s="17">
        <v>0.13191541155674599</v>
      </c>
      <c r="Z1653" s="17">
        <v>0.130953408537788</v>
      </c>
      <c r="AA1653" s="17">
        <v>0.136029969507551</v>
      </c>
      <c r="AB1653" s="17">
        <v>0.121108762949794</v>
      </c>
      <c r="AC1653" s="17">
        <v>0.173617845708643</v>
      </c>
      <c r="AD1653" s="17">
        <v>0.120498831702475</v>
      </c>
      <c r="AE1653" s="17">
        <v>0.14810785713471</v>
      </c>
      <c r="AF1653" s="17"/>
      <c r="AG1653" s="17">
        <v>0.14424989833833299</v>
      </c>
      <c r="AH1653" s="17">
        <v>0.121120237813186</v>
      </c>
    </row>
    <row r="1654" spans="2:34" x14ac:dyDescent="0.25">
      <c r="B1654" t="s">
        <v>621</v>
      </c>
      <c r="C1654" s="17">
        <v>0.223632470615516</v>
      </c>
      <c r="D1654" s="17">
        <v>0.24038314067663599</v>
      </c>
      <c r="E1654" s="17">
        <v>0.20798563366249401</v>
      </c>
      <c r="F1654" s="17"/>
      <c r="G1654" s="17">
        <v>0.199084522696929</v>
      </c>
      <c r="H1654" s="17">
        <v>0.215261821494769</v>
      </c>
      <c r="I1654" s="17">
        <v>0.25691241278351201</v>
      </c>
      <c r="J1654" s="17"/>
      <c r="K1654" s="17">
        <v>0.18765050626774099</v>
      </c>
      <c r="L1654" s="17">
        <v>0.229802383718678</v>
      </c>
      <c r="M1654" s="17"/>
      <c r="N1654" s="17">
        <v>0.22945785843429201</v>
      </c>
      <c r="O1654" s="17">
        <v>0.20489405140377301</v>
      </c>
      <c r="P1654" s="17">
        <v>0.221949472716405</v>
      </c>
      <c r="Q1654" s="17">
        <v>0.19765432779928099</v>
      </c>
      <c r="R1654" s="17">
        <v>0.251266556428212</v>
      </c>
      <c r="S1654" s="17"/>
      <c r="T1654" s="17">
        <v>0.26792329973328499</v>
      </c>
      <c r="U1654" s="17">
        <v>0.19467091957848701</v>
      </c>
      <c r="V1654" s="17">
        <v>0.249824891860709</v>
      </c>
      <c r="W1654" s="17">
        <v>0.27340165004773498</v>
      </c>
      <c r="X1654" s="17">
        <v>0.13086630662370399</v>
      </c>
      <c r="Y1654" s="17">
        <v>0.230192520643488</v>
      </c>
      <c r="Z1654" s="17">
        <v>0.218346550574925</v>
      </c>
      <c r="AA1654" s="17">
        <v>0.238431863671313</v>
      </c>
      <c r="AB1654" s="17">
        <v>0.212004308354166</v>
      </c>
      <c r="AC1654" s="17">
        <v>0.20476501199355801</v>
      </c>
      <c r="AD1654" s="17">
        <v>0.22658583970591301</v>
      </c>
      <c r="AE1654" s="17">
        <v>0.236962114604856</v>
      </c>
      <c r="AF1654" s="17"/>
      <c r="AG1654" s="17">
        <v>0.25438348203040601</v>
      </c>
      <c r="AH1654" s="17">
        <v>0.19882292012139399</v>
      </c>
    </row>
    <row r="1655" spans="2:34" x14ac:dyDescent="0.25">
      <c r="B1655" t="s">
        <v>622</v>
      </c>
      <c r="C1655" s="17">
        <v>0.302650371049417</v>
      </c>
      <c r="D1655" s="17">
        <v>0.30310863922659698</v>
      </c>
      <c r="E1655" s="17">
        <v>0.30176678474200702</v>
      </c>
      <c r="F1655" s="17"/>
      <c r="G1655" s="17">
        <v>0.30253182253321997</v>
      </c>
      <c r="H1655" s="17">
        <v>0.299898085165203</v>
      </c>
      <c r="I1655" s="17">
        <v>0.30620603105988897</v>
      </c>
      <c r="J1655" s="17"/>
      <c r="K1655" s="17">
        <v>0.33189608411501997</v>
      </c>
      <c r="L1655" s="17">
        <v>0.30262916861398698</v>
      </c>
      <c r="M1655" s="17"/>
      <c r="N1655" s="17">
        <v>0.23587884372888901</v>
      </c>
      <c r="O1655" s="17">
        <v>0.31845966417027599</v>
      </c>
      <c r="P1655" s="17">
        <v>0.30074513945541498</v>
      </c>
      <c r="Q1655" s="17">
        <v>0.27379376604017303</v>
      </c>
      <c r="R1655" s="17">
        <v>0.35562101303010102</v>
      </c>
      <c r="S1655" s="17"/>
      <c r="T1655" s="17">
        <v>0.31097508013619102</v>
      </c>
      <c r="U1655" s="17">
        <v>0.34172027439289898</v>
      </c>
      <c r="V1655" s="17">
        <v>0.31754580379500402</v>
      </c>
      <c r="W1655" s="17">
        <v>0.29659195843134201</v>
      </c>
      <c r="X1655" s="17">
        <v>0.38173404530426802</v>
      </c>
      <c r="Y1655" s="17">
        <v>0.25788570892474599</v>
      </c>
      <c r="Z1655" s="17">
        <v>0.310184976983992</v>
      </c>
      <c r="AA1655" s="17">
        <v>0.29495265977677299</v>
      </c>
      <c r="AB1655" s="17">
        <v>0.23532264248743401</v>
      </c>
      <c r="AC1655" s="17">
        <v>0.31538568793292698</v>
      </c>
      <c r="AD1655" s="17">
        <v>0.277264395544564</v>
      </c>
      <c r="AE1655" s="17">
        <v>0.25418731202709599</v>
      </c>
      <c r="AF1655" s="17"/>
      <c r="AG1655" s="17">
        <v>0.29450617498143</v>
      </c>
      <c r="AH1655" s="17">
        <v>0.31479596864433801</v>
      </c>
    </row>
    <row r="1656" spans="2:34" x14ac:dyDescent="0.25">
      <c r="B1656" t="s">
        <v>623</v>
      </c>
      <c r="C1656" s="17">
        <v>0.26287578994142202</v>
      </c>
      <c r="D1656" s="17">
        <v>0.241536710708733</v>
      </c>
      <c r="E1656" s="17">
        <v>0.28336987779007999</v>
      </c>
      <c r="F1656" s="17"/>
      <c r="G1656" s="17">
        <v>0.27699130746498402</v>
      </c>
      <c r="H1656" s="17">
        <v>0.28235738924833897</v>
      </c>
      <c r="I1656" s="17">
        <v>0.22537614474616199</v>
      </c>
      <c r="J1656" s="17"/>
      <c r="K1656" s="17">
        <v>0.27124674516263803</v>
      </c>
      <c r="L1656" s="17">
        <v>0.26247661649243498</v>
      </c>
      <c r="M1656" s="17"/>
      <c r="N1656" s="17">
        <v>0.24506836535339099</v>
      </c>
      <c r="O1656" s="17">
        <v>0.26342854512814801</v>
      </c>
      <c r="P1656" s="17">
        <v>0.284850226637615</v>
      </c>
      <c r="Q1656" s="17">
        <v>0.32448487438234302</v>
      </c>
      <c r="R1656" s="17">
        <v>0.21356392892183401</v>
      </c>
      <c r="S1656" s="17"/>
      <c r="T1656" s="17">
        <v>0.17761438644396099</v>
      </c>
      <c r="U1656" s="17">
        <v>0.28115285379802202</v>
      </c>
      <c r="V1656" s="17">
        <v>0.252351291631215</v>
      </c>
      <c r="W1656" s="17">
        <v>0.25701370072512297</v>
      </c>
      <c r="X1656" s="17">
        <v>0.253738685842398</v>
      </c>
      <c r="Y1656" s="17">
        <v>0.29151701612380498</v>
      </c>
      <c r="Z1656" s="17">
        <v>0.27657488671439501</v>
      </c>
      <c r="AA1656" s="17">
        <v>0.30076476309676398</v>
      </c>
      <c r="AB1656" s="17">
        <v>0.33655017666930298</v>
      </c>
      <c r="AC1656" s="17">
        <v>0.20967638739529301</v>
      </c>
      <c r="AD1656" s="17">
        <v>0.265451323984504</v>
      </c>
      <c r="AE1656" s="17">
        <v>0.32332610166532799</v>
      </c>
      <c r="AF1656" s="17"/>
      <c r="AG1656" s="17">
        <v>0.23661255434965101</v>
      </c>
      <c r="AH1656" s="17">
        <v>0.29058137652381699</v>
      </c>
    </row>
    <row r="1657" spans="2:34" x14ac:dyDescent="0.25">
      <c r="B1657" t="s">
        <v>80</v>
      </c>
      <c r="C1657" s="17">
        <v>8.2298940918751104E-2</v>
      </c>
      <c r="D1657" s="17">
        <v>7.4358273933956304E-2</v>
      </c>
      <c r="E1657" s="17">
        <v>8.8968977607824698E-2</v>
      </c>
      <c r="F1657" s="17"/>
      <c r="G1657" s="17">
        <v>0.108355268220446</v>
      </c>
      <c r="H1657" s="17">
        <v>6.5561678961581202E-2</v>
      </c>
      <c r="I1657" s="17">
        <v>7.9050219981810096E-2</v>
      </c>
      <c r="J1657" s="17"/>
      <c r="K1657" s="17">
        <v>7.7013324663574606E-2</v>
      </c>
      <c r="L1657" s="17">
        <v>7.5451754189629003E-2</v>
      </c>
      <c r="M1657" s="17"/>
      <c r="N1657" s="17">
        <v>0.15861840011238401</v>
      </c>
      <c r="O1657" s="17">
        <v>7.5852685816230794E-2</v>
      </c>
      <c r="P1657" s="17">
        <v>7.3928345562687403E-2</v>
      </c>
      <c r="Q1657" s="17">
        <v>4.6240534637936898E-2</v>
      </c>
      <c r="R1657" s="17">
        <v>5.4191011565011202E-2</v>
      </c>
      <c r="S1657" s="17"/>
      <c r="T1657" s="17">
        <v>8.4746368521267199E-2</v>
      </c>
      <c r="U1657" s="17">
        <v>6.0912394182584401E-2</v>
      </c>
      <c r="V1657" s="17">
        <v>8.6270153442226799E-2</v>
      </c>
      <c r="W1657" s="17">
        <v>8.1888423181724096E-2</v>
      </c>
      <c r="X1657" s="17">
        <v>0.119096388716239</v>
      </c>
      <c r="Y1657" s="17">
        <v>8.8489342751215005E-2</v>
      </c>
      <c r="Z1657" s="17">
        <v>6.3940177188900896E-2</v>
      </c>
      <c r="AA1657" s="17">
        <v>2.9820743947598798E-2</v>
      </c>
      <c r="AB1657" s="17">
        <v>9.5014109539302699E-2</v>
      </c>
      <c r="AC1657" s="17">
        <v>9.6555066969578801E-2</v>
      </c>
      <c r="AD1657" s="17">
        <v>0.110199609062544</v>
      </c>
      <c r="AE1657" s="17">
        <v>3.7416614568009397E-2</v>
      </c>
      <c r="AF1657" s="17"/>
      <c r="AG1657" s="17">
        <v>7.0247890300180305E-2</v>
      </c>
      <c r="AH1657" s="17">
        <v>7.4679496897264705E-2</v>
      </c>
    </row>
    <row r="1658" spans="2:34" x14ac:dyDescent="0.25">
      <c r="C1658" s="17"/>
      <c r="D1658" s="17"/>
      <c r="E1658" s="17"/>
      <c r="F1658" s="17"/>
      <c r="G1658" s="17"/>
      <c r="H1658" s="17"/>
      <c r="I1658" s="17"/>
      <c r="J1658" s="17"/>
      <c r="K1658" s="17"/>
      <c r="L1658" s="17"/>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7"/>
    </row>
    <row r="1659" spans="2:34" x14ac:dyDescent="0.25">
      <c r="B1659" s="6" t="s">
        <v>629</v>
      </c>
      <c r="C1659" s="17"/>
      <c r="D1659" s="17"/>
      <c r="E1659" s="17"/>
      <c r="F1659" s="17"/>
      <c r="G1659" s="17"/>
      <c r="H1659" s="17"/>
      <c r="I1659" s="17"/>
      <c r="J1659" s="17"/>
      <c r="K1659" s="17"/>
      <c r="L1659" s="17"/>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7"/>
    </row>
    <row r="1660" spans="2:34" x14ac:dyDescent="0.25">
      <c r="B1660" s="23" t="s">
        <v>62</v>
      </c>
      <c r="C1660" s="17"/>
      <c r="D1660" s="17"/>
      <c r="E1660" s="17"/>
      <c r="F1660" s="17"/>
      <c r="G1660" s="17"/>
      <c r="H1660" s="17"/>
      <c r="I1660" s="17"/>
      <c r="J1660" s="17"/>
      <c r="K1660" s="17"/>
      <c r="L1660" s="17"/>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7"/>
    </row>
    <row r="1661" spans="2:34" x14ac:dyDescent="0.25">
      <c r="B1661" t="s">
        <v>620</v>
      </c>
      <c r="C1661" s="17">
        <v>0.111834019608946</v>
      </c>
      <c r="D1661" s="17">
        <v>0.112045491241685</v>
      </c>
      <c r="E1661" s="17">
        <v>0.11049191600316299</v>
      </c>
      <c r="F1661" s="17"/>
      <c r="G1661" s="17">
        <v>0.107125240100643</v>
      </c>
      <c r="H1661" s="17">
        <v>0.10882999456966599</v>
      </c>
      <c r="I1661" s="17">
        <v>0.11996836732636799</v>
      </c>
      <c r="J1661" s="17"/>
      <c r="K1661" s="17">
        <v>0.109179052738822</v>
      </c>
      <c r="L1661" s="17">
        <v>0.11347818866913501</v>
      </c>
      <c r="M1661" s="17"/>
      <c r="N1661" s="17">
        <v>0.12458853474824801</v>
      </c>
      <c r="O1661" s="17">
        <v>0.127198925432355</v>
      </c>
      <c r="P1661" s="17">
        <v>8.8990246391762798E-2</v>
      </c>
      <c r="Q1661" s="17">
        <v>0.20129261758071301</v>
      </c>
      <c r="R1661" s="17">
        <v>9.5416602998895803E-2</v>
      </c>
      <c r="S1661" s="17"/>
      <c r="T1661" s="17">
        <v>0.125169649332596</v>
      </c>
      <c r="U1661" s="17">
        <v>0.11839391491695</v>
      </c>
      <c r="V1661" s="17">
        <v>7.7875305391355704E-2</v>
      </c>
      <c r="W1661" s="17">
        <v>6.8312774420117794E-2</v>
      </c>
      <c r="X1661" s="17">
        <v>0.111288885836462</v>
      </c>
      <c r="Y1661" s="17">
        <v>8.8903860844786103E-2</v>
      </c>
      <c r="Z1661" s="17">
        <v>0.13528942172969999</v>
      </c>
      <c r="AA1661" s="17">
        <v>0.114047091503843</v>
      </c>
      <c r="AB1661" s="17">
        <v>0.13109570096375101</v>
      </c>
      <c r="AC1661" s="17">
        <v>0.16364738956792699</v>
      </c>
      <c r="AD1661" s="17">
        <v>9.1915741909516901E-2</v>
      </c>
      <c r="AE1661" s="17">
        <v>5.6984133123342599E-2</v>
      </c>
      <c r="AF1661" s="17"/>
      <c r="AG1661" s="17">
        <v>0.12525280056229601</v>
      </c>
      <c r="AH1661" s="17">
        <v>0.10248012944649799</v>
      </c>
    </row>
    <row r="1662" spans="2:34" x14ac:dyDescent="0.25">
      <c r="B1662" t="s">
        <v>621</v>
      </c>
      <c r="C1662" s="17">
        <v>0.25841695255687402</v>
      </c>
      <c r="D1662" s="17">
        <v>0.27822329086192499</v>
      </c>
      <c r="E1662" s="17">
        <v>0.241021417253411</v>
      </c>
      <c r="F1662" s="17"/>
      <c r="G1662" s="17">
        <v>0.257125064257267</v>
      </c>
      <c r="H1662" s="17">
        <v>0.24446359830177</v>
      </c>
      <c r="I1662" s="17">
        <v>0.27708490736868202</v>
      </c>
      <c r="J1662" s="17"/>
      <c r="K1662" s="17">
        <v>0.23654155614574199</v>
      </c>
      <c r="L1662" s="17">
        <v>0.26380507449549301</v>
      </c>
      <c r="M1662" s="17"/>
      <c r="N1662" s="17">
        <v>0.24649947079818299</v>
      </c>
      <c r="O1662" s="17">
        <v>0.250363579947943</v>
      </c>
      <c r="P1662" s="17">
        <v>0.25514618306401199</v>
      </c>
      <c r="Q1662" s="17">
        <v>0.23833996502173799</v>
      </c>
      <c r="R1662" s="17">
        <v>0.29035199203191903</v>
      </c>
      <c r="S1662" s="17"/>
      <c r="T1662" s="17">
        <v>0.29996454282769602</v>
      </c>
      <c r="U1662" s="17">
        <v>0.24183562337281</v>
      </c>
      <c r="V1662" s="17">
        <v>0.270775211016616</v>
      </c>
      <c r="W1662" s="17">
        <v>0.27357516119681402</v>
      </c>
      <c r="X1662" s="17">
        <v>0.27103946040350302</v>
      </c>
      <c r="Y1662" s="17">
        <v>0.28455956552366402</v>
      </c>
      <c r="Z1662" s="17">
        <v>0.21868431076306599</v>
      </c>
      <c r="AA1662" s="17">
        <v>0.32047287212948</v>
      </c>
      <c r="AB1662" s="17">
        <v>0.226592063127737</v>
      </c>
      <c r="AC1662" s="17">
        <v>0.26599037533615699</v>
      </c>
      <c r="AD1662" s="17">
        <v>0.19812632208122599</v>
      </c>
      <c r="AE1662" s="17">
        <v>0.17617649906387201</v>
      </c>
      <c r="AF1662" s="17"/>
      <c r="AG1662" s="17">
        <v>0.28599780228209998</v>
      </c>
      <c r="AH1662" s="17">
        <v>0.24751429157442001</v>
      </c>
    </row>
    <row r="1663" spans="2:34" x14ac:dyDescent="0.25">
      <c r="B1663" t="s">
        <v>622</v>
      </c>
      <c r="C1663" s="17">
        <v>0.304654345559217</v>
      </c>
      <c r="D1663" s="17">
        <v>0.29927554988765498</v>
      </c>
      <c r="E1663" s="17">
        <v>0.30962200583433402</v>
      </c>
      <c r="F1663" s="17"/>
      <c r="G1663" s="17">
        <v>0.28623968716888099</v>
      </c>
      <c r="H1663" s="17">
        <v>0.30371349144794602</v>
      </c>
      <c r="I1663" s="17">
        <v>0.32293625364874101</v>
      </c>
      <c r="J1663" s="17"/>
      <c r="K1663" s="17">
        <v>0.25422801974389397</v>
      </c>
      <c r="L1663" s="17">
        <v>0.31663892041756803</v>
      </c>
      <c r="M1663" s="17"/>
      <c r="N1663" s="17">
        <v>0.24590553716483901</v>
      </c>
      <c r="O1663" s="17">
        <v>0.30137213301633903</v>
      </c>
      <c r="P1663" s="17">
        <v>0.33633429942295301</v>
      </c>
      <c r="Q1663" s="17">
        <v>0.23940100540892401</v>
      </c>
      <c r="R1663" s="17">
        <v>0.32126505029423802</v>
      </c>
      <c r="S1663" s="17"/>
      <c r="T1663" s="17">
        <v>0.323340252615537</v>
      </c>
      <c r="U1663" s="17">
        <v>0.31931059964590502</v>
      </c>
      <c r="V1663" s="17">
        <v>0.29897797190605802</v>
      </c>
      <c r="W1663" s="17">
        <v>0.31707960014820402</v>
      </c>
      <c r="X1663" s="17">
        <v>0.33017736852066198</v>
      </c>
      <c r="Y1663" s="17">
        <v>0.292319042270683</v>
      </c>
      <c r="Z1663" s="17">
        <v>0.29733383831642701</v>
      </c>
      <c r="AA1663" s="17">
        <v>0.24536947893233099</v>
      </c>
      <c r="AB1663" s="17">
        <v>0.30923447044811597</v>
      </c>
      <c r="AC1663" s="17">
        <v>0.26258322191844502</v>
      </c>
      <c r="AD1663" s="17">
        <v>0.26473187869765502</v>
      </c>
      <c r="AE1663" s="17">
        <v>0.377515098300718</v>
      </c>
      <c r="AF1663" s="17"/>
      <c r="AG1663" s="17">
        <v>0.291846141370664</v>
      </c>
      <c r="AH1663" s="17">
        <v>0.31026526916299302</v>
      </c>
    </row>
    <row r="1664" spans="2:34" x14ac:dyDescent="0.25">
      <c r="B1664" t="s">
        <v>623</v>
      </c>
      <c r="C1664" s="17">
        <v>0.194147732824064</v>
      </c>
      <c r="D1664" s="17">
        <v>0.19884650388146599</v>
      </c>
      <c r="E1664" s="17">
        <v>0.18891926671810799</v>
      </c>
      <c r="F1664" s="17"/>
      <c r="G1664" s="17">
        <v>0.18554785884237901</v>
      </c>
      <c r="H1664" s="17">
        <v>0.21372067727555299</v>
      </c>
      <c r="I1664" s="17">
        <v>0.17763244466339301</v>
      </c>
      <c r="J1664" s="17"/>
      <c r="K1664" s="17">
        <v>0.25334868700796198</v>
      </c>
      <c r="L1664" s="17">
        <v>0.18533841266694101</v>
      </c>
      <c r="M1664" s="17"/>
      <c r="N1664" s="17">
        <v>0.14884299660037401</v>
      </c>
      <c r="O1664" s="17">
        <v>0.19584012179412999</v>
      </c>
      <c r="P1664" s="17">
        <v>0.19549679266634001</v>
      </c>
      <c r="Q1664" s="17">
        <v>0.207820871236609</v>
      </c>
      <c r="R1664" s="17">
        <v>0.22270627676622701</v>
      </c>
      <c r="S1664" s="17"/>
      <c r="T1664" s="17">
        <v>0.16473658325172999</v>
      </c>
      <c r="U1664" s="17">
        <v>0.15915955045573099</v>
      </c>
      <c r="V1664" s="17">
        <v>0.188385396792878</v>
      </c>
      <c r="W1664" s="17">
        <v>0.209653436233673</v>
      </c>
      <c r="X1664" s="17">
        <v>0.17385892679114001</v>
      </c>
      <c r="Y1664" s="17">
        <v>0.20212384898932301</v>
      </c>
      <c r="Z1664" s="17">
        <v>0.23625587450852401</v>
      </c>
      <c r="AA1664" s="17">
        <v>0.23475960810784699</v>
      </c>
      <c r="AB1664" s="17">
        <v>0.203665913839845</v>
      </c>
      <c r="AC1664" s="17">
        <v>0.17078007242246601</v>
      </c>
      <c r="AD1664" s="17">
        <v>0.24274301776541801</v>
      </c>
      <c r="AE1664" s="17">
        <v>0.25155309406602</v>
      </c>
      <c r="AF1664" s="17"/>
      <c r="AG1664" s="17">
        <v>0.18390707666921599</v>
      </c>
      <c r="AH1664" s="17">
        <v>0.21228471736184601</v>
      </c>
    </row>
    <row r="1665" spans="2:34" x14ac:dyDescent="0.25">
      <c r="B1665" t="s">
        <v>80</v>
      </c>
      <c r="C1665" s="17">
        <v>0.13094694945089899</v>
      </c>
      <c r="D1665" s="17">
        <v>0.111609164127269</v>
      </c>
      <c r="E1665" s="17">
        <v>0.14994539419098399</v>
      </c>
      <c r="F1665" s="17"/>
      <c r="G1665" s="17">
        <v>0.16396214963083</v>
      </c>
      <c r="H1665" s="17">
        <v>0.12927223840506499</v>
      </c>
      <c r="I1665" s="17">
        <v>0.10237802699281701</v>
      </c>
      <c r="J1665" s="17"/>
      <c r="K1665" s="17">
        <v>0.14670268436358</v>
      </c>
      <c r="L1665" s="17">
        <v>0.12073940375086301</v>
      </c>
      <c r="M1665" s="17"/>
      <c r="N1665" s="17">
        <v>0.234163460688356</v>
      </c>
      <c r="O1665" s="17">
        <v>0.125225239809233</v>
      </c>
      <c r="P1665" s="17">
        <v>0.124032478454932</v>
      </c>
      <c r="Q1665" s="17">
        <v>0.11314554075201699</v>
      </c>
      <c r="R1665" s="17">
        <v>7.0260077908720298E-2</v>
      </c>
      <c r="S1665" s="17"/>
      <c r="T1665" s="17">
        <v>8.6788971972441495E-2</v>
      </c>
      <c r="U1665" s="17">
        <v>0.161300311608604</v>
      </c>
      <c r="V1665" s="17">
        <v>0.163986114893093</v>
      </c>
      <c r="W1665" s="17">
        <v>0.131379028001192</v>
      </c>
      <c r="X1665" s="17">
        <v>0.113635358448233</v>
      </c>
      <c r="Y1665" s="17">
        <v>0.13209368237154301</v>
      </c>
      <c r="Z1665" s="17">
        <v>0.112436554682284</v>
      </c>
      <c r="AA1665" s="17">
        <v>8.5350949326499004E-2</v>
      </c>
      <c r="AB1665" s="17">
        <v>0.12941185162055099</v>
      </c>
      <c r="AC1665" s="17">
        <v>0.13699894075500499</v>
      </c>
      <c r="AD1665" s="17">
        <v>0.20248303954618499</v>
      </c>
      <c r="AE1665" s="17">
        <v>0.137771175446048</v>
      </c>
      <c r="AF1665" s="17"/>
      <c r="AG1665" s="17">
        <v>0.112996179115725</v>
      </c>
      <c r="AH1665" s="17">
        <v>0.12745559245424301</v>
      </c>
    </row>
    <row r="1666" spans="2:34" x14ac:dyDescent="0.25">
      <c r="C1666" s="17"/>
      <c r="D1666" s="17"/>
      <c r="E1666" s="17"/>
      <c r="F1666" s="17"/>
      <c r="G1666" s="17"/>
      <c r="H1666" s="17"/>
      <c r="I1666" s="17"/>
      <c r="J1666" s="17"/>
      <c r="K1666" s="17"/>
      <c r="L1666" s="17"/>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7"/>
    </row>
    <row r="1667" spans="2:34" x14ac:dyDescent="0.25">
      <c r="B1667" s="6" t="s">
        <v>630</v>
      </c>
      <c r="C1667" s="17"/>
      <c r="D1667" s="17"/>
      <c r="E1667" s="17"/>
      <c r="F1667" s="17"/>
      <c r="G1667" s="17"/>
      <c r="H1667" s="17"/>
      <c r="I1667" s="17"/>
      <c r="J1667" s="17"/>
      <c r="K1667" s="17"/>
      <c r="L1667" s="17"/>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7"/>
    </row>
    <row r="1668" spans="2:34" x14ac:dyDescent="0.25">
      <c r="B1668" s="23" t="s">
        <v>62</v>
      </c>
      <c r="C1668" s="17"/>
      <c r="D1668" s="17"/>
      <c r="E1668" s="17"/>
      <c r="F1668" s="17"/>
      <c r="G1668" s="17"/>
      <c r="H1668" s="17"/>
      <c r="I1668" s="17"/>
      <c r="J1668" s="17"/>
      <c r="K1668" s="17"/>
      <c r="L1668" s="17"/>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7"/>
    </row>
    <row r="1669" spans="2:34" x14ac:dyDescent="0.25">
      <c r="B1669" t="s">
        <v>620</v>
      </c>
      <c r="C1669" s="17">
        <v>0.23632419882049199</v>
      </c>
      <c r="D1669" s="17">
        <v>0.23791586821995001</v>
      </c>
      <c r="E1669" s="17">
        <v>0.233320159878002</v>
      </c>
      <c r="F1669" s="17"/>
      <c r="G1669" s="17">
        <v>0.24895145205965899</v>
      </c>
      <c r="H1669" s="17">
        <v>0.24536386141015501</v>
      </c>
      <c r="I1669" s="17">
        <v>0.21327901294109999</v>
      </c>
      <c r="J1669" s="17"/>
      <c r="K1669" s="17">
        <v>0.24528109945715401</v>
      </c>
      <c r="L1669" s="17">
        <v>0.23195409937594899</v>
      </c>
      <c r="M1669" s="17"/>
      <c r="N1669" s="17">
        <v>0.27512641108070601</v>
      </c>
      <c r="O1669" s="17">
        <v>0.25601094420357701</v>
      </c>
      <c r="P1669" s="17">
        <v>0.222362743347922</v>
      </c>
      <c r="Q1669" s="17">
        <v>0.24745311851934201</v>
      </c>
      <c r="R1669" s="17">
        <v>0.20518767621447001</v>
      </c>
      <c r="S1669" s="17"/>
      <c r="T1669" s="17">
        <v>0.23890729537171099</v>
      </c>
      <c r="U1669" s="17">
        <v>0.23285671965934501</v>
      </c>
      <c r="V1669" s="17">
        <v>0.22655093497892501</v>
      </c>
      <c r="W1669" s="17">
        <v>0.211156167972223</v>
      </c>
      <c r="X1669" s="17">
        <v>0.23086981363428999</v>
      </c>
      <c r="Y1669" s="17">
        <v>0.211449175966377</v>
      </c>
      <c r="Z1669" s="17">
        <v>0.232062531599837</v>
      </c>
      <c r="AA1669" s="17">
        <v>0.206656899930376</v>
      </c>
      <c r="AB1669" s="17">
        <v>0.237176860392491</v>
      </c>
      <c r="AC1669" s="17">
        <v>0.30666995458979301</v>
      </c>
      <c r="AD1669" s="17">
        <v>0.239760863211467</v>
      </c>
      <c r="AE1669" s="17">
        <v>0.28414812315950899</v>
      </c>
      <c r="AF1669" s="17"/>
      <c r="AG1669" s="17">
        <v>0.24672040645280299</v>
      </c>
      <c r="AH1669" s="17">
        <v>0.23377971454891699</v>
      </c>
    </row>
    <row r="1670" spans="2:34" x14ac:dyDescent="0.25">
      <c r="B1670" t="s">
        <v>621</v>
      </c>
      <c r="C1670" s="17">
        <v>0.39246216880972901</v>
      </c>
      <c r="D1670" s="17">
        <v>0.40271404500763103</v>
      </c>
      <c r="E1670" s="17">
        <v>0.38053072763422702</v>
      </c>
      <c r="F1670" s="17"/>
      <c r="G1670" s="17">
        <v>0.38672206118204799</v>
      </c>
      <c r="H1670" s="17">
        <v>0.385085874580473</v>
      </c>
      <c r="I1670" s="17">
        <v>0.40702802731056398</v>
      </c>
      <c r="J1670" s="17"/>
      <c r="K1670" s="17">
        <v>0.342746430270296</v>
      </c>
      <c r="L1670" s="17">
        <v>0.406695456039667</v>
      </c>
      <c r="M1670" s="17"/>
      <c r="N1670" s="17">
        <v>0.32208876090016902</v>
      </c>
      <c r="O1670" s="17">
        <v>0.38530890522759897</v>
      </c>
      <c r="P1670" s="17">
        <v>0.40883221516838902</v>
      </c>
      <c r="Q1670" s="17">
        <v>0.36148888592477502</v>
      </c>
      <c r="R1670" s="17">
        <v>0.43928328641248399</v>
      </c>
      <c r="S1670" s="17"/>
      <c r="T1670" s="17">
        <v>0.40295870459660299</v>
      </c>
      <c r="U1670" s="17">
        <v>0.422720545428179</v>
      </c>
      <c r="V1670" s="17">
        <v>0.415488826690392</v>
      </c>
      <c r="W1670" s="17">
        <v>0.41798790337262598</v>
      </c>
      <c r="X1670" s="17">
        <v>0.377364621631047</v>
      </c>
      <c r="Y1670" s="17">
        <v>0.35319017850692003</v>
      </c>
      <c r="Z1670" s="17">
        <v>0.37756068242714003</v>
      </c>
      <c r="AA1670" s="17">
        <v>0.45735620261430299</v>
      </c>
      <c r="AB1670" s="17">
        <v>0.36831279226213798</v>
      </c>
      <c r="AC1670" s="17">
        <v>0.38343808875472202</v>
      </c>
      <c r="AD1670" s="17">
        <v>0.37059541926441297</v>
      </c>
      <c r="AE1670" s="17">
        <v>0.33918673941594601</v>
      </c>
      <c r="AF1670" s="17"/>
      <c r="AG1670" s="17">
        <v>0.38910042774940701</v>
      </c>
      <c r="AH1670" s="17">
        <v>0.40038732878813399</v>
      </c>
    </row>
    <row r="1671" spans="2:34" x14ac:dyDescent="0.25">
      <c r="B1671" t="s">
        <v>622</v>
      </c>
      <c r="C1671" s="17">
        <v>0.22213207818642</v>
      </c>
      <c r="D1671" s="17">
        <v>0.22115963260072799</v>
      </c>
      <c r="E1671" s="17">
        <v>0.22489169011486901</v>
      </c>
      <c r="F1671" s="17"/>
      <c r="G1671" s="17">
        <v>0.19956079707308599</v>
      </c>
      <c r="H1671" s="17">
        <v>0.22528327518527499</v>
      </c>
      <c r="I1671" s="17">
        <v>0.23915199500821299</v>
      </c>
      <c r="J1671" s="17"/>
      <c r="K1671" s="17">
        <v>0.237291248852531</v>
      </c>
      <c r="L1671" s="17">
        <v>0.222390085599487</v>
      </c>
      <c r="M1671" s="17"/>
      <c r="N1671" s="17">
        <v>0.16390504208696099</v>
      </c>
      <c r="O1671" s="17">
        <v>0.229129085778186</v>
      </c>
      <c r="P1671" s="17">
        <v>0.23508676480948801</v>
      </c>
      <c r="Q1671" s="17">
        <v>0.258918679784995</v>
      </c>
      <c r="R1671" s="17">
        <v>0.22566057351535501</v>
      </c>
      <c r="S1671" s="17"/>
      <c r="T1671" s="17">
        <v>0.20738189732792101</v>
      </c>
      <c r="U1671" s="17">
        <v>0.207027143345486</v>
      </c>
      <c r="V1671" s="17">
        <v>0.21772897686604301</v>
      </c>
      <c r="W1671" s="17">
        <v>0.202781014650425</v>
      </c>
      <c r="X1671" s="17">
        <v>0.223514894812469</v>
      </c>
      <c r="Y1671" s="17">
        <v>0.24499464724630199</v>
      </c>
      <c r="Z1671" s="17">
        <v>0.28965330516425702</v>
      </c>
      <c r="AA1671" s="17">
        <v>0.23717317850386799</v>
      </c>
      <c r="AB1671" s="17">
        <v>0.221011540430295</v>
      </c>
      <c r="AC1671" s="17">
        <v>0.17877575832623799</v>
      </c>
      <c r="AD1671" s="17">
        <v>0.177734892063655</v>
      </c>
      <c r="AE1671" s="17">
        <v>0.32684653376766398</v>
      </c>
      <c r="AF1671" s="17"/>
      <c r="AG1671" s="17">
        <v>0.22762870222541301</v>
      </c>
      <c r="AH1671" s="17">
        <v>0.22692316439011101</v>
      </c>
    </row>
    <row r="1672" spans="2:34" x14ac:dyDescent="0.25">
      <c r="B1672" t="s">
        <v>623</v>
      </c>
      <c r="C1672" s="17">
        <v>6.3404993763922002E-2</v>
      </c>
      <c r="D1672" s="17">
        <v>6.7085053990649193E-2</v>
      </c>
      <c r="E1672" s="17">
        <v>6.0937172792059902E-2</v>
      </c>
      <c r="F1672" s="17"/>
      <c r="G1672" s="17">
        <v>4.5503226085102502E-2</v>
      </c>
      <c r="H1672" s="17">
        <v>7.2792121159227494E-2</v>
      </c>
      <c r="I1672" s="17">
        <v>6.8281056598847104E-2</v>
      </c>
      <c r="J1672" s="17"/>
      <c r="K1672" s="17">
        <v>8.0449453136097304E-2</v>
      </c>
      <c r="L1672" s="17">
        <v>6.0512364222618902E-2</v>
      </c>
      <c r="M1672" s="17"/>
      <c r="N1672" s="17">
        <v>8.5449029421925199E-2</v>
      </c>
      <c r="O1672" s="17">
        <v>4.6486950466281901E-2</v>
      </c>
      <c r="P1672" s="17">
        <v>5.4324624390768503E-2</v>
      </c>
      <c r="Q1672" s="17">
        <v>7.0423604448740199E-2</v>
      </c>
      <c r="R1672" s="17">
        <v>7.7525836668128206E-2</v>
      </c>
      <c r="S1672" s="17"/>
      <c r="T1672" s="17">
        <v>7.1992205388992606E-2</v>
      </c>
      <c r="U1672" s="17">
        <v>7.7350330004358994E-2</v>
      </c>
      <c r="V1672" s="17">
        <v>5.5832395850977802E-2</v>
      </c>
      <c r="W1672" s="17">
        <v>5.5792766240516198E-2</v>
      </c>
      <c r="X1672" s="17">
        <v>7.87648702531107E-2</v>
      </c>
      <c r="Y1672" s="17">
        <v>8.4318326823911396E-2</v>
      </c>
      <c r="Z1672" s="17">
        <v>1.8939080135123701E-2</v>
      </c>
      <c r="AA1672" s="17">
        <v>5.7463929688704098E-2</v>
      </c>
      <c r="AB1672" s="17">
        <v>7.8463846542661003E-2</v>
      </c>
      <c r="AC1672" s="17">
        <v>4.7529358985001997E-2</v>
      </c>
      <c r="AD1672" s="17">
        <v>6.84117391197029E-2</v>
      </c>
      <c r="AE1672" s="17">
        <v>1.6736874036435399E-2</v>
      </c>
      <c r="AF1672" s="17"/>
      <c r="AG1672" s="17">
        <v>6.8250070138568E-2</v>
      </c>
      <c r="AH1672" s="17">
        <v>5.7587677506900303E-2</v>
      </c>
    </row>
    <row r="1673" spans="2:34" x14ac:dyDescent="0.25">
      <c r="B1673" t="s">
        <v>80</v>
      </c>
      <c r="C1673" s="17">
        <v>8.5676560419436304E-2</v>
      </c>
      <c r="D1673" s="17">
        <v>7.1125400181042103E-2</v>
      </c>
      <c r="E1673" s="17">
        <v>0.100320249580842</v>
      </c>
      <c r="F1673" s="17"/>
      <c r="G1673" s="17">
        <v>0.11926246360010501</v>
      </c>
      <c r="H1673" s="17">
        <v>7.1474867664869199E-2</v>
      </c>
      <c r="I1673" s="17">
        <v>7.2259908141275794E-2</v>
      </c>
      <c r="J1673" s="17"/>
      <c r="K1673" s="17">
        <v>9.4231768283922906E-2</v>
      </c>
      <c r="L1673" s="17">
        <v>7.8447994762277498E-2</v>
      </c>
      <c r="M1673" s="17"/>
      <c r="N1673" s="17">
        <v>0.15343075651023999</v>
      </c>
      <c r="O1673" s="17">
        <v>8.3064114324356397E-2</v>
      </c>
      <c r="P1673" s="17">
        <v>7.9393652283433203E-2</v>
      </c>
      <c r="Q1673" s="17">
        <v>6.17157113221476E-2</v>
      </c>
      <c r="R1673" s="17">
        <v>5.2342627189562702E-2</v>
      </c>
      <c r="S1673" s="17"/>
      <c r="T1673" s="17">
        <v>7.8759897314772204E-2</v>
      </c>
      <c r="U1673" s="17">
        <v>6.00452615626305E-2</v>
      </c>
      <c r="V1673" s="17">
        <v>8.4398865613661694E-2</v>
      </c>
      <c r="W1673" s="17">
        <v>0.11228214776421</v>
      </c>
      <c r="X1673" s="17">
        <v>8.9485799669083405E-2</v>
      </c>
      <c r="Y1673" s="17">
        <v>0.10604767145648999</v>
      </c>
      <c r="Z1673" s="17">
        <v>8.1784400673641497E-2</v>
      </c>
      <c r="AA1673" s="17">
        <v>4.13497892627488E-2</v>
      </c>
      <c r="AB1673" s="17">
        <v>9.5034960372415295E-2</v>
      </c>
      <c r="AC1673" s="17">
        <v>8.3586839344244795E-2</v>
      </c>
      <c r="AD1673" s="17">
        <v>0.143497086340761</v>
      </c>
      <c r="AE1673" s="17">
        <v>3.3081729620445699E-2</v>
      </c>
      <c r="AF1673" s="17"/>
      <c r="AG1673" s="17">
        <v>6.83003934338096E-2</v>
      </c>
      <c r="AH1673" s="17">
        <v>8.1322114765937495E-2</v>
      </c>
    </row>
    <row r="1674" spans="2:34" x14ac:dyDescent="0.25">
      <c r="C1674" s="17"/>
      <c r="D1674" s="17"/>
      <c r="E1674" s="17"/>
      <c r="F1674" s="17"/>
      <c r="G1674" s="17"/>
      <c r="H1674" s="17"/>
      <c r="I1674" s="17"/>
      <c r="J1674" s="17"/>
      <c r="K1674" s="17"/>
      <c r="L1674" s="17"/>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7"/>
    </row>
    <row r="1675" spans="2:34" x14ac:dyDescent="0.25">
      <c r="B1675" s="6" t="s">
        <v>631</v>
      </c>
      <c r="C1675" s="17"/>
      <c r="D1675" s="17"/>
      <c r="E1675" s="17"/>
      <c r="F1675" s="17"/>
      <c r="G1675" s="17"/>
      <c r="H1675" s="17"/>
      <c r="I1675" s="17"/>
      <c r="J1675" s="17"/>
      <c r="K1675" s="17"/>
      <c r="L1675" s="17"/>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7"/>
    </row>
    <row r="1676" spans="2:34" x14ac:dyDescent="0.25">
      <c r="B1676" s="23" t="s">
        <v>62</v>
      </c>
      <c r="C1676" s="17"/>
      <c r="D1676" s="17"/>
      <c r="E1676" s="17"/>
      <c r="F1676" s="17"/>
      <c r="G1676" s="17"/>
      <c r="H1676" s="17"/>
      <c r="I1676" s="17"/>
      <c r="J1676" s="17"/>
      <c r="K1676" s="17"/>
      <c r="L1676" s="17"/>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7"/>
    </row>
    <row r="1677" spans="2:34" x14ac:dyDescent="0.25">
      <c r="B1677" t="s">
        <v>620</v>
      </c>
      <c r="C1677" s="17">
        <v>9.0553126444185894E-2</v>
      </c>
      <c r="D1677" s="17">
        <v>9.68533024349056E-2</v>
      </c>
      <c r="E1677" s="17">
        <v>8.5030947459467293E-2</v>
      </c>
      <c r="F1677" s="17"/>
      <c r="G1677" s="17">
        <v>7.5450909631009894E-2</v>
      </c>
      <c r="H1677" s="17">
        <v>9.3977267648464397E-2</v>
      </c>
      <c r="I1677" s="17">
        <v>0.10029386584454</v>
      </c>
      <c r="J1677" s="17"/>
      <c r="K1677" s="17">
        <v>9.1691334149795301E-2</v>
      </c>
      <c r="L1677" s="17">
        <v>8.9133484360856996E-2</v>
      </c>
      <c r="M1677" s="17"/>
      <c r="N1677" s="17">
        <v>0.107681654590878</v>
      </c>
      <c r="O1677" s="17">
        <v>8.5887277752742699E-2</v>
      </c>
      <c r="P1677" s="17">
        <v>7.6853401748418301E-2</v>
      </c>
      <c r="Q1677" s="17">
        <v>0.10605552238508301</v>
      </c>
      <c r="R1677" s="17">
        <v>0.101358164759389</v>
      </c>
      <c r="S1677" s="17"/>
      <c r="T1677" s="17">
        <v>0.13173704281868001</v>
      </c>
      <c r="U1677" s="17">
        <v>5.7815799800858297E-2</v>
      </c>
      <c r="V1677" s="17">
        <v>6.2003034356992698E-2</v>
      </c>
      <c r="W1677" s="17">
        <v>3.9517892416747198E-2</v>
      </c>
      <c r="X1677" s="17">
        <v>0.103703106764003</v>
      </c>
      <c r="Y1677" s="17">
        <v>9.0466718490660403E-2</v>
      </c>
      <c r="Z1677" s="17">
        <v>0.122882768045426</v>
      </c>
      <c r="AA1677" s="17">
        <v>8.3816822046673095E-2</v>
      </c>
      <c r="AB1677" s="17">
        <v>7.9000032721830801E-2</v>
      </c>
      <c r="AC1677" s="17">
        <v>8.63899145189716E-2</v>
      </c>
      <c r="AD1677" s="17">
        <v>0.10536232113411401</v>
      </c>
      <c r="AE1677" s="17">
        <v>0.18561366873947799</v>
      </c>
      <c r="AF1677" s="17"/>
      <c r="AG1677" s="17">
        <v>0.10077763519725901</v>
      </c>
      <c r="AH1677" s="17">
        <v>8.5103213852363302E-2</v>
      </c>
    </row>
    <row r="1678" spans="2:34" x14ac:dyDescent="0.25">
      <c r="B1678" t="s">
        <v>621</v>
      </c>
      <c r="C1678" s="17">
        <v>0.27030401392905301</v>
      </c>
      <c r="D1678" s="17">
        <v>0.303131879853963</v>
      </c>
      <c r="E1678" s="17">
        <v>0.237969886682531</v>
      </c>
      <c r="F1678" s="17"/>
      <c r="G1678" s="17">
        <v>0.27406789745837001</v>
      </c>
      <c r="H1678" s="17">
        <v>0.26697102021892</v>
      </c>
      <c r="I1678" s="17">
        <v>0.27098053919924198</v>
      </c>
      <c r="J1678" s="17"/>
      <c r="K1678" s="17">
        <v>0.23798614574574201</v>
      </c>
      <c r="L1678" s="17">
        <v>0.27948104965447501</v>
      </c>
      <c r="M1678" s="17"/>
      <c r="N1678" s="17">
        <v>0.28065177313887602</v>
      </c>
      <c r="O1678" s="17">
        <v>0.30235028735569902</v>
      </c>
      <c r="P1678" s="17">
        <v>0.24921369402560201</v>
      </c>
      <c r="Q1678" s="17">
        <v>0.28134610646742397</v>
      </c>
      <c r="R1678" s="17">
        <v>0.263216944292472</v>
      </c>
      <c r="S1678" s="17"/>
      <c r="T1678" s="17">
        <v>0.23222289392085499</v>
      </c>
      <c r="U1678" s="17">
        <v>0.32102683559126199</v>
      </c>
      <c r="V1678" s="17">
        <v>0.28297287581154201</v>
      </c>
      <c r="W1678" s="17">
        <v>0.24846782114398999</v>
      </c>
      <c r="X1678" s="17">
        <v>0.22688077664335499</v>
      </c>
      <c r="Y1678" s="17">
        <v>0.28675149111353798</v>
      </c>
      <c r="Z1678" s="17">
        <v>0.238580050241329</v>
      </c>
      <c r="AA1678" s="17">
        <v>0.34987755919542401</v>
      </c>
      <c r="AB1678" s="17">
        <v>0.26915031565111103</v>
      </c>
      <c r="AC1678" s="17">
        <v>0.30703312459841903</v>
      </c>
      <c r="AD1678" s="17">
        <v>0.21441939726436701</v>
      </c>
      <c r="AE1678" s="17">
        <v>0.28291137912179298</v>
      </c>
      <c r="AF1678" s="17"/>
      <c r="AG1678" s="17">
        <v>0.30381065495076398</v>
      </c>
      <c r="AH1678" s="17">
        <v>0.25402133666785898</v>
      </c>
    </row>
    <row r="1679" spans="2:34" x14ac:dyDescent="0.25">
      <c r="B1679" t="s">
        <v>622</v>
      </c>
      <c r="C1679" s="17">
        <v>0.27797119636349199</v>
      </c>
      <c r="D1679" s="17">
        <v>0.26547018114481002</v>
      </c>
      <c r="E1679" s="17">
        <v>0.28993458986762699</v>
      </c>
      <c r="F1679" s="17"/>
      <c r="G1679" s="17">
        <v>0.29024289674068199</v>
      </c>
      <c r="H1679" s="17">
        <v>0.27660956688628802</v>
      </c>
      <c r="I1679" s="17">
        <v>0.26827749228537001</v>
      </c>
      <c r="J1679" s="17"/>
      <c r="K1679" s="17">
        <v>0.27692664787030702</v>
      </c>
      <c r="L1679" s="17">
        <v>0.27873601188513197</v>
      </c>
      <c r="M1679" s="17"/>
      <c r="N1679" s="17">
        <v>0.211976006672842</v>
      </c>
      <c r="O1679" s="17">
        <v>0.32344226053876302</v>
      </c>
      <c r="P1679" s="17">
        <v>0.287842636463149</v>
      </c>
      <c r="Q1679" s="17">
        <v>0.237325364505382</v>
      </c>
      <c r="R1679" s="17">
        <v>0.28085666966115602</v>
      </c>
      <c r="S1679" s="17"/>
      <c r="T1679" s="17">
        <v>0.240807442805689</v>
      </c>
      <c r="U1679" s="17">
        <v>0.311249252951324</v>
      </c>
      <c r="V1679" s="17">
        <v>0.25469151833760001</v>
      </c>
      <c r="W1679" s="17">
        <v>0.325306793046582</v>
      </c>
      <c r="X1679" s="17">
        <v>0.30134824524595699</v>
      </c>
      <c r="Y1679" s="17">
        <v>0.24424781138059701</v>
      </c>
      <c r="Z1679" s="17">
        <v>0.33006615578137199</v>
      </c>
      <c r="AA1679" s="17">
        <v>0.27974892503540999</v>
      </c>
      <c r="AB1679" s="17">
        <v>0.26096713480627698</v>
      </c>
      <c r="AC1679" s="17">
        <v>0.240728289438389</v>
      </c>
      <c r="AD1679" s="17">
        <v>0.30000604527523</v>
      </c>
      <c r="AE1679" s="17">
        <v>0.24805614640670401</v>
      </c>
      <c r="AF1679" s="17"/>
      <c r="AG1679" s="17">
        <v>0.26697472011310802</v>
      </c>
      <c r="AH1679" s="17">
        <v>0.293995589323644</v>
      </c>
    </row>
    <row r="1680" spans="2:34" x14ac:dyDescent="0.25">
      <c r="B1680" t="s">
        <v>623</v>
      </c>
      <c r="C1680" s="17">
        <v>0.23602770793709901</v>
      </c>
      <c r="D1680" s="17">
        <v>0.237018731170416</v>
      </c>
      <c r="E1680" s="17">
        <v>0.23475219449210299</v>
      </c>
      <c r="F1680" s="17"/>
      <c r="G1680" s="17">
        <v>0.20729181474365099</v>
      </c>
      <c r="H1680" s="17">
        <v>0.24650894311584501</v>
      </c>
      <c r="I1680" s="17">
        <v>0.249597120574795</v>
      </c>
      <c r="J1680" s="17"/>
      <c r="K1680" s="17">
        <v>0.23444537735844501</v>
      </c>
      <c r="L1680" s="17">
        <v>0.24038550002610201</v>
      </c>
      <c r="M1680" s="17"/>
      <c r="N1680" s="17">
        <v>0.161742058080591</v>
      </c>
      <c r="O1680" s="17">
        <v>0.194672881502085</v>
      </c>
      <c r="P1680" s="17">
        <v>0.26451167179158103</v>
      </c>
      <c r="Q1680" s="17">
        <v>0.27347200986228798</v>
      </c>
      <c r="R1680" s="17">
        <v>0.27498559480012802</v>
      </c>
      <c r="S1680" s="17"/>
      <c r="T1680" s="17">
        <v>0.28028065940637997</v>
      </c>
      <c r="U1680" s="17">
        <v>0.196348435303283</v>
      </c>
      <c r="V1680" s="17">
        <v>0.23726619849508701</v>
      </c>
      <c r="W1680" s="17">
        <v>0.26478427510595698</v>
      </c>
      <c r="X1680" s="17">
        <v>0.214974266530393</v>
      </c>
      <c r="Y1680" s="17">
        <v>0.232985466223189</v>
      </c>
      <c r="Z1680" s="17">
        <v>0.192347775768339</v>
      </c>
      <c r="AA1680" s="17">
        <v>0.22731002602372699</v>
      </c>
      <c r="AB1680" s="17">
        <v>0.27591379774741998</v>
      </c>
      <c r="AC1680" s="17">
        <v>0.265469276107275</v>
      </c>
      <c r="AD1680" s="17">
        <v>0.162192284207196</v>
      </c>
      <c r="AE1680" s="17">
        <v>0.21794428987415801</v>
      </c>
      <c r="AF1680" s="17"/>
      <c r="AG1680" s="17">
        <v>0.22589749931961001</v>
      </c>
      <c r="AH1680" s="17">
        <v>0.24998883442750799</v>
      </c>
    </row>
    <row r="1681" spans="2:34" x14ac:dyDescent="0.25">
      <c r="B1681" t="s">
        <v>80</v>
      </c>
      <c r="C1681" s="17">
        <v>0.12514395532617001</v>
      </c>
      <c r="D1681" s="17">
        <v>9.7525905395905305E-2</v>
      </c>
      <c r="E1681" s="17">
        <v>0.152312381498272</v>
      </c>
      <c r="F1681" s="17"/>
      <c r="G1681" s="17">
        <v>0.152946481426287</v>
      </c>
      <c r="H1681" s="17">
        <v>0.115933202130482</v>
      </c>
      <c r="I1681" s="17">
        <v>0.110850982096052</v>
      </c>
      <c r="J1681" s="17"/>
      <c r="K1681" s="17">
        <v>0.158950494875711</v>
      </c>
      <c r="L1681" s="17">
        <v>0.11226395407343299</v>
      </c>
      <c r="M1681" s="17"/>
      <c r="N1681" s="17">
        <v>0.23794850751681301</v>
      </c>
      <c r="O1681" s="17">
        <v>9.3647292850710703E-2</v>
      </c>
      <c r="P1681" s="17">
        <v>0.12157859597124999</v>
      </c>
      <c r="Q1681" s="17">
        <v>0.101800996779824</v>
      </c>
      <c r="R1681" s="17">
        <v>7.9582626486854602E-2</v>
      </c>
      <c r="S1681" s="17"/>
      <c r="T1681" s="17">
        <v>0.114951961048396</v>
      </c>
      <c r="U1681" s="17">
        <v>0.11355967635327301</v>
      </c>
      <c r="V1681" s="17">
        <v>0.16306637299877799</v>
      </c>
      <c r="W1681" s="17">
        <v>0.12192321828672401</v>
      </c>
      <c r="X1681" s="17">
        <v>0.153093604816292</v>
      </c>
      <c r="Y1681" s="17">
        <v>0.145548512792016</v>
      </c>
      <c r="Z1681" s="17">
        <v>0.116123250163534</v>
      </c>
      <c r="AA1681" s="17">
        <v>5.92466676987655E-2</v>
      </c>
      <c r="AB1681" s="17">
        <v>0.11496871907336199</v>
      </c>
      <c r="AC1681" s="17">
        <v>0.100379395336946</v>
      </c>
      <c r="AD1681" s="17">
        <v>0.218019952119093</v>
      </c>
      <c r="AE1681" s="17">
        <v>6.5474515857867302E-2</v>
      </c>
      <c r="AF1681" s="17"/>
      <c r="AG1681" s="17">
        <v>0.10253949041926</v>
      </c>
      <c r="AH1681" s="17">
        <v>0.116891025728627</v>
      </c>
    </row>
    <row r="1682" spans="2:34" x14ac:dyDescent="0.25">
      <c r="C1682" s="17"/>
      <c r="D1682" s="17"/>
      <c r="E1682" s="17"/>
      <c r="F1682" s="17"/>
      <c r="G1682" s="17"/>
      <c r="H1682" s="17"/>
      <c r="I1682" s="17"/>
      <c r="J1682" s="17"/>
      <c r="K1682" s="17"/>
      <c r="L1682" s="17"/>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7"/>
    </row>
    <row r="1683" spans="2:34" x14ac:dyDescent="0.25">
      <c r="B1683" s="6" t="s">
        <v>632</v>
      </c>
      <c r="C1683" s="17"/>
      <c r="D1683" s="17"/>
      <c r="E1683" s="17"/>
      <c r="F1683" s="17"/>
      <c r="G1683" s="17"/>
      <c r="H1683" s="17"/>
      <c r="I1683" s="17"/>
      <c r="J1683" s="17"/>
      <c r="K1683" s="17"/>
      <c r="L1683" s="17"/>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7"/>
    </row>
    <row r="1684" spans="2:34" x14ac:dyDescent="0.25">
      <c r="B1684" s="23" t="s">
        <v>62</v>
      </c>
      <c r="C1684" s="17"/>
      <c r="D1684" s="17"/>
      <c r="E1684" s="17"/>
      <c r="F1684" s="17"/>
      <c r="G1684" s="17"/>
      <c r="H1684" s="17"/>
      <c r="I1684" s="17"/>
      <c r="J1684" s="17"/>
      <c r="K1684" s="17"/>
      <c r="L1684" s="17"/>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7"/>
    </row>
    <row r="1685" spans="2:34" x14ac:dyDescent="0.25">
      <c r="B1685" t="s">
        <v>620</v>
      </c>
      <c r="C1685" s="17">
        <v>0.111518251221917</v>
      </c>
      <c r="D1685" s="17">
        <v>0.116066323312319</v>
      </c>
      <c r="E1685" s="17">
        <v>0.107594122985883</v>
      </c>
      <c r="F1685" s="17"/>
      <c r="G1685" s="17">
        <v>0.105631464518482</v>
      </c>
      <c r="H1685" s="17">
        <v>0.10401338945959</v>
      </c>
      <c r="I1685" s="17">
        <v>0.12638130139967299</v>
      </c>
      <c r="J1685" s="17"/>
      <c r="K1685" s="17">
        <v>0.10779073590781101</v>
      </c>
      <c r="L1685" s="17">
        <v>0.113514291316132</v>
      </c>
      <c r="M1685" s="17"/>
      <c r="N1685" s="17">
        <v>0.147009099958751</v>
      </c>
      <c r="O1685" s="17">
        <v>0.119558016803536</v>
      </c>
      <c r="P1685" s="17">
        <v>9.3292904006190905E-2</v>
      </c>
      <c r="Q1685" s="17">
        <v>0.13530575967546099</v>
      </c>
      <c r="R1685" s="17">
        <v>9.8977440409435E-2</v>
      </c>
      <c r="S1685" s="17"/>
      <c r="T1685" s="17">
        <v>0.13269747576674601</v>
      </c>
      <c r="U1685" s="17">
        <v>6.9724170479750394E-2</v>
      </c>
      <c r="V1685" s="17">
        <v>0.11636266711101199</v>
      </c>
      <c r="W1685" s="17">
        <v>7.6729313917444295E-2</v>
      </c>
      <c r="X1685" s="17">
        <v>0.12931052953724601</v>
      </c>
      <c r="Y1685" s="17">
        <v>0.10560936366585399</v>
      </c>
      <c r="Z1685" s="17">
        <v>0.125152126391845</v>
      </c>
      <c r="AA1685" s="17">
        <v>0.15307480224558301</v>
      </c>
      <c r="AB1685" s="17">
        <v>0.118807974631436</v>
      </c>
      <c r="AC1685" s="17">
        <v>0.107039857743896</v>
      </c>
      <c r="AD1685" s="17">
        <v>0.11174741276643201</v>
      </c>
      <c r="AE1685" s="17">
        <v>0.147358668680455</v>
      </c>
      <c r="AF1685" s="17"/>
      <c r="AG1685" s="17">
        <v>0.12661127137945899</v>
      </c>
      <c r="AH1685" s="17">
        <v>0.101923985983118</v>
      </c>
    </row>
    <row r="1686" spans="2:34" x14ac:dyDescent="0.25">
      <c r="B1686" t="s">
        <v>621</v>
      </c>
      <c r="C1686" s="17">
        <v>0.29923343555815002</v>
      </c>
      <c r="D1686" s="17">
        <v>0.31363668031941999</v>
      </c>
      <c r="E1686" s="17">
        <v>0.28121076672163497</v>
      </c>
      <c r="F1686" s="17"/>
      <c r="G1686" s="17">
        <v>0.283677069479849</v>
      </c>
      <c r="H1686" s="17">
        <v>0.31173258420400002</v>
      </c>
      <c r="I1686" s="17">
        <v>0.29803512527116399</v>
      </c>
      <c r="J1686" s="17"/>
      <c r="K1686" s="17">
        <v>0.28420570228806702</v>
      </c>
      <c r="L1686" s="17">
        <v>0.30497471472109799</v>
      </c>
      <c r="M1686" s="17"/>
      <c r="N1686" s="17">
        <v>0.27781962481663097</v>
      </c>
      <c r="O1686" s="17">
        <v>0.244066625968586</v>
      </c>
      <c r="P1686" s="17">
        <v>0.31443511175251598</v>
      </c>
      <c r="Q1686" s="17">
        <v>0.33171194716854202</v>
      </c>
      <c r="R1686" s="17">
        <v>0.33549238039101398</v>
      </c>
      <c r="S1686" s="17"/>
      <c r="T1686" s="17">
        <v>0.32763729791739099</v>
      </c>
      <c r="U1686" s="17">
        <v>0.34374029637063502</v>
      </c>
      <c r="V1686" s="17">
        <v>0.31373368104763699</v>
      </c>
      <c r="W1686" s="17">
        <v>0.27778363193569899</v>
      </c>
      <c r="X1686" s="17">
        <v>0.28283886452520601</v>
      </c>
      <c r="Y1686" s="17">
        <v>0.31975855407617298</v>
      </c>
      <c r="Z1686" s="17">
        <v>0.25044153693877103</v>
      </c>
      <c r="AA1686" s="17">
        <v>0.216765291019968</v>
      </c>
      <c r="AB1686" s="17">
        <v>0.25160038542845597</v>
      </c>
      <c r="AC1686" s="17">
        <v>0.357117240451437</v>
      </c>
      <c r="AD1686" s="17">
        <v>0.248236570460731</v>
      </c>
      <c r="AE1686" s="17">
        <v>0.33355617417919098</v>
      </c>
      <c r="AF1686" s="17"/>
      <c r="AG1686" s="17">
        <v>0.31681816635565202</v>
      </c>
      <c r="AH1686" s="17">
        <v>0.290788143733689</v>
      </c>
    </row>
    <row r="1687" spans="2:34" x14ac:dyDescent="0.25">
      <c r="B1687" t="s">
        <v>622</v>
      </c>
      <c r="C1687" s="17">
        <v>0.321651360593187</v>
      </c>
      <c r="D1687" s="17">
        <v>0.32227380142370099</v>
      </c>
      <c r="E1687" s="17">
        <v>0.32228751034126202</v>
      </c>
      <c r="F1687" s="17"/>
      <c r="G1687" s="17">
        <v>0.33882447703667801</v>
      </c>
      <c r="H1687" s="17">
        <v>0.31223615259758702</v>
      </c>
      <c r="I1687" s="17">
        <v>0.31748724375667098</v>
      </c>
      <c r="J1687" s="17"/>
      <c r="K1687" s="17">
        <v>0.30943865033455797</v>
      </c>
      <c r="L1687" s="17">
        <v>0.32565479192531199</v>
      </c>
      <c r="M1687" s="17"/>
      <c r="N1687" s="17">
        <v>0.261711092436963</v>
      </c>
      <c r="O1687" s="17">
        <v>0.34624972123806402</v>
      </c>
      <c r="P1687" s="17">
        <v>0.34749536856406499</v>
      </c>
      <c r="Q1687" s="17">
        <v>0.26539158630131698</v>
      </c>
      <c r="R1687" s="17">
        <v>0.317309092334707</v>
      </c>
      <c r="S1687" s="17"/>
      <c r="T1687" s="17">
        <v>0.25440388490065002</v>
      </c>
      <c r="U1687" s="17">
        <v>0.33730456388785302</v>
      </c>
      <c r="V1687" s="17">
        <v>0.323469616971995</v>
      </c>
      <c r="W1687" s="17">
        <v>0.37431296711425499</v>
      </c>
      <c r="X1687" s="17">
        <v>0.29128688284887799</v>
      </c>
      <c r="Y1687" s="17">
        <v>0.28162456975824302</v>
      </c>
      <c r="Z1687" s="17">
        <v>0.42282672204238098</v>
      </c>
      <c r="AA1687" s="17">
        <v>0.40254156184073597</v>
      </c>
      <c r="AB1687" s="17">
        <v>0.31246265528928702</v>
      </c>
      <c r="AC1687" s="17">
        <v>0.32667973954908902</v>
      </c>
      <c r="AD1687" s="17">
        <v>0.32370418070796297</v>
      </c>
      <c r="AE1687" s="17">
        <v>0.21060960363225101</v>
      </c>
      <c r="AF1687" s="17"/>
      <c r="AG1687" s="17">
        <v>0.32070146297382401</v>
      </c>
      <c r="AH1687" s="17">
        <v>0.33241608788490701</v>
      </c>
    </row>
    <row r="1688" spans="2:34" x14ac:dyDescent="0.25">
      <c r="B1688" t="s">
        <v>623</v>
      </c>
      <c r="C1688" s="17">
        <v>0.205784330234662</v>
      </c>
      <c r="D1688" s="17">
        <v>0.20105662844656699</v>
      </c>
      <c r="E1688" s="17">
        <v>0.21261273822002799</v>
      </c>
      <c r="F1688" s="17"/>
      <c r="G1688" s="17">
        <v>0.201133786020259</v>
      </c>
      <c r="H1688" s="17">
        <v>0.217361025723909</v>
      </c>
      <c r="I1688" s="17">
        <v>0.19561118444862699</v>
      </c>
      <c r="J1688" s="17"/>
      <c r="K1688" s="17">
        <v>0.22580890882849999</v>
      </c>
      <c r="L1688" s="17">
        <v>0.20391351203448799</v>
      </c>
      <c r="M1688" s="17"/>
      <c r="N1688" s="17">
        <v>0.19537308403531101</v>
      </c>
      <c r="O1688" s="17">
        <v>0.240885930330038</v>
      </c>
      <c r="P1688" s="17">
        <v>0.17978172078496299</v>
      </c>
      <c r="Q1688" s="17">
        <v>0.22922357333648799</v>
      </c>
      <c r="R1688" s="17">
        <v>0.217536028095592</v>
      </c>
      <c r="S1688" s="17"/>
      <c r="T1688" s="17">
        <v>0.239127629571634</v>
      </c>
      <c r="U1688" s="17">
        <v>0.18859508692535301</v>
      </c>
      <c r="V1688" s="17">
        <v>0.16198679919456399</v>
      </c>
      <c r="W1688" s="17">
        <v>0.18009555187505799</v>
      </c>
      <c r="X1688" s="17">
        <v>0.22844717630766201</v>
      </c>
      <c r="Y1688" s="17">
        <v>0.208141859674977</v>
      </c>
      <c r="Z1688" s="17">
        <v>0.148042604513871</v>
      </c>
      <c r="AA1688" s="17">
        <v>0.20028436286005399</v>
      </c>
      <c r="AB1688" s="17">
        <v>0.28589390686106197</v>
      </c>
      <c r="AC1688" s="17">
        <v>0.161819922992016</v>
      </c>
      <c r="AD1688" s="17">
        <v>0.19044042864264901</v>
      </c>
      <c r="AE1688" s="17">
        <v>0.282227586688232</v>
      </c>
      <c r="AF1688" s="17"/>
      <c r="AG1688" s="17">
        <v>0.177179996081649</v>
      </c>
      <c r="AH1688" s="17">
        <v>0.223864869977424</v>
      </c>
    </row>
    <row r="1689" spans="2:34" x14ac:dyDescent="0.25">
      <c r="B1689" t="s">
        <v>80</v>
      </c>
      <c r="C1689" s="17">
        <v>6.18126223920831E-2</v>
      </c>
      <c r="D1689" s="17">
        <v>4.6966566497992197E-2</v>
      </c>
      <c r="E1689" s="17">
        <v>7.6294861731192307E-2</v>
      </c>
      <c r="F1689" s="17"/>
      <c r="G1689" s="17">
        <v>7.0733202944731705E-2</v>
      </c>
      <c r="H1689" s="17">
        <v>5.46568480149143E-2</v>
      </c>
      <c r="I1689" s="17">
        <v>6.2485145123865E-2</v>
      </c>
      <c r="J1689" s="17"/>
      <c r="K1689" s="17">
        <v>7.2756002641064299E-2</v>
      </c>
      <c r="L1689" s="17">
        <v>5.1942690002969902E-2</v>
      </c>
      <c r="M1689" s="17"/>
      <c r="N1689" s="17">
        <v>0.11808709875234399</v>
      </c>
      <c r="O1689" s="17">
        <v>4.9239705659776402E-2</v>
      </c>
      <c r="P1689" s="17">
        <v>6.4994894892264898E-2</v>
      </c>
      <c r="Q1689" s="17">
        <v>3.8367133518192702E-2</v>
      </c>
      <c r="R1689" s="17">
        <v>3.0685058769252802E-2</v>
      </c>
      <c r="S1689" s="17"/>
      <c r="T1689" s="17">
        <v>4.6133711843579603E-2</v>
      </c>
      <c r="U1689" s="17">
        <v>6.0635882336408403E-2</v>
      </c>
      <c r="V1689" s="17">
        <v>8.4447235674791496E-2</v>
      </c>
      <c r="W1689" s="17">
        <v>9.1078535157544604E-2</v>
      </c>
      <c r="X1689" s="17">
        <v>6.8116546781009105E-2</v>
      </c>
      <c r="Y1689" s="17">
        <v>8.4865652824752905E-2</v>
      </c>
      <c r="Z1689" s="17">
        <v>5.3537010113131098E-2</v>
      </c>
      <c r="AA1689" s="17">
        <v>2.7333982033659301E-2</v>
      </c>
      <c r="AB1689" s="17">
        <v>3.1235077789758901E-2</v>
      </c>
      <c r="AC1689" s="17">
        <v>4.73432392635625E-2</v>
      </c>
      <c r="AD1689" s="17">
        <v>0.12587140742222599</v>
      </c>
      <c r="AE1689" s="17">
        <v>2.6247966819869999E-2</v>
      </c>
      <c r="AF1689" s="17"/>
      <c r="AG1689" s="17">
        <v>5.8689103209416803E-2</v>
      </c>
      <c r="AH1689" s="17">
        <v>5.1006912420861798E-2</v>
      </c>
    </row>
    <row r="1690" spans="2:34" x14ac:dyDescent="0.25">
      <c r="C1690" s="17"/>
      <c r="D1690" s="17"/>
      <c r="E1690" s="17"/>
      <c r="F1690" s="17"/>
      <c r="G1690" s="17"/>
      <c r="H1690" s="17"/>
      <c r="I1690" s="17"/>
      <c r="J1690" s="17"/>
      <c r="K1690" s="17"/>
      <c r="L1690" s="17"/>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7"/>
    </row>
    <row r="1691" spans="2:34" x14ac:dyDescent="0.25">
      <c r="B1691" s="6" t="s">
        <v>633</v>
      </c>
      <c r="C1691" s="17"/>
      <c r="D1691" s="17"/>
      <c r="E1691" s="17"/>
      <c r="F1691" s="17"/>
      <c r="G1691" s="17"/>
      <c r="H1691" s="17"/>
      <c r="I1691" s="17"/>
      <c r="J1691" s="17"/>
      <c r="K1691" s="17"/>
      <c r="L1691" s="17"/>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7"/>
    </row>
    <row r="1692" spans="2:34" x14ac:dyDescent="0.25">
      <c r="B1692" s="23" t="s">
        <v>62</v>
      </c>
      <c r="C1692" s="17"/>
      <c r="D1692" s="17"/>
      <c r="E1692" s="17"/>
      <c r="F1692" s="17"/>
      <c r="G1692" s="17"/>
      <c r="H1692" s="17"/>
      <c r="I1692" s="17"/>
      <c r="J1692" s="17"/>
      <c r="K1692" s="17"/>
      <c r="L1692" s="17"/>
      <c r="M1692" s="17"/>
      <c r="N1692" s="17"/>
      <c r="O1692" s="17"/>
      <c r="P1692" s="17"/>
      <c r="Q1692" s="17"/>
      <c r="R1692" s="17"/>
      <c r="S1692" s="17"/>
      <c r="T1692" s="17"/>
      <c r="U1692" s="17"/>
      <c r="V1692" s="17"/>
      <c r="W1692" s="17"/>
      <c r="X1692" s="17"/>
      <c r="Y1692" s="17"/>
      <c r="Z1692" s="17"/>
      <c r="AA1692" s="17"/>
      <c r="AB1692" s="17"/>
      <c r="AC1692" s="17"/>
      <c r="AD1692" s="17"/>
      <c r="AE1692" s="17"/>
      <c r="AF1692" s="17"/>
      <c r="AG1692" s="17"/>
      <c r="AH1692" s="17"/>
    </row>
    <row r="1693" spans="2:34" x14ac:dyDescent="0.25">
      <c r="B1693" t="s">
        <v>620</v>
      </c>
      <c r="C1693" s="17">
        <v>9.4694278662714806E-2</v>
      </c>
      <c r="D1693" s="17">
        <v>0.10885268519475701</v>
      </c>
      <c r="E1693" s="17">
        <v>8.2345606517128994E-2</v>
      </c>
      <c r="F1693" s="17"/>
      <c r="G1693" s="17">
        <v>8.3715531243104102E-2</v>
      </c>
      <c r="H1693" s="17">
        <v>9.0095763968753698E-2</v>
      </c>
      <c r="I1693" s="17">
        <v>0.11064847300936</v>
      </c>
      <c r="J1693" s="17"/>
      <c r="K1693" s="17">
        <v>7.3649416890478894E-2</v>
      </c>
      <c r="L1693" s="17">
        <v>9.7869158961913796E-2</v>
      </c>
      <c r="M1693" s="17"/>
      <c r="N1693" s="17">
        <v>9.3629246685672393E-2</v>
      </c>
      <c r="O1693" s="17">
        <v>0.106689177913776</v>
      </c>
      <c r="P1693" s="17">
        <v>8.3346560599133201E-2</v>
      </c>
      <c r="Q1693" s="17">
        <v>0.127610593007836</v>
      </c>
      <c r="R1693" s="17">
        <v>9.2247009452161896E-2</v>
      </c>
      <c r="S1693" s="17"/>
      <c r="T1693" s="17">
        <v>0.14909468763902001</v>
      </c>
      <c r="U1693" s="17">
        <v>8.2284753163069005E-2</v>
      </c>
      <c r="V1693" s="17">
        <v>6.6132326988343496E-2</v>
      </c>
      <c r="W1693" s="17">
        <v>5.4193275004825903E-2</v>
      </c>
      <c r="X1693" s="17">
        <v>9.6519192810334498E-2</v>
      </c>
      <c r="Y1693" s="17">
        <v>8.3263820546150599E-2</v>
      </c>
      <c r="Z1693" s="17">
        <v>9.8037050444718596E-2</v>
      </c>
      <c r="AA1693" s="17">
        <v>7.5295494565639706E-2</v>
      </c>
      <c r="AB1693" s="17">
        <v>0.11160664627247301</v>
      </c>
      <c r="AC1693" s="17">
        <v>9.2495599963419703E-2</v>
      </c>
      <c r="AD1693" s="17">
        <v>7.53084293563379E-2</v>
      </c>
      <c r="AE1693" s="17">
        <v>0.118297038300763</v>
      </c>
      <c r="AF1693" s="17"/>
      <c r="AG1693" s="17">
        <v>0.101066721569746</v>
      </c>
      <c r="AH1693" s="17">
        <v>8.8334511551292696E-2</v>
      </c>
    </row>
    <row r="1694" spans="2:34" x14ac:dyDescent="0.25">
      <c r="B1694" t="s">
        <v>621</v>
      </c>
      <c r="C1694" s="17">
        <v>0.132404344323659</v>
      </c>
      <c r="D1694" s="17">
        <v>0.14085339096956101</v>
      </c>
      <c r="E1694" s="17">
        <v>0.12546656189495201</v>
      </c>
      <c r="F1694" s="17"/>
      <c r="G1694" s="17">
        <v>0.110286072617599</v>
      </c>
      <c r="H1694" s="17">
        <v>0.12751385985366601</v>
      </c>
      <c r="I1694" s="17">
        <v>0.15907076303552101</v>
      </c>
      <c r="J1694" s="17"/>
      <c r="K1694" s="17">
        <v>0.14217244794379499</v>
      </c>
      <c r="L1694" s="17">
        <v>0.13326677453608701</v>
      </c>
      <c r="M1694" s="17"/>
      <c r="N1694" s="17">
        <v>0.135078658197961</v>
      </c>
      <c r="O1694" s="17">
        <v>0.114335673368435</v>
      </c>
      <c r="P1694" s="17">
        <v>0.112962473953498</v>
      </c>
      <c r="Q1694" s="17">
        <v>0.110610955262075</v>
      </c>
      <c r="R1694" s="17">
        <v>0.193830160946004</v>
      </c>
      <c r="S1694" s="17"/>
      <c r="T1694" s="17">
        <v>0.17482473455376399</v>
      </c>
      <c r="U1694" s="17">
        <v>9.3987569543014696E-2</v>
      </c>
      <c r="V1694" s="17">
        <v>0.116430713290489</v>
      </c>
      <c r="W1694" s="17">
        <v>0.13016765188268101</v>
      </c>
      <c r="X1694" s="17">
        <v>0.13247873148741099</v>
      </c>
      <c r="Y1694" s="17">
        <v>0.114234187933782</v>
      </c>
      <c r="Z1694" s="17">
        <v>0.137143606522248</v>
      </c>
      <c r="AA1694" s="17">
        <v>0.15703266137175401</v>
      </c>
      <c r="AB1694" s="17">
        <v>0.108617411738428</v>
      </c>
      <c r="AC1694" s="17">
        <v>0.14315543745992701</v>
      </c>
      <c r="AD1694" s="17">
        <v>0.14402859060743001</v>
      </c>
      <c r="AE1694" s="17">
        <v>0.21051345781299199</v>
      </c>
      <c r="AF1694" s="17"/>
      <c r="AG1694" s="17">
        <v>0.15820230789776901</v>
      </c>
      <c r="AH1694" s="17">
        <v>0.113175849408643</v>
      </c>
    </row>
    <row r="1695" spans="2:34" x14ac:dyDescent="0.25">
      <c r="B1695" t="s">
        <v>622</v>
      </c>
      <c r="C1695" s="17">
        <v>0.164223641824054</v>
      </c>
      <c r="D1695" s="17">
        <v>0.18145073477187801</v>
      </c>
      <c r="E1695" s="17">
        <v>0.14830736100205399</v>
      </c>
      <c r="F1695" s="17"/>
      <c r="G1695" s="17">
        <v>0.153275396738701</v>
      </c>
      <c r="H1695" s="17">
        <v>0.16251635582954499</v>
      </c>
      <c r="I1695" s="17">
        <v>0.176530015399713</v>
      </c>
      <c r="J1695" s="17"/>
      <c r="K1695" s="17">
        <v>0.15046597775169701</v>
      </c>
      <c r="L1695" s="17">
        <v>0.16932686336574901</v>
      </c>
      <c r="M1695" s="17"/>
      <c r="N1695" s="17">
        <v>0.121803974936607</v>
      </c>
      <c r="O1695" s="17">
        <v>0.17276841487941999</v>
      </c>
      <c r="P1695" s="17">
        <v>0.17072821891112999</v>
      </c>
      <c r="Q1695" s="17">
        <v>0.17218494010667301</v>
      </c>
      <c r="R1695" s="17">
        <v>0.175455084893368</v>
      </c>
      <c r="S1695" s="17"/>
      <c r="T1695" s="17">
        <v>0.16469352236707799</v>
      </c>
      <c r="U1695" s="17">
        <v>0.178749314724476</v>
      </c>
      <c r="V1695" s="17">
        <v>0.180461210363873</v>
      </c>
      <c r="W1695" s="17">
        <v>0.151509826542261</v>
      </c>
      <c r="X1695" s="17">
        <v>0.14190515224647801</v>
      </c>
      <c r="Y1695" s="17">
        <v>0.22171844140751801</v>
      </c>
      <c r="Z1695" s="17">
        <v>0.12731891166523601</v>
      </c>
      <c r="AA1695" s="17">
        <v>0.18119966386486</v>
      </c>
      <c r="AB1695" s="17">
        <v>0.15639656620682499</v>
      </c>
      <c r="AC1695" s="17">
        <v>0.13593912428625801</v>
      </c>
      <c r="AD1695" s="17">
        <v>0.14341125916741901</v>
      </c>
      <c r="AE1695" s="17">
        <v>0.192004439997184</v>
      </c>
      <c r="AF1695" s="17"/>
      <c r="AG1695" s="17">
        <v>0.177189277001191</v>
      </c>
      <c r="AH1695" s="17">
        <v>0.15559287052972001</v>
      </c>
    </row>
    <row r="1696" spans="2:34" x14ac:dyDescent="0.25">
      <c r="B1696" t="s">
        <v>623</v>
      </c>
      <c r="C1696" s="17">
        <v>0.53121934999863796</v>
      </c>
      <c r="D1696" s="17">
        <v>0.50339184982012897</v>
      </c>
      <c r="E1696" s="17">
        <v>0.55447988632095901</v>
      </c>
      <c r="F1696" s="17"/>
      <c r="G1696" s="17">
        <v>0.57643165625063797</v>
      </c>
      <c r="H1696" s="17">
        <v>0.54762349775415098</v>
      </c>
      <c r="I1696" s="17">
        <v>0.46868872971759901</v>
      </c>
      <c r="J1696" s="17"/>
      <c r="K1696" s="17">
        <v>0.54592845928345901</v>
      </c>
      <c r="L1696" s="17">
        <v>0.53248893222517202</v>
      </c>
      <c r="M1696" s="17"/>
      <c r="N1696" s="17">
        <v>0.50672924543781805</v>
      </c>
      <c r="O1696" s="17">
        <v>0.54740599454360594</v>
      </c>
      <c r="P1696" s="17">
        <v>0.55884578768606197</v>
      </c>
      <c r="Q1696" s="17">
        <v>0.55586774061575694</v>
      </c>
      <c r="R1696" s="17">
        <v>0.47359862748774301</v>
      </c>
      <c r="S1696" s="17"/>
      <c r="T1696" s="17">
        <v>0.42621803601723701</v>
      </c>
      <c r="U1696" s="17">
        <v>0.57404619895198905</v>
      </c>
      <c r="V1696" s="17">
        <v>0.55585122636489703</v>
      </c>
      <c r="W1696" s="17">
        <v>0.57806997395888005</v>
      </c>
      <c r="X1696" s="17">
        <v>0.54804213277006497</v>
      </c>
      <c r="Y1696" s="17">
        <v>0.48587816365254</v>
      </c>
      <c r="Z1696" s="17">
        <v>0.56114634934702401</v>
      </c>
      <c r="AA1696" s="17">
        <v>0.55737776321599297</v>
      </c>
      <c r="AB1696" s="17">
        <v>0.56500196373012201</v>
      </c>
      <c r="AC1696" s="17">
        <v>0.54750207845395304</v>
      </c>
      <c r="AD1696" s="17">
        <v>0.52274903684247898</v>
      </c>
      <c r="AE1696" s="17">
        <v>0.434931926313878</v>
      </c>
      <c r="AF1696" s="17"/>
      <c r="AG1696" s="17">
        <v>0.48793628448946202</v>
      </c>
      <c r="AH1696" s="17">
        <v>0.577132154508046</v>
      </c>
    </row>
    <row r="1697" spans="2:34" x14ac:dyDescent="0.25">
      <c r="B1697" t="s">
        <v>80</v>
      </c>
      <c r="C1697" s="17">
        <v>7.7458385190933995E-2</v>
      </c>
      <c r="D1697" s="17">
        <v>6.5451339243674897E-2</v>
      </c>
      <c r="E1697" s="17">
        <v>8.9400584264905505E-2</v>
      </c>
      <c r="F1697" s="17"/>
      <c r="G1697" s="17">
        <v>7.6291343149958099E-2</v>
      </c>
      <c r="H1697" s="17">
        <v>7.2250522593884703E-2</v>
      </c>
      <c r="I1697" s="17">
        <v>8.5062018837807701E-2</v>
      </c>
      <c r="J1697" s="17"/>
      <c r="K1697" s="17">
        <v>8.7783698130569604E-2</v>
      </c>
      <c r="L1697" s="17">
        <v>6.7048270911077901E-2</v>
      </c>
      <c r="M1697" s="17"/>
      <c r="N1697" s="17">
        <v>0.14275887474194299</v>
      </c>
      <c r="O1697" s="17">
        <v>5.8800739294763801E-2</v>
      </c>
      <c r="P1697" s="17">
        <v>7.4116958850176107E-2</v>
      </c>
      <c r="Q1697" s="17">
        <v>3.3725771007659298E-2</v>
      </c>
      <c r="R1697" s="17">
        <v>6.4869117220722597E-2</v>
      </c>
      <c r="S1697" s="17"/>
      <c r="T1697" s="17">
        <v>8.5169019422900602E-2</v>
      </c>
      <c r="U1697" s="17">
        <v>7.0932163617451804E-2</v>
      </c>
      <c r="V1697" s="17">
        <v>8.11245229923971E-2</v>
      </c>
      <c r="W1697" s="17">
        <v>8.6059272611352405E-2</v>
      </c>
      <c r="X1697" s="17">
        <v>8.10547906857121E-2</v>
      </c>
      <c r="Y1697" s="17">
        <v>9.4905386460008997E-2</v>
      </c>
      <c r="Z1697" s="17">
        <v>7.6354082020773498E-2</v>
      </c>
      <c r="AA1697" s="17">
        <v>2.9094416981753801E-2</v>
      </c>
      <c r="AB1697" s="17">
        <v>5.8377412052152203E-2</v>
      </c>
      <c r="AC1697" s="17">
        <v>8.0907759836442897E-2</v>
      </c>
      <c r="AD1697" s="17">
        <v>0.114502684026334</v>
      </c>
      <c r="AE1697" s="17">
        <v>4.4253137575183003E-2</v>
      </c>
      <c r="AF1697" s="17"/>
      <c r="AG1697" s="17">
        <v>7.5605409041831301E-2</v>
      </c>
      <c r="AH1697" s="17">
        <v>6.5764614002298105E-2</v>
      </c>
    </row>
    <row r="1698" spans="2:34" x14ac:dyDescent="0.25">
      <c r="C1698" s="17"/>
      <c r="D1698" s="17"/>
      <c r="E1698" s="17"/>
      <c r="F1698" s="17"/>
      <c r="G1698" s="17"/>
      <c r="H1698" s="17"/>
      <c r="I1698" s="17"/>
      <c r="J1698" s="17"/>
      <c r="K1698" s="17"/>
      <c r="L1698" s="17"/>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7"/>
    </row>
    <row r="1699" spans="2:34" x14ac:dyDescent="0.25">
      <c r="B1699" s="6" t="s">
        <v>634</v>
      </c>
      <c r="C1699" s="17"/>
      <c r="D1699" s="17"/>
      <c r="E1699" s="17"/>
      <c r="F1699" s="17"/>
      <c r="G1699" s="17"/>
      <c r="H1699" s="17"/>
      <c r="I1699" s="17"/>
      <c r="J1699" s="17"/>
      <c r="K1699" s="17"/>
      <c r="L1699" s="17"/>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7"/>
    </row>
    <row r="1700" spans="2:34" x14ac:dyDescent="0.25">
      <c r="B1700" s="23" t="s">
        <v>62</v>
      </c>
      <c r="C1700" s="17"/>
      <c r="D1700" s="17"/>
      <c r="E1700" s="17"/>
      <c r="F1700" s="17"/>
      <c r="G1700" s="17"/>
      <c r="H1700" s="17"/>
      <c r="I1700" s="17"/>
      <c r="J1700" s="17"/>
      <c r="K1700" s="17"/>
      <c r="L1700" s="17"/>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7"/>
    </row>
    <row r="1701" spans="2:34" x14ac:dyDescent="0.25">
      <c r="B1701" t="s">
        <v>620</v>
      </c>
      <c r="C1701" s="17">
        <v>0.17056900256490001</v>
      </c>
      <c r="D1701" s="17">
        <v>0.169560135394006</v>
      </c>
      <c r="E1701" s="17">
        <v>0.169529570749516</v>
      </c>
      <c r="F1701" s="17"/>
      <c r="G1701" s="17">
        <v>0.14095739389503401</v>
      </c>
      <c r="H1701" s="17">
        <v>0.17424125108449101</v>
      </c>
      <c r="I1701" s="17">
        <v>0.19347588145942499</v>
      </c>
      <c r="J1701" s="17"/>
      <c r="K1701" s="17">
        <v>0.206137056423253</v>
      </c>
      <c r="L1701" s="17">
        <v>0.16529475673694999</v>
      </c>
      <c r="M1701" s="17"/>
      <c r="N1701" s="17">
        <v>0.20101641153286301</v>
      </c>
      <c r="O1701" s="17">
        <v>0.162662744442026</v>
      </c>
      <c r="P1701" s="17">
        <v>0.16277674668220701</v>
      </c>
      <c r="Q1701" s="17">
        <v>0.22219608625847501</v>
      </c>
      <c r="R1701" s="17">
        <v>0.14952358743383901</v>
      </c>
      <c r="S1701" s="17"/>
      <c r="T1701" s="17">
        <v>0.15502441696439201</v>
      </c>
      <c r="U1701" s="17">
        <v>0.17013263051462099</v>
      </c>
      <c r="V1701" s="17">
        <v>0.179388852204795</v>
      </c>
      <c r="W1701" s="17">
        <v>0.14811306853331799</v>
      </c>
      <c r="X1701" s="17">
        <v>0.184083646354365</v>
      </c>
      <c r="Y1701" s="17">
        <v>0.13387110844403</v>
      </c>
      <c r="Z1701" s="17">
        <v>0.21120822487316199</v>
      </c>
      <c r="AA1701" s="17">
        <v>0.194228462271021</v>
      </c>
      <c r="AB1701" s="17">
        <v>0.15487574597315701</v>
      </c>
      <c r="AC1701" s="17">
        <v>0.211114073785972</v>
      </c>
      <c r="AD1701" s="17">
        <v>0.192820855410234</v>
      </c>
      <c r="AE1701" s="17">
        <v>0.12237015490465</v>
      </c>
      <c r="AF1701" s="17"/>
      <c r="AG1701" s="17">
        <v>0.184800221748597</v>
      </c>
      <c r="AH1701" s="17">
        <v>0.16520299252700801</v>
      </c>
    </row>
    <row r="1702" spans="2:34" x14ac:dyDescent="0.25">
      <c r="B1702" t="s">
        <v>621</v>
      </c>
      <c r="C1702" s="17">
        <v>0.270337530215008</v>
      </c>
      <c r="D1702" s="17">
        <v>0.29157215996591201</v>
      </c>
      <c r="E1702" s="17">
        <v>0.244797820233768</v>
      </c>
      <c r="F1702" s="17"/>
      <c r="G1702" s="17">
        <v>0.24811174496928601</v>
      </c>
      <c r="H1702" s="17">
        <v>0.26976351963845302</v>
      </c>
      <c r="I1702" s="17">
        <v>0.29170007648353702</v>
      </c>
      <c r="J1702" s="17"/>
      <c r="K1702" s="17">
        <v>0.29235704989015399</v>
      </c>
      <c r="L1702" s="17">
        <v>0.26696017805243399</v>
      </c>
      <c r="M1702" s="17"/>
      <c r="N1702" s="17">
        <v>0.249734159179375</v>
      </c>
      <c r="O1702" s="17">
        <v>0.228789610744001</v>
      </c>
      <c r="P1702" s="17">
        <v>0.28059923560211902</v>
      </c>
      <c r="Q1702" s="17">
        <v>0.303804511221198</v>
      </c>
      <c r="R1702" s="17">
        <v>0.30035783017935602</v>
      </c>
      <c r="S1702" s="17"/>
      <c r="T1702" s="17">
        <v>0.268769867724726</v>
      </c>
      <c r="U1702" s="17">
        <v>0.27455555183390001</v>
      </c>
      <c r="V1702" s="17">
        <v>0.29568149767100099</v>
      </c>
      <c r="W1702" s="17">
        <v>0.29921277385303702</v>
      </c>
      <c r="X1702" s="17">
        <v>0.21036785344230099</v>
      </c>
      <c r="Y1702" s="17">
        <v>0.25568624143534802</v>
      </c>
      <c r="Z1702" s="17">
        <v>0.29559518069653001</v>
      </c>
      <c r="AA1702" s="17">
        <v>0.22031023109147299</v>
      </c>
      <c r="AB1702" s="17">
        <v>0.265584425302623</v>
      </c>
      <c r="AC1702" s="17">
        <v>0.27533957541000598</v>
      </c>
      <c r="AD1702" s="17">
        <v>0.23090558403122399</v>
      </c>
      <c r="AE1702" s="17">
        <v>0.37202251596180003</v>
      </c>
      <c r="AF1702" s="17"/>
      <c r="AG1702" s="17">
        <v>0.28445277228583399</v>
      </c>
      <c r="AH1702" s="17">
        <v>0.258335146882955</v>
      </c>
    </row>
    <row r="1703" spans="2:34" x14ac:dyDescent="0.25">
      <c r="B1703" t="s">
        <v>622</v>
      </c>
      <c r="C1703" s="17">
        <v>0.25270551083744403</v>
      </c>
      <c r="D1703" s="17">
        <v>0.23616466331706701</v>
      </c>
      <c r="E1703" s="17">
        <v>0.27308032032354901</v>
      </c>
      <c r="F1703" s="17"/>
      <c r="G1703" s="17">
        <v>0.26331424228380002</v>
      </c>
      <c r="H1703" s="17">
        <v>0.26470191646744901</v>
      </c>
      <c r="I1703" s="17">
        <v>0.22783368039228899</v>
      </c>
      <c r="J1703" s="17"/>
      <c r="K1703" s="17">
        <v>0.20827930496016001</v>
      </c>
      <c r="L1703" s="17">
        <v>0.26239290777496999</v>
      </c>
      <c r="M1703" s="17"/>
      <c r="N1703" s="17">
        <v>0.226093103192676</v>
      </c>
      <c r="O1703" s="17">
        <v>0.24100611959964299</v>
      </c>
      <c r="P1703" s="17">
        <v>0.27139943731259403</v>
      </c>
      <c r="Q1703" s="17">
        <v>0.19366904806905899</v>
      </c>
      <c r="R1703" s="17">
        <v>0.27359444250950099</v>
      </c>
      <c r="S1703" s="17"/>
      <c r="T1703" s="17">
        <v>0.25452394535052297</v>
      </c>
      <c r="U1703" s="17">
        <v>0.259954018875038</v>
      </c>
      <c r="V1703" s="17">
        <v>0.23080960073249099</v>
      </c>
      <c r="W1703" s="17">
        <v>0.23171042600285399</v>
      </c>
      <c r="X1703" s="17">
        <v>0.182301572760866</v>
      </c>
      <c r="Y1703" s="17">
        <v>0.27740983620464599</v>
      </c>
      <c r="Z1703" s="17">
        <v>0.288871795779928</v>
      </c>
      <c r="AA1703" s="17">
        <v>0.35491987181385098</v>
      </c>
      <c r="AB1703" s="17">
        <v>0.28334008294042401</v>
      </c>
      <c r="AC1703" s="17">
        <v>0.21328060827623299</v>
      </c>
      <c r="AD1703" s="17">
        <v>0.23176435340113299</v>
      </c>
      <c r="AE1703" s="17">
        <v>0.21011629616842101</v>
      </c>
      <c r="AF1703" s="17"/>
      <c r="AG1703" s="17">
        <v>0.24517978964637299</v>
      </c>
      <c r="AH1703" s="17">
        <v>0.26668168880197801</v>
      </c>
    </row>
    <row r="1704" spans="2:34" x14ac:dyDescent="0.25">
      <c r="B1704" t="s">
        <v>623</v>
      </c>
      <c r="C1704" s="17">
        <v>0.23184497401038101</v>
      </c>
      <c r="D1704" s="17">
        <v>0.23285509367481599</v>
      </c>
      <c r="E1704" s="17">
        <v>0.23347548356401501</v>
      </c>
      <c r="F1704" s="17"/>
      <c r="G1704" s="17">
        <v>0.25957830430096102</v>
      </c>
      <c r="H1704" s="17">
        <v>0.2237762054603</v>
      </c>
      <c r="I1704" s="17">
        <v>0.21618663702011301</v>
      </c>
      <c r="J1704" s="17"/>
      <c r="K1704" s="17">
        <v>0.224023983204507</v>
      </c>
      <c r="L1704" s="17">
        <v>0.23702570149876101</v>
      </c>
      <c r="M1704" s="17"/>
      <c r="N1704" s="17">
        <v>0.19573953660084401</v>
      </c>
      <c r="O1704" s="17">
        <v>0.29911153766985699</v>
      </c>
      <c r="P1704" s="17">
        <v>0.21946446002230599</v>
      </c>
      <c r="Q1704" s="17">
        <v>0.229517036560937</v>
      </c>
      <c r="R1704" s="17">
        <v>0.21454500742362501</v>
      </c>
      <c r="S1704" s="17"/>
      <c r="T1704" s="17">
        <v>0.25816240556130299</v>
      </c>
      <c r="U1704" s="17">
        <v>0.22532279720489801</v>
      </c>
      <c r="V1704" s="17">
        <v>0.23661426279575801</v>
      </c>
      <c r="W1704" s="17">
        <v>0.25095475183319899</v>
      </c>
      <c r="X1704" s="17">
        <v>0.30132684784291902</v>
      </c>
      <c r="Y1704" s="17">
        <v>0.226053929184381</v>
      </c>
      <c r="Z1704" s="17">
        <v>0.12985188482666801</v>
      </c>
      <c r="AA1704" s="17">
        <v>0.19455224768962601</v>
      </c>
      <c r="AB1704" s="17">
        <v>0.24863376375500901</v>
      </c>
      <c r="AC1704" s="17">
        <v>0.236974423800419</v>
      </c>
      <c r="AD1704" s="17">
        <v>0.20798347086079999</v>
      </c>
      <c r="AE1704" s="17">
        <v>0.22878114375414399</v>
      </c>
      <c r="AF1704" s="17"/>
      <c r="AG1704" s="17">
        <v>0.21571540812623</v>
      </c>
      <c r="AH1704" s="17">
        <v>0.249701447892406</v>
      </c>
    </row>
    <row r="1705" spans="2:34" x14ac:dyDescent="0.25">
      <c r="B1705" t="s">
        <v>80</v>
      </c>
      <c r="C1705" s="17">
        <v>7.4542982372266905E-2</v>
      </c>
      <c r="D1705" s="17">
        <v>6.9847947648199293E-2</v>
      </c>
      <c r="E1705" s="17">
        <v>7.9116805129152507E-2</v>
      </c>
      <c r="F1705" s="17"/>
      <c r="G1705" s="17">
        <v>8.8038314550919594E-2</v>
      </c>
      <c r="H1705" s="17">
        <v>6.7517107349307395E-2</v>
      </c>
      <c r="I1705" s="17">
        <v>7.0803724644635593E-2</v>
      </c>
      <c r="J1705" s="17"/>
      <c r="K1705" s="17">
        <v>6.9202605521926294E-2</v>
      </c>
      <c r="L1705" s="17">
        <v>6.8326455936884203E-2</v>
      </c>
      <c r="M1705" s="17"/>
      <c r="N1705" s="17">
        <v>0.12741678949424301</v>
      </c>
      <c r="O1705" s="17">
        <v>6.84299875444742E-2</v>
      </c>
      <c r="P1705" s="17">
        <v>6.5760120380773807E-2</v>
      </c>
      <c r="Q1705" s="17">
        <v>5.0813317890330903E-2</v>
      </c>
      <c r="R1705" s="17">
        <v>6.19791324536801E-2</v>
      </c>
      <c r="S1705" s="17"/>
      <c r="T1705" s="17">
        <v>6.3519364399055894E-2</v>
      </c>
      <c r="U1705" s="17">
        <v>7.0035001571542604E-2</v>
      </c>
      <c r="V1705" s="17">
        <v>5.75057865959549E-2</v>
      </c>
      <c r="W1705" s="17">
        <v>7.0008979777591504E-2</v>
      </c>
      <c r="X1705" s="17">
        <v>0.12192007959954999</v>
      </c>
      <c r="Y1705" s="17">
        <v>0.106978884731595</v>
      </c>
      <c r="Z1705" s="17">
        <v>7.4472913823712794E-2</v>
      </c>
      <c r="AA1705" s="17">
        <v>3.5989187134028502E-2</v>
      </c>
      <c r="AB1705" s="17">
        <v>4.7565982028788797E-2</v>
      </c>
      <c r="AC1705" s="17">
        <v>6.3291318727370399E-2</v>
      </c>
      <c r="AD1705" s="17">
        <v>0.136525736296608</v>
      </c>
      <c r="AE1705" s="17">
        <v>6.6709889210984294E-2</v>
      </c>
      <c r="AF1705" s="17"/>
      <c r="AG1705" s="17">
        <v>6.9851808192965506E-2</v>
      </c>
      <c r="AH1705" s="17">
        <v>6.00787238956519E-2</v>
      </c>
    </row>
    <row r="1706" spans="2:34" x14ac:dyDescent="0.25">
      <c r="C1706" s="17"/>
      <c r="D1706" s="17"/>
      <c r="E1706" s="17"/>
      <c r="F1706" s="17"/>
      <c r="G1706" s="17"/>
      <c r="H1706" s="17"/>
      <c r="I1706" s="17"/>
      <c r="J1706" s="17"/>
      <c r="K1706" s="17"/>
      <c r="L1706" s="17"/>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7"/>
    </row>
    <row r="1707" spans="2:34" x14ac:dyDescent="0.25">
      <c r="B1707" s="6" t="s">
        <v>635</v>
      </c>
      <c r="C1707" s="17"/>
      <c r="D1707" s="17"/>
      <c r="E1707" s="17"/>
      <c r="F1707" s="17"/>
      <c r="G1707" s="17"/>
      <c r="H1707" s="17"/>
      <c r="I1707" s="17"/>
      <c r="J1707" s="17"/>
      <c r="K1707" s="17"/>
      <c r="L1707" s="17"/>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7"/>
    </row>
    <row r="1708" spans="2:34" x14ac:dyDescent="0.25">
      <c r="B1708" s="23" t="s">
        <v>62</v>
      </c>
      <c r="C1708" s="17"/>
      <c r="D1708" s="17"/>
      <c r="E1708" s="17"/>
      <c r="F1708" s="17"/>
      <c r="G1708" s="17"/>
      <c r="H1708" s="17"/>
      <c r="I1708" s="17"/>
      <c r="J1708" s="17"/>
      <c r="K1708" s="17"/>
      <c r="L1708" s="17"/>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7"/>
    </row>
    <row r="1709" spans="2:34" x14ac:dyDescent="0.25">
      <c r="B1709" t="s">
        <v>620</v>
      </c>
      <c r="C1709" s="17">
        <v>0.14395489306984299</v>
      </c>
      <c r="D1709" s="17">
        <v>0.15102863469543501</v>
      </c>
      <c r="E1709" s="17">
        <v>0.13622901262383599</v>
      </c>
      <c r="F1709" s="17"/>
      <c r="G1709" s="17">
        <v>0.128102190526479</v>
      </c>
      <c r="H1709" s="17">
        <v>0.142770489719867</v>
      </c>
      <c r="I1709" s="17">
        <v>0.16016207861183099</v>
      </c>
      <c r="J1709" s="17"/>
      <c r="K1709" s="17">
        <v>0.17606065041611299</v>
      </c>
      <c r="L1709" s="17">
        <v>0.14042712783796801</v>
      </c>
      <c r="M1709" s="17"/>
      <c r="N1709" s="17">
        <v>0.16842601674504701</v>
      </c>
      <c r="O1709" s="17">
        <v>0.15837682361546301</v>
      </c>
      <c r="P1709" s="17">
        <v>0.11425293452277301</v>
      </c>
      <c r="Q1709" s="17">
        <v>0.159193495775352</v>
      </c>
      <c r="R1709" s="17">
        <v>0.15849575205244501</v>
      </c>
      <c r="S1709" s="17"/>
      <c r="T1709" s="17">
        <v>0.163565842652628</v>
      </c>
      <c r="U1709" s="17">
        <v>0.11174398396337799</v>
      </c>
      <c r="V1709" s="17">
        <v>0.163410484927759</v>
      </c>
      <c r="W1709" s="17">
        <v>0.11448674485313801</v>
      </c>
      <c r="X1709" s="17">
        <v>0.16500584069604901</v>
      </c>
      <c r="Y1709" s="17">
        <v>0.13714875096679799</v>
      </c>
      <c r="Z1709" s="17">
        <v>0.19705293740178301</v>
      </c>
      <c r="AA1709" s="17">
        <v>0.15114473217248001</v>
      </c>
      <c r="AB1709" s="17">
        <v>0.11354491383088799</v>
      </c>
      <c r="AC1709" s="17">
        <v>0.122026600551492</v>
      </c>
      <c r="AD1709" s="17">
        <v>0.18735979442120801</v>
      </c>
      <c r="AE1709" s="17">
        <v>0.13338617408737299</v>
      </c>
      <c r="AF1709" s="17"/>
      <c r="AG1709" s="17">
        <v>0.14568790463686701</v>
      </c>
      <c r="AH1709" s="17">
        <v>0.147562653242992</v>
      </c>
    </row>
    <row r="1710" spans="2:34" x14ac:dyDescent="0.25">
      <c r="B1710" t="s">
        <v>621</v>
      </c>
      <c r="C1710" s="17">
        <v>0.300648835352675</v>
      </c>
      <c r="D1710" s="17">
        <v>0.30635086142925499</v>
      </c>
      <c r="E1710" s="17">
        <v>0.29326254949390901</v>
      </c>
      <c r="F1710" s="17"/>
      <c r="G1710" s="17">
        <v>0.32172017969376498</v>
      </c>
      <c r="H1710" s="17">
        <v>0.29694563425472797</v>
      </c>
      <c r="I1710" s="17">
        <v>0.28571314938091302</v>
      </c>
      <c r="J1710" s="17"/>
      <c r="K1710" s="17">
        <v>0.23570513845624</v>
      </c>
      <c r="L1710" s="17">
        <v>0.31642869173934102</v>
      </c>
      <c r="M1710" s="17"/>
      <c r="N1710" s="17">
        <v>0.27383381721998201</v>
      </c>
      <c r="O1710" s="17">
        <v>0.29433160411806703</v>
      </c>
      <c r="P1710" s="17">
        <v>0.30444291366943099</v>
      </c>
      <c r="Q1710" s="17">
        <v>0.36981274428101601</v>
      </c>
      <c r="R1710" s="17">
        <v>0.29761640420218799</v>
      </c>
      <c r="S1710" s="17"/>
      <c r="T1710" s="17">
        <v>0.306719764711127</v>
      </c>
      <c r="U1710" s="17">
        <v>0.35046759558073898</v>
      </c>
      <c r="V1710" s="17">
        <v>0.20807323248350601</v>
      </c>
      <c r="W1710" s="17">
        <v>0.28447990727295203</v>
      </c>
      <c r="X1710" s="17">
        <v>0.27741519605612902</v>
      </c>
      <c r="Y1710" s="17">
        <v>0.32196342731094402</v>
      </c>
      <c r="Z1710" s="17">
        <v>0.29974328525739502</v>
      </c>
      <c r="AA1710" s="17">
        <v>0.21949841563242001</v>
      </c>
      <c r="AB1710" s="17">
        <v>0.32085612947536901</v>
      </c>
      <c r="AC1710" s="17">
        <v>0.36333421055146597</v>
      </c>
      <c r="AD1710" s="17">
        <v>0.23276078412298401</v>
      </c>
      <c r="AE1710" s="17">
        <v>0.32172449822931598</v>
      </c>
      <c r="AF1710" s="17"/>
      <c r="AG1710" s="17">
        <v>0.28818494239159997</v>
      </c>
      <c r="AH1710" s="17">
        <v>0.31704570265930898</v>
      </c>
    </row>
    <row r="1711" spans="2:34" x14ac:dyDescent="0.25">
      <c r="B1711" t="s">
        <v>622</v>
      </c>
      <c r="C1711" s="17">
        <v>0.28230653874498701</v>
      </c>
      <c r="D1711" s="17">
        <v>0.267988304728905</v>
      </c>
      <c r="E1711" s="17">
        <v>0.29615616497589198</v>
      </c>
      <c r="F1711" s="17"/>
      <c r="G1711" s="17">
        <v>0.27284695669992798</v>
      </c>
      <c r="H1711" s="17">
        <v>0.29746924704518901</v>
      </c>
      <c r="I1711" s="17">
        <v>0.272110886025142</v>
      </c>
      <c r="J1711" s="17"/>
      <c r="K1711" s="17">
        <v>0.29770410994088398</v>
      </c>
      <c r="L1711" s="17">
        <v>0.28040159061115599</v>
      </c>
      <c r="M1711" s="17"/>
      <c r="N1711" s="17">
        <v>0.21428311306822301</v>
      </c>
      <c r="O1711" s="17">
        <v>0.30575284357174498</v>
      </c>
      <c r="P1711" s="17">
        <v>0.316019888100944</v>
      </c>
      <c r="Q1711" s="17">
        <v>0.222633735892805</v>
      </c>
      <c r="R1711" s="17">
        <v>0.27238220841034</v>
      </c>
      <c r="S1711" s="17"/>
      <c r="T1711" s="17">
        <v>0.25244254392985099</v>
      </c>
      <c r="U1711" s="17">
        <v>0.288587824751043</v>
      </c>
      <c r="V1711" s="17">
        <v>0.30754467789525303</v>
      </c>
      <c r="W1711" s="17">
        <v>0.32900190943589103</v>
      </c>
      <c r="X1711" s="17">
        <v>0.23795437914419801</v>
      </c>
      <c r="Y1711" s="17">
        <v>0.30827231710548803</v>
      </c>
      <c r="Z1711" s="17">
        <v>0.25926417560516701</v>
      </c>
      <c r="AA1711" s="17">
        <v>0.40420142296941902</v>
      </c>
      <c r="AB1711" s="17">
        <v>0.26234667839863401</v>
      </c>
      <c r="AC1711" s="17">
        <v>0.22378191284666099</v>
      </c>
      <c r="AD1711" s="17">
        <v>0.28469850337003599</v>
      </c>
      <c r="AE1711" s="17">
        <v>0.35024877076532501</v>
      </c>
      <c r="AF1711" s="17"/>
      <c r="AG1711" s="17">
        <v>0.284794493567532</v>
      </c>
      <c r="AH1711" s="17">
        <v>0.27788437242175301</v>
      </c>
    </row>
    <row r="1712" spans="2:34" x14ac:dyDescent="0.25">
      <c r="B1712" t="s">
        <v>623</v>
      </c>
      <c r="C1712" s="17">
        <v>0.18499018980654899</v>
      </c>
      <c r="D1712" s="17">
        <v>0.197431185494511</v>
      </c>
      <c r="E1712" s="17">
        <v>0.17521564026738901</v>
      </c>
      <c r="F1712" s="17"/>
      <c r="G1712" s="17">
        <v>0.16380119059571399</v>
      </c>
      <c r="H1712" s="17">
        <v>0.18601940435773601</v>
      </c>
      <c r="I1712" s="17">
        <v>0.20338268388379399</v>
      </c>
      <c r="J1712" s="17"/>
      <c r="K1712" s="17">
        <v>0.20202911934897799</v>
      </c>
      <c r="L1712" s="17">
        <v>0.18111069693017801</v>
      </c>
      <c r="M1712" s="17"/>
      <c r="N1712" s="17">
        <v>0.164576601580814</v>
      </c>
      <c r="O1712" s="17">
        <v>0.17083315316623399</v>
      </c>
      <c r="P1712" s="17">
        <v>0.18172210090979901</v>
      </c>
      <c r="Q1712" s="17">
        <v>0.18039118633204099</v>
      </c>
      <c r="R1712" s="17">
        <v>0.22491232580811901</v>
      </c>
      <c r="S1712" s="17"/>
      <c r="T1712" s="17">
        <v>0.20237665207652999</v>
      </c>
      <c r="U1712" s="17">
        <v>0.17912008159005999</v>
      </c>
      <c r="V1712" s="17">
        <v>0.231383706672384</v>
      </c>
      <c r="W1712" s="17">
        <v>0.19667529928827299</v>
      </c>
      <c r="X1712" s="17">
        <v>0.174238206838258</v>
      </c>
      <c r="Y1712" s="17">
        <v>0.137167461831468</v>
      </c>
      <c r="Z1712" s="17">
        <v>0.15987365925133801</v>
      </c>
      <c r="AA1712" s="17">
        <v>0.175179667103255</v>
      </c>
      <c r="AB1712" s="17">
        <v>0.23835546973559099</v>
      </c>
      <c r="AC1712" s="17">
        <v>0.18121711675958699</v>
      </c>
      <c r="AD1712" s="17">
        <v>0.14172394966319199</v>
      </c>
      <c r="AE1712" s="17">
        <v>0.116199286253484</v>
      </c>
      <c r="AF1712" s="17"/>
      <c r="AG1712" s="17">
        <v>0.19655675763692201</v>
      </c>
      <c r="AH1712" s="17">
        <v>0.182557943088442</v>
      </c>
    </row>
    <row r="1713" spans="2:34" x14ac:dyDescent="0.25">
      <c r="B1713" t="s">
        <v>80</v>
      </c>
      <c r="C1713" s="17">
        <v>8.8099543025946594E-2</v>
      </c>
      <c r="D1713" s="17">
        <v>7.7201013651893496E-2</v>
      </c>
      <c r="E1713" s="17">
        <v>9.9136632638974403E-2</v>
      </c>
      <c r="F1713" s="17"/>
      <c r="G1713" s="17">
        <v>0.113529482484114</v>
      </c>
      <c r="H1713" s="17">
        <v>7.6795224622478897E-2</v>
      </c>
      <c r="I1713" s="17">
        <v>7.8631202098320294E-2</v>
      </c>
      <c r="J1713" s="17"/>
      <c r="K1713" s="17">
        <v>8.8500981837785306E-2</v>
      </c>
      <c r="L1713" s="17">
        <v>8.1631892881356596E-2</v>
      </c>
      <c r="M1713" s="17"/>
      <c r="N1713" s="17">
        <v>0.178880451385935</v>
      </c>
      <c r="O1713" s="17">
        <v>7.0705575528491604E-2</v>
      </c>
      <c r="P1713" s="17">
        <v>8.3562162797052794E-2</v>
      </c>
      <c r="Q1713" s="17">
        <v>6.7968837718785702E-2</v>
      </c>
      <c r="R1713" s="17">
        <v>4.6593309526909397E-2</v>
      </c>
      <c r="S1713" s="17"/>
      <c r="T1713" s="17">
        <v>7.4895196629863506E-2</v>
      </c>
      <c r="U1713" s="17">
        <v>7.0080514114780404E-2</v>
      </c>
      <c r="V1713" s="17">
        <v>8.9587898021099399E-2</v>
      </c>
      <c r="W1713" s="17">
        <v>7.5356139149746704E-2</v>
      </c>
      <c r="X1713" s="17">
        <v>0.14538637726536699</v>
      </c>
      <c r="Y1713" s="17">
        <v>9.5448042785302403E-2</v>
      </c>
      <c r="Z1713" s="17">
        <v>8.40659424843163E-2</v>
      </c>
      <c r="AA1713" s="17">
        <v>4.9975762122426E-2</v>
      </c>
      <c r="AB1713" s="17">
        <v>6.4896808559518598E-2</v>
      </c>
      <c r="AC1713" s="17">
        <v>0.109640159290793</v>
      </c>
      <c r="AD1713" s="17">
        <v>0.153456968422579</v>
      </c>
      <c r="AE1713" s="17">
        <v>7.8441270664502696E-2</v>
      </c>
      <c r="AF1713" s="17"/>
      <c r="AG1713" s="17">
        <v>8.4775901767079095E-2</v>
      </c>
      <c r="AH1713" s="17">
        <v>7.4949328587504804E-2</v>
      </c>
    </row>
    <row r="1714" spans="2:34" x14ac:dyDescent="0.25">
      <c r="C1714" s="17"/>
      <c r="D1714" s="17"/>
      <c r="E1714" s="17"/>
      <c r="F1714" s="17"/>
      <c r="G1714" s="17"/>
      <c r="H1714" s="17"/>
      <c r="I1714" s="17"/>
      <c r="J1714" s="17"/>
      <c r="K1714" s="17"/>
      <c r="L1714" s="17"/>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7"/>
    </row>
    <row r="1715" spans="2:34" x14ac:dyDescent="0.25">
      <c r="B1715" s="6" t="s">
        <v>636</v>
      </c>
      <c r="C1715" s="17"/>
      <c r="D1715" s="17"/>
      <c r="E1715" s="17"/>
      <c r="F1715" s="17"/>
      <c r="G1715" s="17"/>
      <c r="H1715" s="17"/>
      <c r="I1715" s="17"/>
      <c r="J1715" s="17"/>
      <c r="K1715" s="17"/>
      <c r="L1715" s="17"/>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7"/>
    </row>
    <row r="1716" spans="2:34" x14ac:dyDescent="0.25">
      <c r="B1716" s="23" t="s">
        <v>62</v>
      </c>
      <c r="C1716" s="17"/>
      <c r="D1716" s="17"/>
      <c r="E1716" s="17"/>
      <c r="F1716" s="17"/>
      <c r="G1716" s="17"/>
      <c r="H1716" s="17"/>
      <c r="I1716" s="17"/>
      <c r="J1716" s="17"/>
      <c r="K1716" s="17"/>
      <c r="L1716" s="17"/>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7"/>
    </row>
    <row r="1717" spans="2:34" x14ac:dyDescent="0.25">
      <c r="B1717" t="s">
        <v>620</v>
      </c>
      <c r="C1717" s="17">
        <v>0.20780657529318899</v>
      </c>
      <c r="D1717" s="17">
        <v>0.22417694304649799</v>
      </c>
      <c r="E1717" s="17">
        <v>0.19053903554259799</v>
      </c>
      <c r="F1717" s="17"/>
      <c r="G1717" s="17">
        <v>0.20934707291702501</v>
      </c>
      <c r="H1717" s="17">
        <v>0.230938613100413</v>
      </c>
      <c r="I1717" s="17">
        <v>0.17741703765556299</v>
      </c>
      <c r="J1717" s="17"/>
      <c r="K1717" s="17">
        <v>0.21686850367910099</v>
      </c>
      <c r="L1717" s="17">
        <v>0.20626175926505899</v>
      </c>
      <c r="M1717" s="17"/>
      <c r="N1717" s="17">
        <v>0.23255895185995501</v>
      </c>
      <c r="O1717" s="17">
        <v>0.24130223218681701</v>
      </c>
      <c r="P1717" s="17">
        <v>0.192060200503959</v>
      </c>
      <c r="Q1717" s="17">
        <v>0.186918385449032</v>
      </c>
      <c r="R1717" s="17">
        <v>0.18864951862922</v>
      </c>
      <c r="S1717" s="17"/>
      <c r="T1717" s="17">
        <v>0.20316320260489801</v>
      </c>
      <c r="U1717" s="17">
        <v>0.210211260345576</v>
      </c>
      <c r="V1717" s="17">
        <v>0.185393592694999</v>
      </c>
      <c r="W1717" s="17">
        <v>0.14694147498358601</v>
      </c>
      <c r="X1717" s="17">
        <v>0.193088695622431</v>
      </c>
      <c r="Y1717" s="17">
        <v>0.21713346514107701</v>
      </c>
      <c r="Z1717" s="17">
        <v>0.20765219238061799</v>
      </c>
      <c r="AA1717" s="17">
        <v>0.232967987146281</v>
      </c>
      <c r="AB1717" s="17">
        <v>0.25344728139419298</v>
      </c>
      <c r="AC1717" s="17">
        <v>0.23097542368318499</v>
      </c>
      <c r="AD1717" s="17">
        <v>0.17673912938688699</v>
      </c>
      <c r="AE1717" s="17">
        <v>0.243709916532693</v>
      </c>
      <c r="AF1717" s="17"/>
      <c r="AG1717" s="17">
        <v>0.23129093870491399</v>
      </c>
      <c r="AH1717" s="17">
        <v>0.19538599663003201</v>
      </c>
    </row>
    <row r="1718" spans="2:34" x14ac:dyDescent="0.25">
      <c r="B1718" t="s">
        <v>621</v>
      </c>
      <c r="C1718" s="17">
        <v>0.37554352645257599</v>
      </c>
      <c r="D1718" s="17">
        <v>0.38645132083881301</v>
      </c>
      <c r="E1718" s="17">
        <v>0.36793203200174601</v>
      </c>
      <c r="F1718" s="17"/>
      <c r="G1718" s="17">
        <v>0.41212727328729698</v>
      </c>
      <c r="H1718" s="17">
        <v>0.34259290212119597</v>
      </c>
      <c r="I1718" s="17">
        <v>0.38281391932039599</v>
      </c>
      <c r="J1718" s="17"/>
      <c r="K1718" s="17">
        <v>0.33418883022401202</v>
      </c>
      <c r="L1718" s="17">
        <v>0.38666567228945498</v>
      </c>
      <c r="M1718" s="17"/>
      <c r="N1718" s="17">
        <v>0.33754405349452599</v>
      </c>
      <c r="O1718" s="17">
        <v>0.399848046614943</v>
      </c>
      <c r="P1718" s="17">
        <v>0.38259880153966502</v>
      </c>
      <c r="Q1718" s="17">
        <v>0.34363644418660899</v>
      </c>
      <c r="R1718" s="17">
        <v>0.379700433095781</v>
      </c>
      <c r="S1718" s="17"/>
      <c r="T1718" s="17">
        <v>0.37256716735352302</v>
      </c>
      <c r="U1718" s="17">
        <v>0.403901236531374</v>
      </c>
      <c r="V1718" s="17">
        <v>0.38313937747125798</v>
      </c>
      <c r="W1718" s="17">
        <v>0.39353572000095699</v>
      </c>
      <c r="X1718" s="17">
        <v>0.40731824118752002</v>
      </c>
      <c r="Y1718" s="17">
        <v>0.33493884011277603</v>
      </c>
      <c r="Z1718" s="17">
        <v>0.3847492009831</v>
      </c>
      <c r="AA1718" s="17">
        <v>0.36402102146676601</v>
      </c>
      <c r="AB1718" s="17">
        <v>0.31538494258628802</v>
      </c>
      <c r="AC1718" s="17">
        <v>0.427043037593205</v>
      </c>
      <c r="AD1718" s="17">
        <v>0.33297734153849501</v>
      </c>
      <c r="AE1718" s="17">
        <v>0.38111569276566598</v>
      </c>
      <c r="AF1718" s="17"/>
      <c r="AG1718" s="17">
        <v>0.37584306770819698</v>
      </c>
      <c r="AH1718" s="17">
        <v>0.38191568565381101</v>
      </c>
    </row>
    <row r="1719" spans="2:34" x14ac:dyDescent="0.25">
      <c r="B1719" t="s">
        <v>622</v>
      </c>
      <c r="C1719" s="17">
        <v>0.241325507950445</v>
      </c>
      <c r="D1719" s="17">
        <v>0.227993691979336</v>
      </c>
      <c r="E1719" s="17">
        <v>0.25045130686510603</v>
      </c>
      <c r="F1719" s="17"/>
      <c r="G1719" s="17">
        <v>0.20518540398284399</v>
      </c>
      <c r="H1719" s="17">
        <v>0.254999049200828</v>
      </c>
      <c r="I1719" s="17">
        <v>0.25777576116682499</v>
      </c>
      <c r="J1719" s="17"/>
      <c r="K1719" s="17">
        <v>0.26541984745915198</v>
      </c>
      <c r="L1719" s="17">
        <v>0.23817608887073599</v>
      </c>
      <c r="M1719" s="17"/>
      <c r="N1719" s="17">
        <v>0.17899357238958299</v>
      </c>
      <c r="O1719" s="17">
        <v>0.22756379479525199</v>
      </c>
      <c r="P1719" s="17">
        <v>0.25990265275959001</v>
      </c>
      <c r="Q1719" s="17">
        <v>0.28196457282601101</v>
      </c>
      <c r="R1719" s="17">
        <v>0.25840731704807701</v>
      </c>
      <c r="S1719" s="17"/>
      <c r="T1719" s="17">
        <v>0.27503460624779902</v>
      </c>
      <c r="U1719" s="17">
        <v>0.23959071396336301</v>
      </c>
      <c r="V1719" s="17">
        <v>0.25690181372435</v>
      </c>
      <c r="W1719" s="17">
        <v>0.24056224181319599</v>
      </c>
      <c r="X1719" s="17">
        <v>0.21783686414898401</v>
      </c>
      <c r="Y1719" s="17">
        <v>0.238621370608669</v>
      </c>
      <c r="Z1719" s="17">
        <v>0.25844823904516301</v>
      </c>
      <c r="AA1719" s="17">
        <v>0.26494985211710798</v>
      </c>
      <c r="AB1719" s="17">
        <v>0.24607170051154101</v>
      </c>
      <c r="AC1719" s="17">
        <v>0.184264966045284</v>
      </c>
      <c r="AD1719" s="17">
        <v>0.22211377042303301</v>
      </c>
      <c r="AE1719" s="17">
        <v>0.20869252253520701</v>
      </c>
      <c r="AF1719" s="17"/>
      <c r="AG1719" s="17">
        <v>0.23394910920878201</v>
      </c>
      <c r="AH1719" s="17">
        <v>0.24753702233783201</v>
      </c>
    </row>
    <row r="1720" spans="2:34" x14ac:dyDescent="0.25">
      <c r="B1720" t="s">
        <v>623</v>
      </c>
      <c r="C1720" s="17">
        <v>8.7344455119530096E-2</v>
      </c>
      <c r="D1720" s="17">
        <v>9.0402603060783807E-2</v>
      </c>
      <c r="E1720" s="17">
        <v>8.5956412866418794E-2</v>
      </c>
      <c r="F1720" s="17"/>
      <c r="G1720" s="17">
        <v>5.7941069438052703E-2</v>
      </c>
      <c r="H1720" s="17">
        <v>0.103122053913055</v>
      </c>
      <c r="I1720" s="17">
        <v>9.4903409487211002E-2</v>
      </c>
      <c r="J1720" s="17"/>
      <c r="K1720" s="17">
        <v>0.10044870697870301</v>
      </c>
      <c r="L1720" s="17">
        <v>8.6100337069588598E-2</v>
      </c>
      <c r="M1720" s="17"/>
      <c r="N1720" s="17">
        <v>7.7939531663445097E-2</v>
      </c>
      <c r="O1720" s="17">
        <v>5.9990077166052001E-2</v>
      </c>
      <c r="P1720" s="17">
        <v>8.8319342513504803E-2</v>
      </c>
      <c r="Q1720" s="17">
        <v>0.110986661229351</v>
      </c>
      <c r="R1720" s="17">
        <v>0.113921391889795</v>
      </c>
      <c r="S1720" s="17"/>
      <c r="T1720" s="17">
        <v>7.3130284345268096E-2</v>
      </c>
      <c r="U1720" s="17">
        <v>7.1781923956509494E-2</v>
      </c>
      <c r="V1720" s="17">
        <v>7.6724232129505604E-2</v>
      </c>
      <c r="W1720" s="17">
        <v>0.12476295451974601</v>
      </c>
      <c r="X1720" s="17">
        <v>4.8862455786190397E-2</v>
      </c>
      <c r="Y1720" s="17">
        <v>0.116057746784776</v>
      </c>
      <c r="Z1720" s="17">
        <v>7.9330811101172002E-2</v>
      </c>
      <c r="AA1720" s="17">
        <v>9.1234933186882E-2</v>
      </c>
      <c r="AB1720" s="17">
        <v>0.103553645040885</v>
      </c>
      <c r="AC1720" s="17">
        <v>8.5322609059246907E-2</v>
      </c>
      <c r="AD1720" s="17">
        <v>8.6181840941839505E-2</v>
      </c>
      <c r="AE1720" s="17">
        <v>0.11626848585053</v>
      </c>
      <c r="AF1720" s="17"/>
      <c r="AG1720" s="17">
        <v>8.9801077874120394E-2</v>
      </c>
      <c r="AH1720" s="17">
        <v>8.9493045713514796E-2</v>
      </c>
    </row>
    <row r="1721" spans="2:34" x14ac:dyDescent="0.25">
      <c r="B1721" t="s">
        <v>80</v>
      </c>
      <c r="C1721" s="17">
        <v>8.7979935184259603E-2</v>
      </c>
      <c r="D1721" s="17">
        <v>7.0975441074569504E-2</v>
      </c>
      <c r="E1721" s="17">
        <v>0.105121212724132</v>
      </c>
      <c r="F1721" s="17"/>
      <c r="G1721" s="17">
        <v>0.115399180374781</v>
      </c>
      <c r="H1721" s="17">
        <v>6.8347381664507503E-2</v>
      </c>
      <c r="I1721" s="17">
        <v>8.7089872370005303E-2</v>
      </c>
      <c r="J1721" s="17"/>
      <c r="K1721" s="17">
        <v>8.3074111659032196E-2</v>
      </c>
      <c r="L1721" s="17">
        <v>8.2796142505161305E-2</v>
      </c>
      <c r="M1721" s="17"/>
      <c r="N1721" s="17">
        <v>0.17296389059249001</v>
      </c>
      <c r="O1721" s="17">
        <v>7.1295849236935993E-2</v>
      </c>
      <c r="P1721" s="17">
        <v>7.7119002683280896E-2</v>
      </c>
      <c r="Q1721" s="17">
        <v>7.6493936308997396E-2</v>
      </c>
      <c r="R1721" s="17">
        <v>5.9321339337126702E-2</v>
      </c>
      <c r="S1721" s="17"/>
      <c r="T1721" s="17">
        <v>7.6104739448511705E-2</v>
      </c>
      <c r="U1721" s="17">
        <v>7.4514865203177905E-2</v>
      </c>
      <c r="V1721" s="17">
        <v>9.7840983979888094E-2</v>
      </c>
      <c r="W1721" s="17">
        <v>9.4197608682515394E-2</v>
      </c>
      <c r="X1721" s="17">
        <v>0.13289374325487499</v>
      </c>
      <c r="Y1721" s="17">
        <v>9.3248577352702505E-2</v>
      </c>
      <c r="Z1721" s="17">
        <v>6.9819556489946505E-2</v>
      </c>
      <c r="AA1721" s="17">
        <v>4.6826206082962799E-2</v>
      </c>
      <c r="AB1721" s="17">
        <v>8.1542430467092794E-2</v>
      </c>
      <c r="AC1721" s="17">
        <v>7.2393963619079293E-2</v>
      </c>
      <c r="AD1721" s="17">
        <v>0.18198791770974501</v>
      </c>
      <c r="AE1721" s="17">
        <v>5.0213382315904199E-2</v>
      </c>
      <c r="AF1721" s="17"/>
      <c r="AG1721" s="17">
        <v>6.9115806503986896E-2</v>
      </c>
      <c r="AH1721" s="17">
        <v>8.5668249664809806E-2</v>
      </c>
    </row>
    <row r="1722" spans="2:34" x14ac:dyDescent="0.25">
      <c r="C1722" s="17"/>
      <c r="D1722" s="17"/>
      <c r="E1722" s="17"/>
      <c r="F1722" s="17"/>
      <c r="G1722" s="17"/>
      <c r="H1722" s="17"/>
      <c r="I1722" s="17"/>
      <c r="J1722" s="17"/>
      <c r="K1722" s="17"/>
      <c r="L1722" s="17"/>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7"/>
    </row>
    <row r="1723" spans="2:34" x14ac:dyDescent="0.25">
      <c r="B1723" s="6" t="s">
        <v>637</v>
      </c>
      <c r="C1723" s="17"/>
      <c r="D1723" s="17"/>
      <c r="E1723" s="17"/>
      <c r="F1723" s="17"/>
      <c r="G1723" s="17"/>
      <c r="H1723" s="17"/>
      <c r="I1723" s="17"/>
      <c r="J1723" s="17"/>
      <c r="K1723" s="17"/>
      <c r="L1723" s="17"/>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7"/>
    </row>
    <row r="1724" spans="2:34" x14ac:dyDescent="0.25">
      <c r="B1724" s="23" t="s">
        <v>62</v>
      </c>
      <c r="C1724" s="17"/>
      <c r="D1724" s="17"/>
      <c r="E1724" s="17"/>
      <c r="F1724" s="17"/>
      <c r="G1724" s="17"/>
      <c r="H1724" s="17"/>
      <c r="I1724" s="17"/>
      <c r="J1724" s="17"/>
      <c r="K1724" s="17"/>
      <c r="L1724" s="17"/>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7"/>
    </row>
    <row r="1725" spans="2:34" x14ac:dyDescent="0.25">
      <c r="B1725" t="s">
        <v>620</v>
      </c>
      <c r="C1725" s="17">
        <v>7.9819854483673694E-2</v>
      </c>
      <c r="D1725" s="17">
        <v>0.104656182215559</v>
      </c>
      <c r="E1725" s="17">
        <v>5.6507912189915799E-2</v>
      </c>
      <c r="F1725" s="17"/>
      <c r="G1725" s="17">
        <v>8.6024254673137096E-2</v>
      </c>
      <c r="H1725" s="17">
        <v>6.3542990122085793E-2</v>
      </c>
      <c r="I1725" s="17">
        <v>9.4433810596189105E-2</v>
      </c>
      <c r="J1725" s="17"/>
      <c r="K1725" s="17">
        <v>9.7236982715944498E-2</v>
      </c>
      <c r="L1725" s="17">
        <v>7.6200875336671497E-2</v>
      </c>
      <c r="M1725" s="17"/>
      <c r="N1725" s="17">
        <v>6.81798676243527E-2</v>
      </c>
      <c r="O1725" s="17">
        <v>9.2776878318278203E-2</v>
      </c>
      <c r="P1725" s="17">
        <v>6.8751937798303298E-2</v>
      </c>
      <c r="Q1725" s="17">
        <v>0.11072887560893099</v>
      </c>
      <c r="R1725" s="17">
        <v>8.5381862691076796E-2</v>
      </c>
      <c r="S1725" s="17"/>
      <c r="T1725" s="17">
        <v>0.122892182042364</v>
      </c>
      <c r="U1725" s="17">
        <v>4.6145999910767697E-2</v>
      </c>
      <c r="V1725" s="17">
        <v>9.2544340554872401E-2</v>
      </c>
      <c r="W1725" s="17">
        <v>5.0367868340792099E-2</v>
      </c>
      <c r="X1725" s="17">
        <v>6.1983403086044497E-2</v>
      </c>
      <c r="Y1725" s="17">
        <v>6.9563559632413494E-2</v>
      </c>
      <c r="Z1725" s="17">
        <v>6.2837357732268201E-2</v>
      </c>
      <c r="AA1725" s="17">
        <v>7.4591966114562397E-2</v>
      </c>
      <c r="AB1725" s="17">
        <v>0.12208136168421201</v>
      </c>
      <c r="AC1725" s="17">
        <v>6.9385145987253996E-2</v>
      </c>
      <c r="AD1725" s="17">
        <v>6.8270451291853607E-2</v>
      </c>
      <c r="AE1725" s="17">
        <v>0.106598301472283</v>
      </c>
      <c r="AF1725" s="17"/>
      <c r="AG1725" s="17">
        <v>8.9494135881453094E-2</v>
      </c>
      <c r="AH1725" s="17">
        <v>7.4334877845653499E-2</v>
      </c>
    </row>
    <row r="1726" spans="2:34" x14ac:dyDescent="0.25">
      <c r="B1726" t="s">
        <v>621</v>
      </c>
      <c r="C1726" s="17">
        <v>0.14734572333604201</v>
      </c>
      <c r="D1726" s="17">
        <v>0.15407927456801701</v>
      </c>
      <c r="E1726" s="17">
        <v>0.141456116590398</v>
      </c>
      <c r="F1726" s="17"/>
      <c r="G1726" s="17">
        <v>0.12840184426787599</v>
      </c>
      <c r="H1726" s="17">
        <v>0.157321694702304</v>
      </c>
      <c r="I1726" s="17">
        <v>0.152452563640848</v>
      </c>
      <c r="J1726" s="17"/>
      <c r="K1726" s="17">
        <v>0.11287020815214401</v>
      </c>
      <c r="L1726" s="17">
        <v>0.15634479246398</v>
      </c>
      <c r="M1726" s="17"/>
      <c r="N1726" s="17">
        <v>0.15745642620884601</v>
      </c>
      <c r="O1726" s="17">
        <v>0.131035807981395</v>
      </c>
      <c r="P1726" s="17">
        <v>0.13297844082226701</v>
      </c>
      <c r="Q1726" s="17">
        <v>0.111310330415405</v>
      </c>
      <c r="R1726" s="17">
        <v>0.196300560896636</v>
      </c>
      <c r="S1726" s="17"/>
      <c r="T1726" s="17">
        <v>0.19422799669010399</v>
      </c>
      <c r="U1726" s="17">
        <v>0.16233728820889501</v>
      </c>
      <c r="V1726" s="17">
        <v>0.14544883173883699</v>
      </c>
      <c r="W1726" s="17">
        <v>0.124147861509633</v>
      </c>
      <c r="X1726" s="17">
        <v>0.15075259378796199</v>
      </c>
      <c r="Y1726" s="17">
        <v>0.14387867138476901</v>
      </c>
      <c r="Z1726" s="17">
        <v>0.15333069349883099</v>
      </c>
      <c r="AA1726" s="17">
        <v>0.154785473379218</v>
      </c>
      <c r="AB1726" s="17">
        <v>9.53809416043849E-2</v>
      </c>
      <c r="AC1726" s="17">
        <v>0.154314191406944</v>
      </c>
      <c r="AD1726" s="17">
        <v>0.11909945748231</v>
      </c>
      <c r="AE1726" s="17">
        <v>0.133914021614636</v>
      </c>
      <c r="AF1726" s="17"/>
      <c r="AG1726" s="17">
        <v>0.18506618356342</v>
      </c>
      <c r="AH1726" s="17">
        <v>0.12411674809637301</v>
      </c>
    </row>
    <row r="1727" spans="2:34" x14ac:dyDescent="0.25">
      <c r="B1727" t="s">
        <v>622</v>
      </c>
      <c r="C1727" s="17">
        <v>0.17695395568852201</v>
      </c>
      <c r="D1727" s="17">
        <v>0.188840479157662</v>
      </c>
      <c r="E1727" s="17">
        <v>0.16611948685280201</v>
      </c>
      <c r="F1727" s="17"/>
      <c r="G1727" s="17">
        <v>0.15409666832855401</v>
      </c>
      <c r="H1727" s="17">
        <v>0.165688595680827</v>
      </c>
      <c r="I1727" s="17">
        <v>0.212287412195314</v>
      </c>
      <c r="J1727" s="17"/>
      <c r="K1727" s="17">
        <v>0.20317041203342801</v>
      </c>
      <c r="L1727" s="17">
        <v>0.17551258931006899</v>
      </c>
      <c r="M1727" s="17"/>
      <c r="N1727" s="17">
        <v>0.136514223213066</v>
      </c>
      <c r="O1727" s="17">
        <v>0.20609470230250801</v>
      </c>
      <c r="P1727" s="17">
        <v>0.168964027342173</v>
      </c>
      <c r="Q1727" s="17">
        <v>0.190560511526219</v>
      </c>
      <c r="R1727" s="17">
        <v>0.18982367407306699</v>
      </c>
      <c r="S1727" s="17"/>
      <c r="T1727" s="17">
        <v>0.173925098899883</v>
      </c>
      <c r="U1727" s="17">
        <v>0.22851817610005401</v>
      </c>
      <c r="V1727" s="17">
        <v>0.12135319784399801</v>
      </c>
      <c r="W1727" s="17">
        <v>0.215687963865481</v>
      </c>
      <c r="X1727" s="17">
        <v>0.133681827483558</v>
      </c>
      <c r="Y1727" s="17">
        <v>0.177727132437491</v>
      </c>
      <c r="Z1727" s="17">
        <v>0.174736433257282</v>
      </c>
      <c r="AA1727" s="17">
        <v>0.23383461956909399</v>
      </c>
      <c r="AB1727" s="17">
        <v>0.16838139758895601</v>
      </c>
      <c r="AC1727" s="17">
        <v>0.160351018041584</v>
      </c>
      <c r="AD1727" s="17">
        <v>0.180563275046943</v>
      </c>
      <c r="AE1727" s="17">
        <v>0.10713607787683301</v>
      </c>
      <c r="AF1727" s="17"/>
      <c r="AG1727" s="17">
        <v>0.177067848646277</v>
      </c>
      <c r="AH1727" s="17">
        <v>0.172592879030079</v>
      </c>
    </row>
    <row r="1728" spans="2:34" x14ac:dyDescent="0.25">
      <c r="B1728" t="s">
        <v>623</v>
      </c>
      <c r="C1728" s="17">
        <v>0.50665562209386406</v>
      </c>
      <c r="D1728" s="17">
        <v>0.47387349605649498</v>
      </c>
      <c r="E1728" s="17">
        <v>0.53715531542641803</v>
      </c>
      <c r="F1728" s="17"/>
      <c r="G1728" s="17">
        <v>0.52603517035432601</v>
      </c>
      <c r="H1728" s="17">
        <v>0.53304852098728905</v>
      </c>
      <c r="I1728" s="17">
        <v>0.45561443272285301</v>
      </c>
      <c r="J1728" s="17"/>
      <c r="K1728" s="17">
        <v>0.49329898661048599</v>
      </c>
      <c r="L1728" s="17">
        <v>0.51020374157327497</v>
      </c>
      <c r="M1728" s="17"/>
      <c r="N1728" s="17">
        <v>0.45578734026621898</v>
      </c>
      <c r="O1728" s="17">
        <v>0.49473874128560202</v>
      </c>
      <c r="P1728" s="17">
        <v>0.55616887714895102</v>
      </c>
      <c r="Q1728" s="17">
        <v>0.51411599877251801</v>
      </c>
      <c r="R1728" s="17">
        <v>0.466042225808799</v>
      </c>
      <c r="S1728" s="17"/>
      <c r="T1728" s="17">
        <v>0.43044462929914901</v>
      </c>
      <c r="U1728" s="17">
        <v>0.49965662230639701</v>
      </c>
      <c r="V1728" s="17">
        <v>0.53435600329163802</v>
      </c>
      <c r="W1728" s="17">
        <v>0.51837666943957905</v>
      </c>
      <c r="X1728" s="17">
        <v>0.54148773343898104</v>
      </c>
      <c r="Y1728" s="17">
        <v>0.49691487849514299</v>
      </c>
      <c r="Z1728" s="17">
        <v>0.52679746971564501</v>
      </c>
      <c r="AA1728" s="17">
        <v>0.50908372588876105</v>
      </c>
      <c r="AB1728" s="17">
        <v>0.55434272604850399</v>
      </c>
      <c r="AC1728" s="17">
        <v>0.51877958466497298</v>
      </c>
      <c r="AD1728" s="17">
        <v>0.44617134425611699</v>
      </c>
      <c r="AE1728" s="17">
        <v>0.54387565089635403</v>
      </c>
      <c r="AF1728" s="17"/>
      <c r="AG1728" s="17">
        <v>0.46494700066448902</v>
      </c>
      <c r="AH1728" s="17">
        <v>0.55440608062806396</v>
      </c>
    </row>
    <row r="1729" spans="2:34" x14ac:dyDescent="0.25">
      <c r="B1729" t="s">
        <v>80</v>
      </c>
      <c r="C1729" s="17">
        <v>8.9224844397898295E-2</v>
      </c>
      <c r="D1729" s="17">
        <v>7.8550568002267507E-2</v>
      </c>
      <c r="E1729" s="17">
        <v>9.8761168940465993E-2</v>
      </c>
      <c r="F1729" s="17"/>
      <c r="G1729" s="17">
        <v>0.105442062376107</v>
      </c>
      <c r="H1729" s="17">
        <v>8.0398198507494398E-2</v>
      </c>
      <c r="I1729" s="17">
        <v>8.5211780844795595E-2</v>
      </c>
      <c r="J1729" s="17"/>
      <c r="K1729" s="17">
        <v>9.3423410487996794E-2</v>
      </c>
      <c r="L1729" s="17">
        <v>8.1738001316005199E-2</v>
      </c>
      <c r="M1729" s="17"/>
      <c r="N1729" s="17">
        <v>0.182062142687516</v>
      </c>
      <c r="O1729" s="17">
        <v>7.5353870112216004E-2</v>
      </c>
      <c r="P1729" s="17">
        <v>7.3136716888305503E-2</v>
      </c>
      <c r="Q1729" s="17">
        <v>7.3284283676928005E-2</v>
      </c>
      <c r="R1729" s="17">
        <v>6.2451676530421697E-2</v>
      </c>
      <c r="S1729" s="17"/>
      <c r="T1729" s="17">
        <v>7.8510093068499695E-2</v>
      </c>
      <c r="U1729" s="17">
        <v>6.3341913473886097E-2</v>
      </c>
      <c r="V1729" s="17">
        <v>0.106297626570654</v>
      </c>
      <c r="W1729" s="17">
        <v>9.1419636844515303E-2</v>
      </c>
      <c r="X1729" s="17">
        <v>0.11209444220345401</v>
      </c>
      <c r="Y1729" s="17">
        <v>0.111915758050184</v>
      </c>
      <c r="Z1729" s="17">
        <v>8.2298045795973399E-2</v>
      </c>
      <c r="AA1729" s="17">
        <v>2.7704215048364601E-2</v>
      </c>
      <c r="AB1729" s="17">
        <v>5.9813573073942999E-2</v>
      </c>
      <c r="AC1729" s="17">
        <v>9.7170059899245306E-2</v>
      </c>
      <c r="AD1729" s="17">
        <v>0.185895471922777</v>
      </c>
      <c r="AE1729" s="17">
        <v>0.108475948139894</v>
      </c>
      <c r="AF1729" s="17"/>
      <c r="AG1729" s="17">
        <v>8.3424831244360301E-2</v>
      </c>
      <c r="AH1729" s="17">
        <v>7.45494143998299E-2</v>
      </c>
    </row>
    <row r="1730" spans="2:34" x14ac:dyDescent="0.25">
      <c r="C1730" s="17"/>
      <c r="D1730" s="17"/>
      <c r="E1730" s="17"/>
      <c r="F1730" s="17"/>
      <c r="G1730" s="17"/>
      <c r="H1730" s="17"/>
      <c r="I1730" s="17"/>
      <c r="J1730" s="17"/>
      <c r="K1730" s="17"/>
      <c r="L1730" s="17"/>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7"/>
    </row>
    <row r="1731" spans="2:34" x14ac:dyDescent="0.25">
      <c r="B1731" s="6" t="s">
        <v>652</v>
      </c>
      <c r="C1731" s="17"/>
      <c r="D1731" s="17"/>
      <c r="E1731" s="17"/>
      <c r="F1731" s="17"/>
      <c r="G1731" s="17"/>
      <c r="H1731" s="17"/>
      <c r="I1731" s="17"/>
      <c r="J1731" s="17"/>
      <c r="K1731" s="17"/>
      <c r="L1731" s="17"/>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7"/>
    </row>
    <row r="1732" spans="2:34" x14ac:dyDescent="0.25">
      <c r="B1732" s="23" t="s">
        <v>62</v>
      </c>
      <c r="C1732" s="17"/>
      <c r="D1732" s="17"/>
      <c r="E1732" s="17"/>
      <c r="F1732" s="17"/>
      <c r="G1732" s="17"/>
      <c r="H1732" s="17"/>
      <c r="I1732" s="17"/>
      <c r="J1732" s="17"/>
      <c r="K1732" s="17"/>
      <c r="L1732" s="17"/>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7"/>
    </row>
    <row r="1733" spans="2:34" x14ac:dyDescent="0.25">
      <c r="B1733" t="s">
        <v>620</v>
      </c>
      <c r="C1733" s="17">
        <v>8.5923307895088105E-2</v>
      </c>
      <c r="D1733" s="17">
        <v>8.92910370574901E-2</v>
      </c>
      <c r="E1733" s="17">
        <v>8.2767271577084703E-2</v>
      </c>
      <c r="F1733" s="17"/>
      <c r="G1733" s="17">
        <v>6.5709710426124099E-2</v>
      </c>
      <c r="H1733" s="17">
        <v>9.1644423567256994E-2</v>
      </c>
      <c r="I1733" s="17">
        <v>9.7536094416333402E-2</v>
      </c>
      <c r="J1733" s="17"/>
      <c r="K1733" s="17">
        <v>9.7843263689020896E-2</v>
      </c>
      <c r="L1733" s="17">
        <v>8.4363925911556101E-2</v>
      </c>
      <c r="M1733" s="17"/>
      <c r="N1733" s="17">
        <v>9.3298181785370707E-2</v>
      </c>
      <c r="O1733" s="17">
        <v>8.2691573667518503E-2</v>
      </c>
      <c r="P1733" s="17">
        <v>7.9458262315330597E-2</v>
      </c>
      <c r="Q1733" s="17">
        <v>0.129903814224377</v>
      </c>
      <c r="R1733" s="17">
        <v>7.9446684014125593E-2</v>
      </c>
      <c r="S1733" s="17"/>
      <c r="T1733" s="17">
        <v>8.0218516797749204E-2</v>
      </c>
      <c r="U1733" s="17">
        <v>8.6610472633007599E-2</v>
      </c>
      <c r="V1733" s="17">
        <v>7.35700138809572E-2</v>
      </c>
      <c r="W1733" s="17">
        <v>4.7798970028101198E-2</v>
      </c>
      <c r="X1733" s="17">
        <v>0.10379776855351</v>
      </c>
      <c r="Y1733" s="17">
        <v>8.2521638296047403E-2</v>
      </c>
      <c r="Z1733" s="17">
        <v>0.113590677692463</v>
      </c>
      <c r="AA1733" s="17">
        <v>8.6709802644911793E-2</v>
      </c>
      <c r="AB1733" s="17">
        <v>6.5724488380566201E-2</v>
      </c>
      <c r="AC1733" s="17">
        <v>9.8529515352155803E-2</v>
      </c>
      <c r="AD1733" s="17">
        <v>0.14083243668217599</v>
      </c>
      <c r="AE1733" s="17">
        <v>8.6016154923994101E-2</v>
      </c>
      <c r="AF1733" s="17"/>
      <c r="AG1733" s="17">
        <v>9.3522046081377999E-2</v>
      </c>
      <c r="AH1733" s="17">
        <v>8.6527941581337198E-2</v>
      </c>
    </row>
    <row r="1734" spans="2:34" x14ac:dyDescent="0.25">
      <c r="B1734" t="s">
        <v>621</v>
      </c>
      <c r="C1734" s="17">
        <v>0.20687220803495801</v>
      </c>
      <c r="D1734" s="17">
        <v>0.198614304902345</v>
      </c>
      <c r="E1734" s="17">
        <v>0.21163836486683699</v>
      </c>
      <c r="F1734" s="17"/>
      <c r="G1734" s="17">
        <v>0.20081471515683999</v>
      </c>
      <c r="H1734" s="17">
        <v>0.19221665239468</v>
      </c>
      <c r="I1734" s="17">
        <v>0.23084567005025899</v>
      </c>
      <c r="J1734" s="17"/>
      <c r="K1734" s="17">
        <v>0.22238831236766901</v>
      </c>
      <c r="L1734" s="17">
        <v>0.20532532723847099</v>
      </c>
      <c r="M1734" s="17"/>
      <c r="N1734" s="17">
        <v>0.23113315271115401</v>
      </c>
      <c r="O1734" s="17">
        <v>0.19923204885066101</v>
      </c>
      <c r="P1734" s="17">
        <v>0.20950789724851401</v>
      </c>
      <c r="Q1734" s="17">
        <v>0.215408326574206</v>
      </c>
      <c r="R1734" s="17">
        <v>0.186694434202475</v>
      </c>
      <c r="S1734" s="17"/>
      <c r="T1734" s="17">
        <v>0.23999354108538901</v>
      </c>
      <c r="U1734" s="17">
        <v>0.19452939990360199</v>
      </c>
      <c r="V1734" s="17">
        <v>0.17161277946926401</v>
      </c>
      <c r="W1734" s="17">
        <v>0.21784707012235199</v>
      </c>
      <c r="X1734" s="17">
        <v>0.19155253803347899</v>
      </c>
      <c r="Y1734" s="17">
        <v>0.17071832061904299</v>
      </c>
      <c r="Z1734" s="17">
        <v>0.22910509500826901</v>
      </c>
      <c r="AA1734" s="17">
        <v>0.20286883282846099</v>
      </c>
      <c r="AB1734" s="17">
        <v>0.22088166978924401</v>
      </c>
      <c r="AC1734" s="17">
        <v>0.201281389526065</v>
      </c>
      <c r="AD1734" s="17">
        <v>0.22081460015689</v>
      </c>
      <c r="AE1734" s="17">
        <v>0.207888739490937</v>
      </c>
      <c r="AF1734" s="17"/>
      <c r="AG1734" s="17">
        <v>0.23476554486135101</v>
      </c>
      <c r="AH1734" s="17">
        <v>0.191266179168358</v>
      </c>
    </row>
    <row r="1735" spans="2:34" x14ac:dyDescent="0.25">
      <c r="B1735" t="s">
        <v>622</v>
      </c>
      <c r="C1735" s="17">
        <v>0.26536869664805102</v>
      </c>
      <c r="D1735" s="17">
        <v>0.27897584960384603</v>
      </c>
      <c r="E1735" s="17">
        <v>0.250931597366015</v>
      </c>
      <c r="F1735" s="17"/>
      <c r="G1735" s="17">
        <v>0.27111894552475002</v>
      </c>
      <c r="H1735" s="17">
        <v>0.26138229501569599</v>
      </c>
      <c r="I1735" s="17">
        <v>0.26501822085897098</v>
      </c>
      <c r="J1735" s="17"/>
      <c r="K1735" s="17">
        <v>0.28321366292566802</v>
      </c>
      <c r="L1735" s="17">
        <v>0.26506315203111602</v>
      </c>
      <c r="M1735" s="17"/>
      <c r="N1735" s="17">
        <v>0.22548745431609399</v>
      </c>
      <c r="O1735" s="17">
        <v>0.26175821814071498</v>
      </c>
      <c r="P1735" s="17">
        <v>0.28100421323248098</v>
      </c>
      <c r="Q1735" s="17">
        <v>0.22901998063802201</v>
      </c>
      <c r="R1735" s="17">
        <v>0.28627637252963301</v>
      </c>
      <c r="S1735" s="17"/>
      <c r="T1735" s="17">
        <v>0.24716910157231101</v>
      </c>
      <c r="U1735" s="17">
        <v>0.29635989372780103</v>
      </c>
      <c r="V1735" s="17">
        <v>0.308298890033949</v>
      </c>
      <c r="W1735" s="17">
        <v>0.246703425661944</v>
      </c>
      <c r="X1735" s="17">
        <v>0.24853121565664199</v>
      </c>
      <c r="Y1735" s="17">
        <v>0.268267658669614</v>
      </c>
      <c r="Z1735" s="17">
        <v>0.25780477526680101</v>
      </c>
      <c r="AA1735" s="17">
        <v>0.27898784724220399</v>
      </c>
      <c r="AB1735" s="17">
        <v>0.25446258373261399</v>
      </c>
      <c r="AC1735" s="17">
        <v>0.26816068931843201</v>
      </c>
      <c r="AD1735" s="17">
        <v>0.23290108919118299</v>
      </c>
      <c r="AE1735" s="17">
        <v>0.27053614684013699</v>
      </c>
      <c r="AF1735" s="17"/>
      <c r="AG1735" s="17">
        <v>0.26363090005778</v>
      </c>
      <c r="AH1735" s="17">
        <v>0.26872807018454498</v>
      </c>
    </row>
    <row r="1736" spans="2:34" x14ac:dyDescent="0.25">
      <c r="B1736" t="s">
        <v>623</v>
      </c>
      <c r="C1736" s="17">
        <v>0.355592052279743</v>
      </c>
      <c r="D1736" s="17">
        <v>0.35510549858076601</v>
      </c>
      <c r="E1736" s="17">
        <v>0.36008575879009902</v>
      </c>
      <c r="F1736" s="17"/>
      <c r="G1736" s="17">
        <v>0.34862538913305402</v>
      </c>
      <c r="H1736" s="17">
        <v>0.37778271994454399</v>
      </c>
      <c r="I1736" s="17">
        <v>0.33428269921413101</v>
      </c>
      <c r="J1736" s="17"/>
      <c r="K1736" s="17">
        <v>0.29831369470534502</v>
      </c>
      <c r="L1736" s="17">
        <v>0.36628152372740203</v>
      </c>
      <c r="M1736" s="17"/>
      <c r="N1736" s="17">
        <v>0.29398174544189998</v>
      </c>
      <c r="O1736" s="17">
        <v>0.36635224925767501</v>
      </c>
      <c r="P1736" s="17">
        <v>0.36173393969758699</v>
      </c>
      <c r="Q1736" s="17">
        <v>0.33827174042661701</v>
      </c>
      <c r="R1736" s="17">
        <v>0.39032269415279403</v>
      </c>
      <c r="S1736" s="17"/>
      <c r="T1736" s="17">
        <v>0.36093672776636099</v>
      </c>
      <c r="U1736" s="17">
        <v>0.32963466361437299</v>
      </c>
      <c r="V1736" s="17">
        <v>0.35259404113882697</v>
      </c>
      <c r="W1736" s="17">
        <v>0.377527146059421</v>
      </c>
      <c r="X1736" s="17">
        <v>0.349017578295372</v>
      </c>
      <c r="Y1736" s="17">
        <v>0.367467388288926</v>
      </c>
      <c r="Z1736" s="17">
        <v>0.35466759978414403</v>
      </c>
      <c r="AA1736" s="17">
        <v>0.39366446421930801</v>
      </c>
      <c r="AB1736" s="17">
        <v>0.36883017474313301</v>
      </c>
      <c r="AC1736" s="17">
        <v>0.34378066718586198</v>
      </c>
      <c r="AD1736" s="17">
        <v>0.28156299860970901</v>
      </c>
      <c r="AE1736" s="17">
        <v>0.42605062616809503</v>
      </c>
      <c r="AF1736" s="17"/>
      <c r="AG1736" s="17">
        <v>0.32983747047244499</v>
      </c>
      <c r="AH1736" s="17">
        <v>0.37805521477613802</v>
      </c>
    </row>
    <row r="1737" spans="2:34" x14ac:dyDescent="0.25">
      <c r="B1737" t="s">
        <v>80</v>
      </c>
      <c r="C1737" s="17">
        <v>8.6243735142160202E-2</v>
      </c>
      <c r="D1737" s="17">
        <v>7.8013309855552701E-2</v>
      </c>
      <c r="E1737" s="17">
        <v>9.4577007399964705E-2</v>
      </c>
      <c r="F1737" s="17"/>
      <c r="G1737" s="17">
        <v>0.11373123975923199</v>
      </c>
      <c r="H1737" s="17">
        <v>7.69739090778222E-2</v>
      </c>
      <c r="I1737" s="17">
        <v>7.2317315460305301E-2</v>
      </c>
      <c r="J1737" s="17"/>
      <c r="K1737" s="17">
        <v>9.8241066312297398E-2</v>
      </c>
      <c r="L1737" s="17">
        <v>7.89660710914553E-2</v>
      </c>
      <c r="M1737" s="17"/>
      <c r="N1737" s="17">
        <v>0.156099465745481</v>
      </c>
      <c r="O1737" s="17">
        <v>8.9965910083429898E-2</v>
      </c>
      <c r="P1737" s="17">
        <v>6.8295687506086902E-2</v>
      </c>
      <c r="Q1737" s="17">
        <v>8.7396138136778601E-2</v>
      </c>
      <c r="R1737" s="17">
        <v>5.7259815100972097E-2</v>
      </c>
      <c r="S1737" s="17"/>
      <c r="T1737" s="17">
        <v>7.1682112778190005E-2</v>
      </c>
      <c r="U1737" s="17">
        <v>9.2865570121216198E-2</v>
      </c>
      <c r="V1737" s="17">
        <v>9.39242754770023E-2</v>
      </c>
      <c r="W1737" s="17">
        <v>0.110123388128181</v>
      </c>
      <c r="X1737" s="17">
        <v>0.107100899460997</v>
      </c>
      <c r="Y1737" s="17">
        <v>0.11102499412637</v>
      </c>
      <c r="Z1737" s="17">
        <v>4.48318522483225E-2</v>
      </c>
      <c r="AA1737" s="17">
        <v>3.7769053065115299E-2</v>
      </c>
      <c r="AB1737" s="17">
        <v>9.0101083354442696E-2</v>
      </c>
      <c r="AC1737" s="17">
        <v>8.8247738617485499E-2</v>
      </c>
      <c r="AD1737" s="17">
        <v>0.12388887536004201</v>
      </c>
      <c r="AE1737" s="17">
        <v>9.5083325768366006E-3</v>
      </c>
      <c r="AF1737" s="17"/>
      <c r="AG1737" s="17">
        <v>7.82440385270467E-2</v>
      </c>
      <c r="AH1737" s="17">
        <v>7.5422594289621198E-2</v>
      </c>
    </row>
    <row r="1738" spans="2:34" x14ac:dyDescent="0.25">
      <c r="C1738" s="17"/>
      <c r="D1738" s="17"/>
      <c r="E1738" s="17"/>
      <c r="F1738" s="17"/>
      <c r="G1738" s="17"/>
      <c r="H1738" s="17"/>
      <c r="I1738" s="17"/>
      <c r="J1738" s="17"/>
      <c r="K1738" s="17"/>
      <c r="L1738" s="17"/>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7"/>
    </row>
    <row r="1739" spans="2:34" x14ac:dyDescent="0.25">
      <c r="B1739" s="6" t="s">
        <v>653</v>
      </c>
      <c r="C1739" s="17"/>
      <c r="D1739" s="17"/>
      <c r="E1739" s="17"/>
      <c r="F1739" s="17"/>
      <c r="G1739" s="17"/>
      <c r="H1739" s="17"/>
      <c r="I1739" s="17"/>
      <c r="J1739" s="17"/>
      <c r="K1739" s="17"/>
      <c r="L1739" s="17"/>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7"/>
    </row>
    <row r="1740" spans="2:34" x14ac:dyDescent="0.25">
      <c r="B1740" s="23" t="s">
        <v>62</v>
      </c>
      <c r="C1740" s="17"/>
      <c r="D1740" s="17"/>
      <c r="E1740" s="17"/>
      <c r="F1740" s="17"/>
      <c r="G1740" s="17"/>
      <c r="H1740" s="17"/>
      <c r="I1740" s="17"/>
      <c r="J1740" s="17"/>
      <c r="K1740" s="17"/>
      <c r="L1740" s="17"/>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7"/>
    </row>
    <row r="1741" spans="2:34" x14ac:dyDescent="0.25">
      <c r="B1741" t="s">
        <v>620</v>
      </c>
      <c r="C1741" s="17">
        <v>6.83857414371037E-2</v>
      </c>
      <c r="D1741" s="17">
        <v>7.6675959802341098E-2</v>
      </c>
      <c r="E1741" s="17">
        <v>5.94293193260996E-2</v>
      </c>
      <c r="F1741" s="17"/>
      <c r="G1741" s="17">
        <v>5.1073893637550397E-2</v>
      </c>
      <c r="H1741" s="17">
        <v>6.9764045858198495E-2</v>
      </c>
      <c r="I1741" s="17">
        <v>8.2740004670958697E-2</v>
      </c>
      <c r="J1741" s="17"/>
      <c r="K1741" s="17">
        <v>7.6402552814226907E-2</v>
      </c>
      <c r="L1741" s="17">
        <v>6.7279141719551003E-2</v>
      </c>
      <c r="M1741" s="17"/>
      <c r="N1741" s="17">
        <v>7.7400983269367105E-2</v>
      </c>
      <c r="O1741" s="17">
        <v>7.5130222362311094E-2</v>
      </c>
      <c r="P1741" s="17">
        <v>5.5170621134148598E-2</v>
      </c>
      <c r="Q1741" s="17">
        <v>9.8050146384076206E-2</v>
      </c>
      <c r="R1741" s="17">
        <v>6.7792434236961796E-2</v>
      </c>
      <c r="S1741" s="17"/>
      <c r="T1741" s="17">
        <v>7.5272251393126599E-2</v>
      </c>
      <c r="U1741" s="17">
        <v>5.9318692772434199E-2</v>
      </c>
      <c r="V1741" s="17">
        <v>7.5850633351268695E-2</v>
      </c>
      <c r="W1741" s="17">
        <v>5.5987368369855801E-2</v>
      </c>
      <c r="X1741" s="17">
        <v>3.4416973615047503E-2</v>
      </c>
      <c r="Y1741" s="17">
        <v>8.7418759899692805E-2</v>
      </c>
      <c r="Z1741" s="17">
        <v>6.8221221902749901E-2</v>
      </c>
      <c r="AA1741" s="17">
        <v>8.2965718372936606E-2</v>
      </c>
      <c r="AB1741" s="17">
        <v>7.6734358123101906E-2</v>
      </c>
      <c r="AC1741" s="17">
        <v>6.7884375197071203E-2</v>
      </c>
      <c r="AD1741" s="17">
        <v>6.8176489990074501E-2</v>
      </c>
      <c r="AE1741" s="17">
        <v>6.9276520680960699E-2</v>
      </c>
      <c r="AF1741" s="17"/>
      <c r="AG1741" s="17">
        <v>7.8382887113077102E-2</v>
      </c>
      <c r="AH1741" s="17">
        <v>6.6575220161880194E-2</v>
      </c>
    </row>
    <row r="1742" spans="2:34" x14ac:dyDescent="0.25">
      <c r="B1742" t="s">
        <v>621</v>
      </c>
      <c r="C1742" s="17">
        <v>0.225694607015824</v>
      </c>
      <c r="D1742" s="17">
        <v>0.23755117108009499</v>
      </c>
      <c r="E1742" s="17">
        <v>0.21565826124607901</v>
      </c>
      <c r="F1742" s="17"/>
      <c r="G1742" s="17">
        <v>0.23070524126507799</v>
      </c>
      <c r="H1742" s="17">
        <v>0.20736730509783799</v>
      </c>
      <c r="I1742" s="17">
        <v>0.24398428185307899</v>
      </c>
      <c r="J1742" s="17"/>
      <c r="K1742" s="17">
        <v>0.18721842295372201</v>
      </c>
      <c r="L1742" s="17">
        <v>0.23275415279931899</v>
      </c>
      <c r="M1742" s="17"/>
      <c r="N1742" s="17">
        <v>0.23325362781895501</v>
      </c>
      <c r="O1742" s="17">
        <v>0.249223889918568</v>
      </c>
      <c r="P1742" s="17">
        <v>0.214812664164407</v>
      </c>
      <c r="Q1742" s="17">
        <v>0.253439240274068</v>
      </c>
      <c r="R1742" s="17">
        <v>0.204765958500149</v>
      </c>
      <c r="S1742" s="17"/>
      <c r="T1742" s="17">
        <v>0.22881564571905999</v>
      </c>
      <c r="U1742" s="17">
        <v>0.19754104901109101</v>
      </c>
      <c r="V1742" s="17">
        <v>0.23550147455907999</v>
      </c>
      <c r="W1742" s="17">
        <v>0.21164336315255899</v>
      </c>
      <c r="X1742" s="17">
        <v>0.29564859223205298</v>
      </c>
      <c r="Y1742" s="17">
        <v>0.22922857691640799</v>
      </c>
      <c r="Z1742" s="17">
        <v>0.235247469659248</v>
      </c>
      <c r="AA1742" s="17">
        <v>0.19863260749352399</v>
      </c>
      <c r="AB1742" s="17">
        <v>0.22826755460056</v>
      </c>
      <c r="AC1742" s="17">
        <v>0.243834364703575</v>
      </c>
      <c r="AD1742" s="17">
        <v>0.219597660069383</v>
      </c>
      <c r="AE1742" s="17">
        <v>0.11869679495451101</v>
      </c>
      <c r="AF1742" s="17"/>
      <c r="AG1742" s="17">
        <v>0.24053191822362699</v>
      </c>
      <c r="AH1742" s="17">
        <v>0.21762622244823701</v>
      </c>
    </row>
    <row r="1743" spans="2:34" x14ac:dyDescent="0.25">
      <c r="B1743" t="s">
        <v>622</v>
      </c>
      <c r="C1743" s="17">
        <v>0.33684479975331399</v>
      </c>
      <c r="D1743" s="17">
        <v>0.324622785638296</v>
      </c>
      <c r="E1743" s="17">
        <v>0.34874043816967998</v>
      </c>
      <c r="F1743" s="17"/>
      <c r="G1743" s="17">
        <v>0.33410794591823001</v>
      </c>
      <c r="H1743" s="17">
        <v>0.34163268873762898</v>
      </c>
      <c r="I1743" s="17">
        <v>0.33339297635982401</v>
      </c>
      <c r="J1743" s="17"/>
      <c r="K1743" s="17">
        <v>0.36049677957684301</v>
      </c>
      <c r="L1743" s="17">
        <v>0.33845073227765399</v>
      </c>
      <c r="M1743" s="17"/>
      <c r="N1743" s="17">
        <v>0.291734970298267</v>
      </c>
      <c r="O1743" s="17">
        <v>0.30781792929617402</v>
      </c>
      <c r="P1743" s="17">
        <v>0.349335701902107</v>
      </c>
      <c r="Q1743" s="17">
        <v>0.29799557745384703</v>
      </c>
      <c r="R1743" s="17">
        <v>0.39598031094538499</v>
      </c>
      <c r="S1743" s="17"/>
      <c r="T1743" s="17">
        <v>0.32933712217202199</v>
      </c>
      <c r="U1743" s="17">
        <v>0.38546713916317599</v>
      </c>
      <c r="V1743" s="17">
        <v>0.35913002893138501</v>
      </c>
      <c r="W1743" s="17">
        <v>0.36077915557424001</v>
      </c>
      <c r="X1743" s="17">
        <v>0.313506363976576</v>
      </c>
      <c r="Y1743" s="17">
        <v>0.27478005016427198</v>
      </c>
      <c r="Z1743" s="17">
        <v>0.31213835494361503</v>
      </c>
      <c r="AA1743" s="17">
        <v>0.41028912155381198</v>
      </c>
      <c r="AB1743" s="17">
        <v>0.32105380731570499</v>
      </c>
      <c r="AC1743" s="17">
        <v>0.28712396903006898</v>
      </c>
      <c r="AD1743" s="17">
        <v>0.33716816161076002</v>
      </c>
      <c r="AE1743" s="17">
        <v>0.44850438943514598</v>
      </c>
      <c r="AF1743" s="17"/>
      <c r="AG1743" s="17">
        <v>0.32573398878916598</v>
      </c>
      <c r="AH1743" s="17">
        <v>0.35593684454035102</v>
      </c>
    </row>
    <row r="1744" spans="2:34" x14ac:dyDescent="0.25">
      <c r="B1744" t="s">
        <v>623</v>
      </c>
      <c r="C1744" s="17">
        <v>0.2366846914254</v>
      </c>
      <c r="D1744" s="17">
        <v>0.239116763768948</v>
      </c>
      <c r="E1744" s="17">
        <v>0.23647729034949</v>
      </c>
      <c r="F1744" s="17"/>
      <c r="G1744" s="17">
        <v>0.226423854519259</v>
      </c>
      <c r="H1744" s="17">
        <v>0.25634268398760701</v>
      </c>
      <c r="I1744" s="17">
        <v>0.22160568297598701</v>
      </c>
      <c r="J1744" s="17"/>
      <c r="K1744" s="17">
        <v>0.23080250008505501</v>
      </c>
      <c r="L1744" s="17">
        <v>0.23665673752305999</v>
      </c>
      <c r="M1744" s="17"/>
      <c r="N1744" s="17">
        <v>0.21658001659067</v>
      </c>
      <c r="O1744" s="17">
        <v>0.22613595408291501</v>
      </c>
      <c r="P1744" s="17">
        <v>0.258886482439661</v>
      </c>
      <c r="Q1744" s="17">
        <v>0.231514713701584</v>
      </c>
      <c r="R1744" s="17">
        <v>0.22483330340215901</v>
      </c>
      <c r="S1744" s="17"/>
      <c r="T1744" s="17">
        <v>0.23257295060292099</v>
      </c>
      <c r="U1744" s="17">
        <v>0.25262225086241302</v>
      </c>
      <c r="V1744" s="17">
        <v>0.18834855679326501</v>
      </c>
      <c r="W1744" s="17">
        <v>0.23843547401468199</v>
      </c>
      <c r="X1744" s="17">
        <v>0.21417020532704101</v>
      </c>
      <c r="Y1744" s="17">
        <v>0.24700758816194601</v>
      </c>
      <c r="Z1744" s="17">
        <v>0.28771493031134299</v>
      </c>
      <c r="AA1744" s="17">
        <v>0.24509964502587001</v>
      </c>
      <c r="AB1744" s="17">
        <v>0.27544154423603601</v>
      </c>
      <c r="AC1744" s="17">
        <v>0.18301839827907701</v>
      </c>
      <c r="AD1744" s="17">
        <v>0.168711670425822</v>
      </c>
      <c r="AE1744" s="17">
        <v>0.28803284077597902</v>
      </c>
      <c r="AF1744" s="17"/>
      <c r="AG1744" s="17">
        <v>0.24193227145492799</v>
      </c>
      <c r="AH1744" s="17">
        <v>0.23345656050897801</v>
      </c>
    </row>
    <row r="1745" spans="2:34" x14ac:dyDescent="0.25">
      <c r="B1745" t="s">
        <v>80</v>
      </c>
      <c r="C1745" s="17">
        <v>0.13239016036835899</v>
      </c>
      <c r="D1745" s="17">
        <v>0.122033319710319</v>
      </c>
      <c r="E1745" s="17">
        <v>0.139694690908651</v>
      </c>
      <c r="F1745" s="17"/>
      <c r="G1745" s="17">
        <v>0.157689064659883</v>
      </c>
      <c r="H1745" s="17">
        <v>0.124893276318728</v>
      </c>
      <c r="I1745" s="17">
        <v>0.11827705414015199</v>
      </c>
      <c r="J1745" s="17"/>
      <c r="K1745" s="17">
        <v>0.14507974457015399</v>
      </c>
      <c r="L1745" s="17">
        <v>0.124859235680416</v>
      </c>
      <c r="M1745" s="17"/>
      <c r="N1745" s="17">
        <v>0.18103040202274201</v>
      </c>
      <c r="O1745" s="17">
        <v>0.14169200434003201</v>
      </c>
      <c r="P1745" s="17">
        <v>0.12179453035967699</v>
      </c>
      <c r="Q1745" s="17">
        <v>0.11900032218642501</v>
      </c>
      <c r="R1745" s="17">
        <v>0.106627992915346</v>
      </c>
      <c r="S1745" s="17"/>
      <c r="T1745" s="17">
        <v>0.13400203011287101</v>
      </c>
      <c r="U1745" s="17">
        <v>0.10505086819088499</v>
      </c>
      <c r="V1745" s="17">
        <v>0.141169306365001</v>
      </c>
      <c r="W1745" s="17">
        <v>0.133154638888664</v>
      </c>
      <c r="X1745" s="17">
        <v>0.14225786484928299</v>
      </c>
      <c r="Y1745" s="17">
        <v>0.16156502485768101</v>
      </c>
      <c r="Z1745" s="17">
        <v>9.6678023183044706E-2</v>
      </c>
      <c r="AA1745" s="17">
        <v>6.3012907553857203E-2</v>
      </c>
      <c r="AB1745" s="17">
        <v>9.8502735724596696E-2</v>
      </c>
      <c r="AC1745" s="17">
        <v>0.21813889279020901</v>
      </c>
      <c r="AD1745" s="17">
        <v>0.20634601790396001</v>
      </c>
      <c r="AE1745" s="17">
        <v>7.5489454153403301E-2</v>
      </c>
      <c r="AF1745" s="17"/>
      <c r="AG1745" s="17">
        <v>0.11341893441920201</v>
      </c>
      <c r="AH1745" s="17">
        <v>0.126405152340553</v>
      </c>
    </row>
    <row r="1746" spans="2:34" x14ac:dyDescent="0.25">
      <c r="C1746" s="17"/>
      <c r="D1746" s="17"/>
      <c r="E1746" s="17"/>
      <c r="F1746" s="17"/>
      <c r="G1746" s="17"/>
      <c r="H1746" s="17"/>
      <c r="I1746" s="17"/>
      <c r="J1746" s="17"/>
      <c r="K1746" s="17"/>
      <c r="L1746" s="17"/>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7"/>
    </row>
    <row r="1747" spans="2:34" x14ac:dyDescent="0.25">
      <c r="B1747" s="6" t="s">
        <v>654</v>
      </c>
      <c r="C1747" s="17"/>
      <c r="D1747" s="17"/>
      <c r="E1747" s="17"/>
      <c r="F1747" s="17"/>
      <c r="G1747" s="17"/>
      <c r="H1747" s="17"/>
      <c r="I1747" s="17"/>
      <c r="J1747" s="17"/>
      <c r="K1747" s="17"/>
      <c r="L1747" s="17"/>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7"/>
    </row>
    <row r="1748" spans="2:34" x14ac:dyDescent="0.25">
      <c r="B1748" s="23" t="s">
        <v>62</v>
      </c>
      <c r="C1748" s="17"/>
      <c r="D1748" s="17"/>
      <c r="E1748" s="17"/>
      <c r="F1748" s="17"/>
      <c r="G1748" s="17"/>
      <c r="H1748" s="17"/>
      <c r="I1748" s="17"/>
      <c r="J1748" s="17"/>
      <c r="K1748" s="17"/>
      <c r="L1748" s="17"/>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7"/>
    </row>
    <row r="1749" spans="2:34" x14ac:dyDescent="0.25">
      <c r="B1749" t="s">
        <v>620</v>
      </c>
      <c r="C1749" s="17">
        <v>5.3233729083899201E-2</v>
      </c>
      <c r="D1749" s="17">
        <v>5.8986311161031098E-2</v>
      </c>
      <c r="E1749" s="17">
        <v>4.7545499611019802E-2</v>
      </c>
      <c r="F1749" s="17"/>
      <c r="G1749" s="17">
        <v>4.3931106640386401E-2</v>
      </c>
      <c r="H1749" s="17">
        <v>6.6790052534867403E-2</v>
      </c>
      <c r="I1749" s="17">
        <v>4.4903298791343402E-2</v>
      </c>
      <c r="J1749" s="17"/>
      <c r="K1749" s="17">
        <v>3.7660627272867599E-2</v>
      </c>
      <c r="L1749" s="17">
        <v>5.3707555434531498E-2</v>
      </c>
      <c r="M1749" s="17"/>
      <c r="N1749" s="17">
        <v>7.9026646684891802E-2</v>
      </c>
      <c r="O1749" s="17">
        <v>5.29452188967246E-2</v>
      </c>
      <c r="P1749" s="17">
        <v>3.8400295796703302E-2</v>
      </c>
      <c r="Q1749" s="17">
        <v>5.8148716457534201E-2</v>
      </c>
      <c r="R1749" s="17">
        <v>5.8105192330927397E-2</v>
      </c>
      <c r="S1749" s="17"/>
      <c r="T1749" s="17">
        <v>6.8397643559805099E-2</v>
      </c>
      <c r="U1749" s="17">
        <v>3.0960558270602099E-2</v>
      </c>
      <c r="V1749" s="17">
        <v>1.61322633688443E-2</v>
      </c>
      <c r="W1749" s="17">
        <v>4.4646159795780502E-2</v>
      </c>
      <c r="X1749" s="17">
        <v>5.2457120043075102E-2</v>
      </c>
      <c r="Y1749" s="17">
        <v>6.13954186802073E-2</v>
      </c>
      <c r="Z1749" s="17">
        <v>5.0974211653275502E-2</v>
      </c>
      <c r="AA1749" s="17">
        <v>5.1046085356979201E-2</v>
      </c>
      <c r="AB1749" s="17">
        <v>8.1434244116160695E-2</v>
      </c>
      <c r="AC1749" s="17">
        <v>6.26056888381126E-2</v>
      </c>
      <c r="AD1749" s="17">
        <v>6.3690575317503301E-2</v>
      </c>
      <c r="AE1749" s="17">
        <v>4.5815485375203198E-2</v>
      </c>
      <c r="AF1749" s="17"/>
      <c r="AG1749" s="17">
        <v>6.02531117051208E-2</v>
      </c>
      <c r="AH1749" s="17">
        <v>4.9055434221080697E-2</v>
      </c>
    </row>
    <row r="1750" spans="2:34" x14ac:dyDescent="0.25">
      <c r="B1750" t="s">
        <v>621</v>
      </c>
      <c r="C1750" s="17">
        <v>0.21265846011553899</v>
      </c>
      <c r="D1750" s="17">
        <v>0.243016775590946</v>
      </c>
      <c r="E1750" s="17">
        <v>0.18379071204802699</v>
      </c>
      <c r="F1750" s="17"/>
      <c r="G1750" s="17">
        <v>0.209953280759685</v>
      </c>
      <c r="H1750" s="17">
        <v>0.19686081377245501</v>
      </c>
      <c r="I1750" s="17">
        <v>0.234947964243097</v>
      </c>
      <c r="J1750" s="17"/>
      <c r="K1750" s="17">
        <v>0.17265303554689701</v>
      </c>
      <c r="L1750" s="17">
        <v>0.222142568634114</v>
      </c>
      <c r="M1750" s="17"/>
      <c r="N1750" s="17">
        <v>0.21523375141467699</v>
      </c>
      <c r="O1750" s="17">
        <v>0.201801035278911</v>
      </c>
      <c r="P1750" s="17">
        <v>0.20283730024405699</v>
      </c>
      <c r="Q1750" s="17">
        <v>0.226472746428415</v>
      </c>
      <c r="R1750" s="17">
        <v>0.235526554083515</v>
      </c>
      <c r="S1750" s="17"/>
      <c r="T1750" s="17">
        <v>0.240138773223874</v>
      </c>
      <c r="U1750" s="17">
        <v>0.238246953431904</v>
      </c>
      <c r="V1750" s="17">
        <v>0.20160598494141099</v>
      </c>
      <c r="W1750" s="17">
        <v>0.27473736108286101</v>
      </c>
      <c r="X1750" s="17">
        <v>0.182146057837828</v>
      </c>
      <c r="Y1750" s="17">
        <v>0.24722898864842299</v>
      </c>
      <c r="Z1750" s="17">
        <v>0.19636080609391701</v>
      </c>
      <c r="AA1750" s="17">
        <v>0.165469602247314</v>
      </c>
      <c r="AB1750" s="17">
        <v>0.19195331882178299</v>
      </c>
      <c r="AC1750" s="17">
        <v>0.17562759521055299</v>
      </c>
      <c r="AD1750" s="17">
        <v>0.18405126566458099</v>
      </c>
      <c r="AE1750" s="17">
        <v>0.13252254835970201</v>
      </c>
      <c r="AF1750" s="17"/>
      <c r="AG1750" s="17">
        <v>0.227757574513832</v>
      </c>
      <c r="AH1750" s="17">
        <v>0.21034499699791101</v>
      </c>
    </row>
    <row r="1751" spans="2:34" x14ac:dyDescent="0.25">
      <c r="B1751" t="s">
        <v>622</v>
      </c>
      <c r="C1751" s="17">
        <v>0.31636249271025602</v>
      </c>
      <c r="D1751" s="17">
        <v>0.316993852683705</v>
      </c>
      <c r="E1751" s="17">
        <v>0.314510813180851</v>
      </c>
      <c r="F1751" s="17"/>
      <c r="G1751" s="17">
        <v>0.32241735670912502</v>
      </c>
      <c r="H1751" s="17">
        <v>0.32552741008849501</v>
      </c>
      <c r="I1751" s="17">
        <v>0.29926512676856598</v>
      </c>
      <c r="J1751" s="17"/>
      <c r="K1751" s="17">
        <v>0.36326041508604801</v>
      </c>
      <c r="L1751" s="17">
        <v>0.31336024920040001</v>
      </c>
      <c r="M1751" s="17"/>
      <c r="N1751" s="17">
        <v>0.27750754191531102</v>
      </c>
      <c r="O1751" s="17">
        <v>0.32188915314113797</v>
      </c>
      <c r="P1751" s="17">
        <v>0.33062716151543903</v>
      </c>
      <c r="Q1751" s="17">
        <v>0.28631599677458403</v>
      </c>
      <c r="R1751" s="17">
        <v>0.32698798888907799</v>
      </c>
      <c r="S1751" s="17"/>
      <c r="T1751" s="17">
        <v>0.296927098379351</v>
      </c>
      <c r="U1751" s="17">
        <v>0.365343649630958</v>
      </c>
      <c r="V1751" s="17">
        <v>0.327442437272287</v>
      </c>
      <c r="W1751" s="17">
        <v>0.30498692183516302</v>
      </c>
      <c r="X1751" s="17">
        <v>0.30059040045403801</v>
      </c>
      <c r="Y1751" s="17">
        <v>0.240494387693103</v>
      </c>
      <c r="Z1751" s="17">
        <v>0.390684148332757</v>
      </c>
      <c r="AA1751" s="17">
        <v>0.31447157723042801</v>
      </c>
      <c r="AB1751" s="17">
        <v>0.27747890459449198</v>
      </c>
      <c r="AC1751" s="17">
        <v>0.33065487616766898</v>
      </c>
      <c r="AD1751" s="17">
        <v>0.31832012277503902</v>
      </c>
      <c r="AE1751" s="17">
        <v>0.35701703544777003</v>
      </c>
      <c r="AF1751" s="17"/>
      <c r="AG1751" s="17">
        <v>0.30282100387635302</v>
      </c>
      <c r="AH1751" s="17">
        <v>0.32543539577552399</v>
      </c>
    </row>
    <row r="1752" spans="2:34" x14ac:dyDescent="0.25">
      <c r="B1752" t="s">
        <v>623</v>
      </c>
      <c r="C1752" s="17">
        <v>0.33786238990537099</v>
      </c>
      <c r="D1752" s="17">
        <v>0.30989215678943999</v>
      </c>
      <c r="E1752" s="17">
        <v>0.366814786787862</v>
      </c>
      <c r="F1752" s="17"/>
      <c r="G1752" s="17">
        <v>0.32223697011505997</v>
      </c>
      <c r="H1752" s="17">
        <v>0.33786563000680098</v>
      </c>
      <c r="I1752" s="17">
        <v>0.35237167421848797</v>
      </c>
      <c r="J1752" s="17"/>
      <c r="K1752" s="17">
        <v>0.33117615854396099</v>
      </c>
      <c r="L1752" s="17">
        <v>0.33974988557580399</v>
      </c>
      <c r="M1752" s="17"/>
      <c r="N1752" s="17">
        <v>0.28770414835752101</v>
      </c>
      <c r="O1752" s="17">
        <v>0.33801038981457998</v>
      </c>
      <c r="P1752" s="17">
        <v>0.36033943776501798</v>
      </c>
      <c r="Q1752" s="17">
        <v>0.36098817957912299</v>
      </c>
      <c r="R1752" s="17">
        <v>0.32897882111034799</v>
      </c>
      <c r="S1752" s="17"/>
      <c r="T1752" s="17">
        <v>0.33215111880616799</v>
      </c>
      <c r="U1752" s="17">
        <v>0.27776968115338702</v>
      </c>
      <c r="V1752" s="17">
        <v>0.36297222397718099</v>
      </c>
      <c r="W1752" s="17">
        <v>0.31010056510574702</v>
      </c>
      <c r="X1752" s="17">
        <v>0.34928834936840503</v>
      </c>
      <c r="Y1752" s="17">
        <v>0.358242546449066</v>
      </c>
      <c r="Z1752" s="17">
        <v>0.29738301946893098</v>
      </c>
      <c r="AA1752" s="17">
        <v>0.42750694257357602</v>
      </c>
      <c r="AB1752" s="17">
        <v>0.40335600889730799</v>
      </c>
      <c r="AC1752" s="17">
        <v>0.33085189029683099</v>
      </c>
      <c r="AD1752" s="17">
        <v>0.31410570501981799</v>
      </c>
      <c r="AE1752" s="17">
        <v>0.35542144923332197</v>
      </c>
      <c r="AF1752" s="17"/>
      <c r="AG1752" s="17">
        <v>0.33214375992353401</v>
      </c>
      <c r="AH1752" s="17">
        <v>0.350492306477934</v>
      </c>
    </row>
    <row r="1753" spans="2:34" x14ac:dyDescent="0.25">
      <c r="B1753" t="s">
        <v>80</v>
      </c>
      <c r="C1753" s="17">
        <v>7.9882928184935004E-2</v>
      </c>
      <c r="D1753" s="17">
        <v>7.1110903774877998E-2</v>
      </c>
      <c r="E1753" s="17">
        <v>8.7338188372239806E-2</v>
      </c>
      <c r="F1753" s="17"/>
      <c r="G1753" s="17">
        <v>0.101461285775743</v>
      </c>
      <c r="H1753" s="17">
        <v>7.2956093597382601E-2</v>
      </c>
      <c r="I1753" s="17">
        <v>6.8511935978504801E-2</v>
      </c>
      <c r="J1753" s="17"/>
      <c r="K1753" s="17">
        <v>9.5249763550227101E-2</v>
      </c>
      <c r="L1753" s="17">
        <v>7.1039741155151007E-2</v>
      </c>
      <c r="M1753" s="17"/>
      <c r="N1753" s="17">
        <v>0.14052791162759801</v>
      </c>
      <c r="O1753" s="17">
        <v>8.5354202868646506E-2</v>
      </c>
      <c r="P1753" s="17">
        <v>6.7795804678783794E-2</v>
      </c>
      <c r="Q1753" s="17">
        <v>6.8074360760343594E-2</v>
      </c>
      <c r="R1753" s="17">
        <v>5.0401443586132501E-2</v>
      </c>
      <c r="S1753" s="17"/>
      <c r="T1753" s="17">
        <v>6.2385366030801102E-2</v>
      </c>
      <c r="U1753" s="17">
        <v>8.7679157513148698E-2</v>
      </c>
      <c r="V1753" s="17">
        <v>9.1847090440276294E-2</v>
      </c>
      <c r="W1753" s="17">
        <v>6.5528992180448303E-2</v>
      </c>
      <c r="X1753" s="17">
        <v>0.11551807229665401</v>
      </c>
      <c r="Y1753" s="17">
        <v>9.2638658529200404E-2</v>
      </c>
      <c r="Z1753" s="17">
        <v>6.4597814451119701E-2</v>
      </c>
      <c r="AA1753" s="17">
        <v>4.1505792591703103E-2</v>
      </c>
      <c r="AB1753" s="17">
        <v>4.5777523570256697E-2</v>
      </c>
      <c r="AC1753" s="17">
        <v>0.100259949486835</v>
      </c>
      <c r="AD1753" s="17">
        <v>0.119832331223058</v>
      </c>
      <c r="AE1753" s="17">
        <v>0.109223481584003</v>
      </c>
      <c r="AF1753" s="17"/>
      <c r="AG1753" s="17">
        <v>7.7024549981160706E-2</v>
      </c>
      <c r="AH1753" s="17">
        <v>6.4671866527549096E-2</v>
      </c>
    </row>
    <row r="1754" spans="2:34" x14ac:dyDescent="0.25">
      <c r="C1754" s="17"/>
      <c r="D1754" s="17"/>
      <c r="E1754" s="17"/>
      <c r="F1754" s="17"/>
      <c r="G1754" s="17"/>
      <c r="H1754" s="17"/>
      <c r="I1754" s="17"/>
      <c r="J1754" s="17"/>
      <c r="K1754" s="17"/>
      <c r="L1754" s="17"/>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7"/>
    </row>
    <row r="1755" spans="2:34" x14ac:dyDescent="0.25">
      <c r="B1755" s="6" t="s">
        <v>655</v>
      </c>
      <c r="C1755" s="17"/>
      <c r="D1755" s="17"/>
      <c r="E1755" s="17"/>
      <c r="F1755" s="17"/>
      <c r="G1755" s="17"/>
      <c r="H1755" s="17"/>
      <c r="I1755" s="17"/>
      <c r="J1755" s="17"/>
      <c r="K1755" s="17"/>
      <c r="L1755" s="17"/>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7"/>
    </row>
    <row r="1756" spans="2:34" x14ac:dyDescent="0.25">
      <c r="B1756" s="23" t="s">
        <v>62</v>
      </c>
      <c r="C1756" s="17"/>
      <c r="D1756" s="17"/>
      <c r="E1756" s="17"/>
      <c r="F1756" s="17"/>
      <c r="G1756" s="17"/>
      <c r="H1756" s="17"/>
      <c r="I1756" s="17"/>
      <c r="J1756" s="17"/>
      <c r="K1756" s="17"/>
      <c r="L1756" s="17"/>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7"/>
    </row>
    <row r="1757" spans="2:34" x14ac:dyDescent="0.25">
      <c r="B1757" t="s">
        <v>620</v>
      </c>
      <c r="C1757" s="17">
        <v>3.7352175403474498E-2</v>
      </c>
      <c r="D1757" s="17">
        <v>4.4813440934388001E-2</v>
      </c>
      <c r="E1757" s="17">
        <v>3.0604603027213399E-2</v>
      </c>
      <c r="F1757" s="17"/>
      <c r="G1757" s="17">
        <v>2.64024947757374E-2</v>
      </c>
      <c r="H1757" s="17">
        <v>3.5767892037597698E-2</v>
      </c>
      <c r="I1757" s="17">
        <v>4.9505897058385699E-2</v>
      </c>
      <c r="J1757" s="17"/>
      <c r="K1757" s="17">
        <v>3.2147922254351598E-2</v>
      </c>
      <c r="L1757" s="17">
        <v>3.7542548127571303E-2</v>
      </c>
      <c r="M1757" s="17"/>
      <c r="N1757" s="17">
        <v>3.9324374433952203E-2</v>
      </c>
      <c r="O1757" s="17">
        <v>3.8433528979741602E-2</v>
      </c>
      <c r="P1757" s="17">
        <v>2.5329457322124299E-2</v>
      </c>
      <c r="Q1757" s="17">
        <v>6.2787024681138198E-2</v>
      </c>
      <c r="R1757" s="17">
        <v>4.79558476754363E-2</v>
      </c>
      <c r="S1757" s="17"/>
      <c r="T1757" s="17">
        <v>5.9855098693464698E-2</v>
      </c>
      <c r="U1757" s="17">
        <v>1.6640688456283501E-2</v>
      </c>
      <c r="V1757" s="17">
        <v>2.4870161620354801E-2</v>
      </c>
      <c r="W1757" s="17">
        <v>2.01494614125063E-2</v>
      </c>
      <c r="X1757" s="17">
        <v>3.1013207499640299E-2</v>
      </c>
      <c r="Y1757" s="17">
        <v>2.87027058562754E-2</v>
      </c>
      <c r="Z1757" s="17">
        <v>4.7027207932064899E-2</v>
      </c>
      <c r="AA1757" s="17">
        <v>2.5454061389357099E-2</v>
      </c>
      <c r="AB1757" s="17">
        <v>4.3873866431716299E-2</v>
      </c>
      <c r="AC1757" s="17">
        <v>4.9325462653370497E-2</v>
      </c>
      <c r="AD1757" s="17">
        <v>6.08230867163446E-2</v>
      </c>
      <c r="AE1757" s="17">
        <v>4.5815485375203198E-2</v>
      </c>
      <c r="AF1757" s="17"/>
      <c r="AG1757" s="17">
        <v>4.4801763545318701E-2</v>
      </c>
      <c r="AH1757" s="17">
        <v>2.9956547726234801E-2</v>
      </c>
    </row>
    <row r="1758" spans="2:34" x14ac:dyDescent="0.25">
      <c r="B1758" t="s">
        <v>621</v>
      </c>
      <c r="C1758" s="17">
        <v>9.5506217848926503E-2</v>
      </c>
      <c r="D1758" s="17">
        <v>0.10517646821439799</v>
      </c>
      <c r="E1758" s="17">
        <v>8.6641495717316094E-2</v>
      </c>
      <c r="F1758" s="17"/>
      <c r="G1758" s="17">
        <v>6.3977700750984703E-2</v>
      </c>
      <c r="H1758" s="17">
        <v>0.100848773415865</v>
      </c>
      <c r="I1758" s="17">
        <v>0.11810254222665401</v>
      </c>
      <c r="J1758" s="17"/>
      <c r="K1758" s="17">
        <v>7.9129555309021896E-2</v>
      </c>
      <c r="L1758" s="17">
        <v>9.90720202009652E-2</v>
      </c>
      <c r="M1758" s="17"/>
      <c r="N1758" s="17">
        <v>7.9258171503144903E-2</v>
      </c>
      <c r="O1758" s="17">
        <v>7.4741558884613396E-2</v>
      </c>
      <c r="P1758" s="17">
        <v>9.6345417267915207E-2</v>
      </c>
      <c r="Q1758" s="17">
        <v>9.7821865550443504E-2</v>
      </c>
      <c r="R1758" s="17">
        <v>0.12875695247419799</v>
      </c>
      <c r="S1758" s="17"/>
      <c r="T1758" s="17">
        <v>0.14780039776384299</v>
      </c>
      <c r="U1758" s="17">
        <v>7.9881691432500498E-2</v>
      </c>
      <c r="V1758" s="17">
        <v>9.5733979416050996E-2</v>
      </c>
      <c r="W1758" s="17">
        <v>4.7470834141560003E-2</v>
      </c>
      <c r="X1758" s="17">
        <v>8.25884454064547E-2</v>
      </c>
      <c r="Y1758" s="17">
        <v>8.4589900278483607E-2</v>
      </c>
      <c r="Z1758" s="17">
        <v>0.10923609491770001</v>
      </c>
      <c r="AA1758" s="17">
        <v>5.3034483175242099E-2</v>
      </c>
      <c r="AB1758" s="17">
        <v>0.120237960684863</v>
      </c>
      <c r="AC1758" s="17">
        <v>6.07027907096266E-2</v>
      </c>
      <c r="AD1758" s="17">
        <v>0.103783673777107</v>
      </c>
      <c r="AE1758" s="17">
        <v>0.13899459854834001</v>
      </c>
      <c r="AF1758" s="17"/>
      <c r="AG1758" s="17">
        <v>0.12597191929718901</v>
      </c>
      <c r="AH1758" s="17">
        <v>7.4221403687191406E-2</v>
      </c>
    </row>
    <row r="1759" spans="2:34" x14ac:dyDescent="0.25">
      <c r="B1759" t="s">
        <v>622</v>
      </c>
      <c r="C1759" s="17">
        <v>0.14986860145333</v>
      </c>
      <c r="D1759" s="17">
        <v>0.154638108342387</v>
      </c>
      <c r="E1759" s="17">
        <v>0.147964758935514</v>
      </c>
      <c r="F1759" s="17"/>
      <c r="G1759" s="17">
        <v>0.138766776887504</v>
      </c>
      <c r="H1759" s="17">
        <v>0.14560183074001201</v>
      </c>
      <c r="I1759" s="17">
        <v>0.165521807690197</v>
      </c>
      <c r="J1759" s="17"/>
      <c r="K1759" s="17">
        <v>0.14978758283177701</v>
      </c>
      <c r="L1759" s="17">
        <v>0.15336741212869601</v>
      </c>
      <c r="M1759" s="17"/>
      <c r="N1759" s="17">
        <v>0.12630011665037499</v>
      </c>
      <c r="O1759" s="17">
        <v>0.16878773135905201</v>
      </c>
      <c r="P1759" s="17">
        <v>0.140621035101131</v>
      </c>
      <c r="Q1759" s="17">
        <v>0.13295962331694899</v>
      </c>
      <c r="R1759" s="17">
        <v>0.172925549228923</v>
      </c>
      <c r="S1759" s="17"/>
      <c r="T1759" s="17">
        <v>0.16408373449974001</v>
      </c>
      <c r="U1759" s="17">
        <v>0.147509582466954</v>
      </c>
      <c r="V1759" s="17">
        <v>0.11727328654024299</v>
      </c>
      <c r="W1759" s="17">
        <v>0.14785555275336601</v>
      </c>
      <c r="X1759" s="17">
        <v>0.15039218444331001</v>
      </c>
      <c r="Y1759" s="17">
        <v>0.198550815755907</v>
      </c>
      <c r="Z1759" s="17">
        <v>0.14634448581116699</v>
      </c>
      <c r="AA1759" s="17">
        <v>0.18828946160403601</v>
      </c>
      <c r="AB1759" s="17">
        <v>0.121513590246884</v>
      </c>
      <c r="AC1759" s="17">
        <v>0.139187874299979</v>
      </c>
      <c r="AD1759" s="17">
        <v>0.12335323804199</v>
      </c>
      <c r="AE1759" s="17">
        <v>0.171691904818529</v>
      </c>
      <c r="AF1759" s="17"/>
      <c r="AG1759" s="17">
        <v>0.16350275266611899</v>
      </c>
      <c r="AH1759" s="17">
        <v>0.14178429188156999</v>
      </c>
    </row>
    <row r="1760" spans="2:34" x14ac:dyDescent="0.25">
      <c r="B1760" t="s">
        <v>623</v>
      </c>
      <c r="C1760" s="17">
        <v>0.622664591282864</v>
      </c>
      <c r="D1760" s="17">
        <v>0.61447960309785699</v>
      </c>
      <c r="E1760" s="17">
        <v>0.62749943669882802</v>
      </c>
      <c r="F1760" s="17"/>
      <c r="G1760" s="17">
        <v>0.66018843908088298</v>
      </c>
      <c r="H1760" s="17">
        <v>0.62982982657185005</v>
      </c>
      <c r="I1760" s="17">
        <v>0.57884130001788803</v>
      </c>
      <c r="J1760" s="17"/>
      <c r="K1760" s="17">
        <v>0.62435455807464002</v>
      </c>
      <c r="L1760" s="17">
        <v>0.62690242862573797</v>
      </c>
      <c r="M1760" s="17"/>
      <c r="N1760" s="17">
        <v>0.58229648290125502</v>
      </c>
      <c r="O1760" s="17">
        <v>0.63263455871123997</v>
      </c>
      <c r="P1760" s="17">
        <v>0.65107105450986802</v>
      </c>
      <c r="Q1760" s="17">
        <v>0.63494591321499305</v>
      </c>
      <c r="R1760" s="17">
        <v>0.58792832422505803</v>
      </c>
      <c r="S1760" s="17"/>
      <c r="T1760" s="17">
        <v>0.54439964389182105</v>
      </c>
      <c r="U1760" s="17">
        <v>0.65861858087859004</v>
      </c>
      <c r="V1760" s="17">
        <v>0.64838577584716395</v>
      </c>
      <c r="W1760" s="17">
        <v>0.66360073316538304</v>
      </c>
      <c r="X1760" s="17">
        <v>0.62017515489103903</v>
      </c>
      <c r="Y1760" s="17">
        <v>0.56829635903192399</v>
      </c>
      <c r="Z1760" s="17">
        <v>0.62473048851452395</v>
      </c>
      <c r="AA1760" s="17">
        <v>0.69211814915713998</v>
      </c>
      <c r="AB1760" s="17">
        <v>0.64822984610640699</v>
      </c>
      <c r="AC1760" s="17">
        <v>0.65801946055493599</v>
      </c>
      <c r="AD1760" s="17">
        <v>0.57762839863881299</v>
      </c>
      <c r="AE1760" s="17">
        <v>0.58743625347967898</v>
      </c>
      <c r="AF1760" s="17"/>
      <c r="AG1760" s="17">
        <v>0.579901555277341</v>
      </c>
      <c r="AH1760" s="17">
        <v>0.67159280853439896</v>
      </c>
    </row>
    <row r="1761" spans="2:34" x14ac:dyDescent="0.25">
      <c r="B1761" t="s">
        <v>80</v>
      </c>
      <c r="C1761" s="17">
        <v>9.4608414011405101E-2</v>
      </c>
      <c r="D1761" s="17">
        <v>8.0892379410970494E-2</v>
      </c>
      <c r="E1761" s="17">
        <v>0.107289705621128</v>
      </c>
      <c r="F1761" s="17"/>
      <c r="G1761" s="17">
        <v>0.110664588504891</v>
      </c>
      <c r="H1761" s="17">
        <v>8.7951677234676201E-2</v>
      </c>
      <c r="I1761" s="17">
        <v>8.8028453006875396E-2</v>
      </c>
      <c r="J1761" s="17"/>
      <c r="K1761" s="17">
        <v>0.11458038153021</v>
      </c>
      <c r="L1761" s="17">
        <v>8.3115590917028706E-2</v>
      </c>
      <c r="M1761" s="17"/>
      <c r="N1761" s="17">
        <v>0.17282085451127199</v>
      </c>
      <c r="O1761" s="17">
        <v>8.5402622065352707E-2</v>
      </c>
      <c r="P1761" s="17">
        <v>8.6633035798961297E-2</v>
      </c>
      <c r="Q1761" s="17">
        <v>7.1485573236475697E-2</v>
      </c>
      <c r="R1761" s="17">
        <v>6.24333263963847E-2</v>
      </c>
      <c r="S1761" s="17"/>
      <c r="T1761" s="17">
        <v>8.38611251511307E-2</v>
      </c>
      <c r="U1761" s="17">
        <v>9.7349456765672096E-2</v>
      </c>
      <c r="V1761" s="17">
        <v>0.113736796576187</v>
      </c>
      <c r="W1761" s="17">
        <v>0.120923418527184</v>
      </c>
      <c r="X1761" s="17">
        <v>0.115831007759556</v>
      </c>
      <c r="Y1761" s="17">
        <v>0.11986021907741</v>
      </c>
      <c r="Z1761" s="17">
        <v>7.2661722824543695E-2</v>
      </c>
      <c r="AA1761" s="17">
        <v>4.1103844674224899E-2</v>
      </c>
      <c r="AB1761" s="17">
        <v>6.6144736530129103E-2</v>
      </c>
      <c r="AC1761" s="17">
        <v>9.2764411782088094E-2</v>
      </c>
      <c r="AD1761" s="17">
        <v>0.13441160282574499</v>
      </c>
      <c r="AE1761" s="17">
        <v>5.6061757778248802E-2</v>
      </c>
      <c r="AF1761" s="17"/>
      <c r="AG1761" s="17">
        <v>8.5822009214031797E-2</v>
      </c>
      <c r="AH1761" s="17">
        <v>8.2444948170604396E-2</v>
      </c>
    </row>
    <row r="1762" spans="2:34" x14ac:dyDescent="0.25">
      <c r="C1762" s="17"/>
      <c r="D1762" s="17"/>
      <c r="E1762" s="17"/>
      <c r="F1762" s="17"/>
      <c r="G1762" s="17"/>
      <c r="H1762" s="17"/>
      <c r="I1762" s="17"/>
      <c r="J1762" s="17"/>
      <c r="K1762" s="17"/>
      <c r="L1762" s="17"/>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7"/>
    </row>
    <row r="1763" spans="2:34" x14ac:dyDescent="0.25">
      <c r="B1763" s="6" t="s">
        <v>656</v>
      </c>
      <c r="C1763" s="17"/>
      <c r="D1763" s="17"/>
      <c r="E1763" s="17"/>
      <c r="F1763" s="17"/>
      <c r="G1763" s="17"/>
      <c r="H1763" s="17"/>
      <c r="I1763" s="17"/>
      <c r="J1763" s="17"/>
      <c r="K1763" s="17"/>
      <c r="L1763" s="17"/>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7"/>
    </row>
    <row r="1764" spans="2:34" x14ac:dyDescent="0.25">
      <c r="B1764" s="23" t="s">
        <v>62</v>
      </c>
      <c r="C1764" s="17"/>
      <c r="D1764" s="17"/>
      <c r="E1764" s="17"/>
      <c r="F1764" s="17"/>
      <c r="G1764" s="17"/>
      <c r="H1764" s="17"/>
      <c r="I1764" s="17"/>
      <c r="J1764" s="17"/>
      <c r="K1764" s="17"/>
      <c r="L1764" s="17"/>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7"/>
    </row>
    <row r="1765" spans="2:34" x14ac:dyDescent="0.25">
      <c r="B1765" t="s">
        <v>620</v>
      </c>
      <c r="C1765" s="17">
        <v>0.220271061410242</v>
      </c>
      <c r="D1765" s="17">
        <v>0.20643105428355901</v>
      </c>
      <c r="E1765" s="17">
        <v>0.23536608883514401</v>
      </c>
      <c r="F1765" s="17"/>
      <c r="G1765" s="17">
        <v>0.20896188103410801</v>
      </c>
      <c r="H1765" s="17">
        <v>0.23223978260047501</v>
      </c>
      <c r="I1765" s="17">
        <v>0.21579187736493299</v>
      </c>
      <c r="J1765" s="17"/>
      <c r="K1765" s="17">
        <v>0.20473713639433699</v>
      </c>
      <c r="L1765" s="17">
        <v>0.224837405499972</v>
      </c>
      <c r="M1765" s="17"/>
      <c r="N1765" s="17">
        <v>0.247365246919972</v>
      </c>
      <c r="O1765" s="17">
        <v>0.212198962454588</v>
      </c>
      <c r="P1765" s="17">
        <v>0.21886984313661101</v>
      </c>
      <c r="Q1765" s="17">
        <v>0.23930300719936601</v>
      </c>
      <c r="R1765" s="17">
        <v>0.201978900157917</v>
      </c>
      <c r="S1765" s="17"/>
      <c r="T1765" s="17">
        <v>0.21315559766846201</v>
      </c>
      <c r="U1765" s="17">
        <v>0.19624386391315299</v>
      </c>
      <c r="V1765" s="17">
        <v>0.26351791584828199</v>
      </c>
      <c r="W1765" s="17">
        <v>0.24774120592983301</v>
      </c>
      <c r="X1765" s="17">
        <v>0.19415241673611999</v>
      </c>
      <c r="Y1765" s="17">
        <v>0.20876187790825401</v>
      </c>
      <c r="Z1765" s="17">
        <v>0.23580299444741801</v>
      </c>
      <c r="AA1765" s="17">
        <v>0.26443292704018201</v>
      </c>
      <c r="AB1765" s="17">
        <v>0.22430791662094901</v>
      </c>
      <c r="AC1765" s="17">
        <v>0.21261999228723399</v>
      </c>
      <c r="AD1765" s="17">
        <v>0.20835461625617899</v>
      </c>
      <c r="AE1765" s="17">
        <v>0.182583294458874</v>
      </c>
      <c r="AF1765" s="17"/>
      <c r="AG1765" s="17">
        <v>0.214408701189676</v>
      </c>
      <c r="AH1765" s="17">
        <v>0.236740685442687</v>
      </c>
    </row>
    <row r="1766" spans="2:34" x14ac:dyDescent="0.25">
      <c r="B1766" t="s">
        <v>621</v>
      </c>
      <c r="C1766" s="17">
        <v>0.26474727172375501</v>
      </c>
      <c r="D1766" s="17">
        <v>0.27212674768491502</v>
      </c>
      <c r="E1766" s="17">
        <v>0.254692990811207</v>
      </c>
      <c r="F1766" s="17"/>
      <c r="G1766" s="17">
        <v>0.25554975958561399</v>
      </c>
      <c r="H1766" s="17">
        <v>0.26395616789167903</v>
      </c>
      <c r="I1766" s="17">
        <v>0.274280558235382</v>
      </c>
      <c r="J1766" s="17"/>
      <c r="K1766" s="17">
        <v>0.24828636987852501</v>
      </c>
      <c r="L1766" s="17">
        <v>0.26988502011231702</v>
      </c>
      <c r="M1766" s="17"/>
      <c r="N1766" s="17">
        <v>0.23368942506713899</v>
      </c>
      <c r="O1766" s="17">
        <v>0.25776039162765702</v>
      </c>
      <c r="P1766" s="17">
        <v>0.28171053899197501</v>
      </c>
      <c r="Q1766" s="17">
        <v>0.24468578142827899</v>
      </c>
      <c r="R1766" s="17">
        <v>0.273489845065848</v>
      </c>
      <c r="S1766" s="17"/>
      <c r="T1766" s="17">
        <v>0.27516293276291498</v>
      </c>
      <c r="U1766" s="17">
        <v>0.29342655271435802</v>
      </c>
      <c r="V1766" s="17">
        <v>0.25482681771076698</v>
      </c>
      <c r="W1766" s="17">
        <v>0.26005782969269498</v>
      </c>
      <c r="X1766" s="17">
        <v>0.31238303108198201</v>
      </c>
      <c r="Y1766" s="17">
        <v>0.18134910585616901</v>
      </c>
      <c r="Z1766" s="17">
        <v>0.26711519967804098</v>
      </c>
      <c r="AA1766" s="17">
        <v>0.23835420552639799</v>
      </c>
      <c r="AB1766" s="17">
        <v>0.22932766306279001</v>
      </c>
      <c r="AC1766" s="17">
        <v>0.32140653428196703</v>
      </c>
      <c r="AD1766" s="17">
        <v>0.231340908272926</v>
      </c>
      <c r="AE1766" s="17">
        <v>0.33524346726910298</v>
      </c>
      <c r="AF1766" s="17"/>
      <c r="AG1766" s="17">
        <v>0.29865761688583797</v>
      </c>
      <c r="AH1766" s="17">
        <v>0.247761206018448</v>
      </c>
    </row>
    <row r="1767" spans="2:34" x14ac:dyDescent="0.25">
      <c r="B1767" t="s">
        <v>622</v>
      </c>
      <c r="C1767" s="17">
        <v>0.25216005677519798</v>
      </c>
      <c r="D1767" s="17">
        <v>0.26334636959625402</v>
      </c>
      <c r="E1767" s="17">
        <v>0.240212141051038</v>
      </c>
      <c r="F1767" s="17"/>
      <c r="G1767" s="17">
        <v>0.26066174135560999</v>
      </c>
      <c r="H1767" s="17">
        <v>0.23684049195912599</v>
      </c>
      <c r="I1767" s="17">
        <v>0.263441798795088</v>
      </c>
      <c r="J1767" s="17"/>
      <c r="K1767" s="17">
        <v>0.24951496702473</v>
      </c>
      <c r="L1767" s="17">
        <v>0.25498905893005203</v>
      </c>
      <c r="M1767" s="17"/>
      <c r="N1767" s="17">
        <v>0.246666093593646</v>
      </c>
      <c r="O1767" s="17">
        <v>0.26346132412573697</v>
      </c>
      <c r="P1767" s="17">
        <v>0.24304384741436699</v>
      </c>
      <c r="Q1767" s="17">
        <v>0.26128058025843998</v>
      </c>
      <c r="R1767" s="17">
        <v>0.25856287297511599</v>
      </c>
      <c r="S1767" s="17"/>
      <c r="T1767" s="17">
        <v>0.24062229738618501</v>
      </c>
      <c r="U1767" s="17">
        <v>0.27221275185079502</v>
      </c>
      <c r="V1767" s="17">
        <v>0.22304903826730599</v>
      </c>
      <c r="W1767" s="17">
        <v>0.22189716166524701</v>
      </c>
      <c r="X1767" s="17">
        <v>0.21326139792201099</v>
      </c>
      <c r="Y1767" s="17">
        <v>0.28443193670539502</v>
      </c>
      <c r="Z1767" s="17">
        <v>0.25079332141646898</v>
      </c>
      <c r="AA1767" s="17">
        <v>0.26115559978599201</v>
      </c>
      <c r="AB1767" s="17">
        <v>0.29459283305352701</v>
      </c>
      <c r="AC1767" s="17">
        <v>0.21358629143783001</v>
      </c>
      <c r="AD1767" s="17">
        <v>0.30988801655450499</v>
      </c>
      <c r="AE1767" s="17">
        <v>0.22208207052581699</v>
      </c>
      <c r="AF1767" s="17"/>
      <c r="AG1767" s="17">
        <v>0.24159884389134401</v>
      </c>
      <c r="AH1767" s="17">
        <v>0.255052544000544</v>
      </c>
    </row>
    <row r="1768" spans="2:34" x14ac:dyDescent="0.25">
      <c r="B1768" t="s">
        <v>623</v>
      </c>
      <c r="C1768" s="17">
        <v>0.16999280114209001</v>
      </c>
      <c r="D1768" s="17">
        <v>0.17555280914784699</v>
      </c>
      <c r="E1768" s="17">
        <v>0.167683243387207</v>
      </c>
      <c r="F1768" s="17"/>
      <c r="G1768" s="17">
        <v>0.15071350587665</v>
      </c>
      <c r="H1768" s="17">
        <v>0.18563651343888601</v>
      </c>
      <c r="I1768" s="17">
        <v>0.168315819002369</v>
      </c>
      <c r="J1768" s="17"/>
      <c r="K1768" s="17">
        <v>0.19839239068865</v>
      </c>
      <c r="L1768" s="17">
        <v>0.166343005123363</v>
      </c>
      <c r="M1768" s="17"/>
      <c r="N1768" s="17">
        <v>0.12254133018827799</v>
      </c>
      <c r="O1768" s="17">
        <v>0.16784643670549601</v>
      </c>
      <c r="P1768" s="17">
        <v>0.17089351587083701</v>
      </c>
      <c r="Q1768" s="17">
        <v>0.180511320924851</v>
      </c>
      <c r="R1768" s="17">
        <v>0.206413083688366</v>
      </c>
      <c r="S1768" s="17"/>
      <c r="T1768" s="17">
        <v>0.181645059960901</v>
      </c>
      <c r="U1768" s="17">
        <v>0.137697237766403</v>
      </c>
      <c r="V1768" s="17">
        <v>0.16880077098701701</v>
      </c>
      <c r="W1768" s="17">
        <v>0.179862559040044</v>
      </c>
      <c r="X1768" s="17">
        <v>0.15283163446085499</v>
      </c>
      <c r="Y1768" s="17">
        <v>0.22228413697389399</v>
      </c>
      <c r="Z1768" s="17">
        <v>0.18384112337491901</v>
      </c>
      <c r="AA1768" s="17">
        <v>0.164378392230903</v>
      </c>
      <c r="AB1768" s="17">
        <v>0.177359316723772</v>
      </c>
      <c r="AC1768" s="17">
        <v>0.14094730715106499</v>
      </c>
      <c r="AD1768" s="17">
        <v>0.12188353822374499</v>
      </c>
      <c r="AE1768" s="17">
        <v>0.21294198039992401</v>
      </c>
      <c r="AF1768" s="17"/>
      <c r="AG1768" s="17">
        <v>0.158964923859437</v>
      </c>
      <c r="AH1768" s="17">
        <v>0.17617407559750001</v>
      </c>
    </row>
    <row r="1769" spans="2:34" x14ac:dyDescent="0.25">
      <c r="B1769" t="s">
        <v>80</v>
      </c>
      <c r="C1769" s="17">
        <v>9.2828808948716202E-2</v>
      </c>
      <c r="D1769" s="17">
        <v>8.2543019287424899E-2</v>
      </c>
      <c r="E1769" s="17">
        <v>0.102045535915404</v>
      </c>
      <c r="F1769" s="17"/>
      <c r="G1769" s="17">
        <v>0.124113112148018</v>
      </c>
      <c r="H1769" s="17">
        <v>8.1327044109834198E-2</v>
      </c>
      <c r="I1769" s="17">
        <v>7.8169946602228896E-2</v>
      </c>
      <c r="J1769" s="17"/>
      <c r="K1769" s="17">
        <v>9.9069136013758496E-2</v>
      </c>
      <c r="L1769" s="17">
        <v>8.3945510334295995E-2</v>
      </c>
      <c r="M1769" s="17"/>
      <c r="N1769" s="17">
        <v>0.149737904230966</v>
      </c>
      <c r="O1769" s="17">
        <v>9.8732885086521199E-2</v>
      </c>
      <c r="P1769" s="17">
        <v>8.5482254586209797E-2</v>
      </c>
      <c r="Q1769" s="17">
        <v>7.4219310189063997E-2</v>
      </c>
      <c r="R1769" s="17">
        <v>5.9555298112753403E-2</v>
      </c>
      <c r="S1769" s="17"/>
      <c r="T1769" s="17">
        <v>8.9414112221537501E-2</v>
      </c>
      <c r="U1769" s="17">
        <v>0.100419593755291</v>
      </c>
      <c r="V1769" s="17">
        <v>8.9805457186628204E-2</v>
      </c>
      <c r="W1769" s="17">
        <v>9.0441243672180704E-2</v>
      </c>
      <c r="X1769" s="17">
        <v>0.127371519799032</v>
      </c>
      <c r="Y1769" s="17">
        <v>0.103172942556289</v>
      </c>
      <c r="Z1769" s="17">
        <v>6.2447361083153803E-2</v>
      </c>
      <c r="AA1769" s="17">
        <v>7.1678875416525303E-2</v>
      </c>
      <c r="AB1769" s="17">
        <v>7.44122705389621E-2</v>
      </c>
      <c r="AC1769" s="17">
        <v>0.111439874841904</v>
      </c>
      <c r="AD1769" s="17">
        <v>0.12853292069264499</v>
      </c>
      <c r="AE1769" s="17">
        <v>4.7149187346283102E-2</v>
      </c>
      <c r="AF1769" s="17"/>
      <c r="AG1769" s="17">
        <v>8.6369914173704002E-2</v>
      </c>
      <c r="AH1769" s="17">
        <v>8.4271488940821301E-2</v>
      </c>
    </row>
    <row r="1770" spans="2:34" x14ac:dyDescent="0.25">
      <c r="C1770" s="17"/>
      <c r="D1770" s="17"/>
      <c r="E1770" s="17"/>
      <c r="F1770" s="17"/>
      <c r="G1770" s="17"/>
      <c r="H1770" s="17"/>
      <c r="I1770" s="17"/>
      <c r="J1770" s="17"/>
      <c r="K1770" s="17"/>
      <c r="L1770" s="17"/>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7"/>
    </row>
    <row r="1771" spans="2:34" x14ac:dyDescent="0.25">
      <c r="B1771" s="6" t="s">
        <v>657</v>
      </c>
      <c r="C1771" s="17"/>
      <c r="D1771" s="17"/>
      <c r="E1771" s="17"/>
      <c r="F1771" s="17"/>
      <c r="G1771" s="17"/>
      <c r="H1771" s="17"/>
      <c r="I1771" s="17"/>
      <c r="J1771" s="17"/>
      <c r="K1771" s="17"/>
      <c r="L1771" s="17"/>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7"/>
    </row>
    <row r="1772" spans="2:34" x14ac:dyDescent="0.25">
      <c r="B1772" s="23" t="s">
        <v>62</v>
      </c>
      <c r="C1772" s="17"/>
      <c r="D1772" s="17"/>
      <c r="E1772" s="17"/>
      <c r="F1772" s="17"/>
      <c r="G1772" s="17"/>
      <c r="H1772" s="17"/>
      <c r="I1772" s="17"/>
      <c r="J1772" s="17"/>
      <c r="K1772" s="17"/>
      <c r="L1772" s="17"/>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7"/>
    </row>
    <row r="1773" spans="2:34" x14ac:dyDescent="0.25">
      <c r="B1773" t="s">
        <v>620</v>
      </c>
      <c r="C1773" s="17">
        <v>4.5233141835333203E-2</v>
      </c>
      <c r="D1773" s="17">
        <v>5.5277000435146002E-2</v>
      </c>
      <c r="E1773" s="17">
        <v>3.6053474787862402E-2</v>
      </c>
      <c r="F1773" s="17"/>
      <c r="G1773" s="17">
        <v>2.70211282972351E-2</v>
      </c>
      <c r="H1773" s="17">
        <v>4.8454987613003798E-2</v>
      </c>
      <c r="I1773" s="17">
        <v>5.8115600976755999E-2</v>
      </c>
      <c r="J1773" s="17"/>
      <c r="K1773" s="17">
        <v>3.1839438450357298E-2</v>
      </c>
      <c r="L1773" s="17">
        <v>4.7614879319296401E-2</v>
      </c>
      <c r="M1773" s="17"/>
      <c r="N1773" s="17">
        <v>4.6143336898317303E-2</v>
      </c>
      <c r="O1773" s="17">
        <v>4.9035067768570098E-2</v>
      </c>
      <c r="P1773" s="17">
        <v>3.9254689111816302E-2</v>
      </c>
      <c r="Q1773" s="17">
        <v>8.2501737985641296E-2</v>
      </c>
      <c r="R1773" s="17">
        <v>3.8185288171102102E-2</v>
      </c>
      <c r="S1773" s="17"/>
      <c r="T1773" s="17">
        <v>6.5864697293210206E-2</v>
      </c>
      <c r="U1773" s="17">
        <v>3.5198898244877097E-2</v>
      </c>
      <c r="V1773" s="17">
        <v>4.10619880565661E-2</v>
      </c>
      <c r="W1773" s="17">
        <v>4.30859682088321E-2</v>
      </c>
      <c r="X1773" s="17">
        <v>4.2270886718415099E-2</v>
      </c>
      <c r="Y1773" s="17">
        <v>3.9905839364142499E-2</v>
      </c>
      <c r="Z1773" s="17">
        <v>4.6683616557516398E-2</v>
      </c>
      <c r="AA1773" s="17">
        <v>2.7407491241475401E-2</v>
      </c>
      <c r="AB1773" s="17">
        <v>3.37682595868855E-2</v>
      </c>
      <c r="AC1773" s="17">
        <v>4.4989449841228102E-2</v>
      </c>
      <c r="AD1773" s="17">
        <v>6.5428472399817597E-2</v>
      </c>
      <c r="AE1773" s="17">
        <v>6.9276520680960699E-2</v>
      </c>
      <c r="AF1773" s="17"/>
      <c r="AG1773" s="17">
        <v>4.8264942830227302E-2</v>
      </c>
      <c r="AH1773" s="17">
        <v>4.4965878109025498E-2</v>
      </c>
    </row>
    <row r="1774" spans="2:34" x14ac:dyDescent="0.25">
      <c r="B1774" t="s">
        <v>621</v>
      </c>
      <c r="C1774" s="17">
        <v>0.125067067332996</v>
      </c>
      <c r="D1774" s="17">
        <v>0.12862150860245999</v>
      </c>
      <c r="E1774" s="17">
        <v>0.12137564956742</v>
      </c>
      <c r="F1774" s="17"/>
      <c r="G1774" s="17">
        <v>9.87199266412567E-2</v>
      </c>
      <c r="H1774" s="17">
        <v>0.12553727594287201</v>
      </c>
      <c r="I1774" s="17">
        <v>0.14895040380903601</v>
      </c>
      <c r="J1774" s="17"/>
      <c r="K1774" s="17">
        <v>9.5412856538971094E-2</v>
      </c>
      <c r="L1774" s="17">
        <v>0.12992351493576301</v>
      </c>
      <c r="M1774" s="17"/>
      <c r="N1774" s="17">
        <v>0.135481809357274</v>
      </c>
      <c r="O1774" s="17">
        <v>0.101844241435163</v>
      </c>
      <c r="P1774" s="17">
        <v>0.121822499405977</v>
      </c>
      <c r="Q1774" s="17">
        <v>9.9075537227891294E-2</v>
      </c>
      <c r="R1774" s="17">
        <v>0.15657998090165001</v>
      </c>
      <c r="S1774" s="17"/>
      <c r="T1774" s="17">
        <v>0.14794039778917201</v>
      </c>
      <c r="U1774" s="17">
        <v>0.148391741036598</v>
      </c>
      <c r="V1774" s="17">
        <v>9.50395295265659E-2</v>
      </c>
      <c r="W1774" s="17">
        <v>5.8104559744847802E-2</v>
      </c>
      <c r="X1774" s="17">
        <v>8.6869953055101395E-2</v>
      </c>
      <c r="Y1774" s="17">
        <v>0.15502661168697099</v>
      </c>
      <c r="Z1774" s="17">
        <v>0.10464628971279701</v>
      </c>
      <c r="AA1774" s="17">
        <v>9.8655527691965395E-2</v>
      </c>
      <c r="AB1774" s="17">
        <v>0.17710785011585101</v>
      </c>
      <c r="AC1774" s="17">
        <v>0.123514509889079</v>
      </c>
      <c r="AD1774" s="17">
        <v>0.134149945987631</v>
      </c>
      <c r="AE1774" s="17">
        <v>8.3264326341257702E-2</v>
      </c>
      <c r="AF1774" s="17"/>
      <c r="AG1774" s="17">
        <v>0.15664315861736799</v>
      </c>
      <c r="AH1774" s="17">
        <v>9.9718031200224794E-2</v>
      </c>
    </row>
    <row r="1775" spans="2:34" x14ac:dyDescent="0.25">
      <c r="B1775" t="s">
        <v>622</v>
      </c>
      <c r="C1775" s="17">
        <v>0.231187488373501</v>
      </c>
      <c r="D1775" s="17">
        <v>0.235690140460563</v>
      </c>
      <c r="E1775" s="17">
        <v>0.225954334985075</v>
      </c>
      <c r="F1775" s="17"/>
      <c r="G1775" s="17">
        <v>0.212775541600109</v>
      </c>
      <c r="H1775" s="17">
        <v>0.247649136113609</v>
      </c>
      <c r="I1775" s="17">
        <v>0.22768092584156799</v>
      </c>
      <c r="J1775" s="17"/>
      <c r="K1775" s="17">
        <v>0.22527473031602299</v>
      </c>
      <c r="L1775" s="17">
        <v>0.23547502049171901</v>
      </c>
      <c r="M1775" s="17"/>
      <c r="N1775" s="17">
        <v>0.20999358583250999</v>
      </c>
      <c r="O1775" s="17">
        <v>0.21967794568669199</v>
      </c>
      <c r="P1775" s="17">
        <v>0.22635830512306301</v>
      </c>
      <c r="Q1775" s="17">
        <v>0.27119874016520901</v>
      </c>
      <c r="R1775" s="17">
        <v>0.25574190333604002</v>
      </c>
      <c r="S1775" s="17"/>
      <c r="T1775" s="17">
        <v>0.24990695880106201</v>
      </c>
      <c r="U1775" s="17">
        <v>0.24585439149336999</v>
      </c>
      <c r="V1775" s="17">
        <v>0.19305022288916801</v>
      </c>
      <c r="W1775" s="17">
        <v>0.30653922585245202</v>
      </c>
      <c r="X1775" s="17">
        <v>0.30532700803350599</v>
      </c>
      <c r="Y1775" s="17">
        <v>0.19623423808992099</v>
      </c>
      <c r="Z1775" s="17">
        <v>0.18662892965112601</v>
      </c>
      <c r="AA1775" s="17">
        <v>0.208420293078902</v>
      </c>
      <c r="AB1775" s="17">
        <v>0.21122481250391201</v>
      </c>
      <c r="AC1775" s="17">
        <v>0.19589786322613101</v>
      </c>
      <c r="AD1775" s="17">
        <v>0.22100034828484599</v>
      </c>
      <c r="AE1775" s="17">
        <v>0.24203350319272901</v>
      </c>
      <c r="AF1775" s="17"/>
      <c r="AG1775" s="17">
        <v>0.24822908654759801</v>
      </c>
      <c r="AH1775" s="17">
        <v>0.22251618279788399</v>
      </c>
    </row>
    <row r="1776" spans="2:34" x14ac:dyDescent="0.25">
      <c r="B1776" t="s">
        <v>623</v>
      </c>
      <c r="C1776" s="17">
        <v>0.51190776064190602</v>
      </c>
      <c r="D1776" s="17">
        <v>0.49997664123397501</v>
      </c>
      <c r="E1776" s="17">
        <v>0.52503060503640797</v>
      </c>
      <c r="F1776" s="17"/>
      <c r="G1776" s="17">
        <v>0.55866842257059202</v>
      </c>
      <c r="H1776" s="17">
        <v>0.49593380714144503</v>
      </c>
      <c r="I1776" s="17">
        <v>0.488472681246294</v>
      </c>
      <c r="J1776" s="17"/>
      <c r="K1776" s="17">
        <v>0.53002978506909404</v>
      </c>
      <c r="L1776" s="17">
        <v>0.50946845520543704</v>
      </c>
      <c r="M1776" s="17"/>
      <c r="N1776" s="17">
        <v>0.47784365106632998</v>
      </c>
      <c r="O1776" s="17">
        <v>0.53019252818194995</v>
      </c>
      <c r="P1776" s="17">
        <v>0.538415418320909</v>
      </c>
      <c r="Q1776" s="17">
        <v>0.44952358751808302</v>
      </c>
      <c r="R1776" s="17">
        <v>0.49363770274034902</v>
      </c>
      <c r="S1776" s="17"/>
      <c r="T1776" s="17">
        <v>0.45163344739586397</v>
      </c>
      <c r="U1776" s="17">
        <v>0.49406259011629</v>
      </c>
      <c r="V1776" s="17">
        <v>0.57678124948726905</v>
      </c>
      <c r="W1776" s="17">
        <v>0.50623227764421197</v>
      </c>
      <c r="X1776" s="17">
        <v>0.45550179323449502</v>
      </c>
      <c r="Y1776" s="17">
        <v>0.501991668447759</v>
      </c>
      <c r="Z1776" s="17">
        <v>0.56508117858665197</v>
      </c>
      <c r="AA1776" s="17">
        <v>0.62441284331343205</v>
      </c>
      <c r="AB1776" s="17">
        <v>0.525506612226462</v>
      </c>
      <c r="AC1776" s="17">
        <v>0.53126875659695505</v>
      </c>
      <c r="AD1776" s="17">
        <v>0.45501824794849599</v>
      </c>
      <c r="AE1776" s="17">
        <v>0.55668800796362095</v>
      </c>
      <c r="AF1776" s="17"/>
      <c r="AG1776" s="17">
        <v>0.47164031035794901</v>
      </c>
      <c r="AH1776" s="17">
        <v>0.55522331230518296</v>
      </c>
    </row>
    <row r="1777" spans="2:34" x14ac:dyDescent="0.25">
      <c r="B1777" t="s">
        <v>80</v>
      </c>
      <c r="C1777" s="17">
        <v>8.6604541816264105E-2</v>
      </c>
      <c r="D1777" s="17">
        <v>8.0434709267854898E-2</v>
      </c>
      <c r="E1777" s="17">
        <v>9.1585935623234499E-2</v>
      </c>
      <c r="F1777" s="17"/>
      <c r="G1777" s="17">
        <v>0.102814980890807</v>
      </c>
      <c r="H1777" s="17">
        <v>8.2424793189070006E-2</v>
      </c>
      <c r="I1777" s="17">
        <v>7.6780388126345703E-2</v>
      </c>
      <c r="J1777" s="17"/>
      <c r="K1777" s="17">
        <v>0.117443189625554</v>
      </c>
      <c r="L1777" s="17">
        <v>7.75181300477846E-2</v>
      </c>
      <c r="M1777" s="17"/>
      <c r="N1777" s="17">
        <v>0.130537616845568</v>
      </c>
      <c r="O1777" s="17">
        <v>9.9250216927625506E-2</v>
      </c>
      <c r="P1777" s="17">
        <v>7.4149088038235098E-2</v>
      </c>
      <c r="Q1777" s="17">
        <v>9.7700397103175102E-2</v>
      </c>
      <c r="R1777" s="17">
        <v>5.5855124850858202E-2</v>
      </c>
      <c r="S1777" s="17"/>
      <c r="T1777" s="17">
        <v>8.4654498720692306E-2</v>
      </c>
      <c r="U1777" s="17">
        <v>7.6492379108865693E-2</v>
      </c>
      <c r="V1777" s="17">
        <v>9.4067010040430998E-2</v>
      </c>
      <c r="W1777" s="17">
        <v>8.6037968549656299E-2</v>
      </c>
      <c r="X1777" s="17">
        <v>0.110030358958482</v>
      </c>
      <c r="Y1777" s="17">
        <v>0.106841642411207</v>
      </c>
      <c r="Z1777" s="17">
        <v>9.6959985491908499E-2</v>
      </c>
      <c r="AA1777" s="17">
        <v>4.1103844674224899E-2</v>
      </c>
      <c r="AB1777" s="17">
        <v>5.2392465566889201E-2</v>
      </c>
      <c r="AC1777" s="17">
        <v>0.10432942044660599</v>
      </c>
      <c r="AD1777" s="17">
        <v>0.12440298537921</v>
      </c>
      <c r="AE1777" s="17">
        <v>4.87376418214319E-2</v>
      </c>
      <c r="AF1777" s="17"/>
      <c r="AG1777" s="17">
        <v>7.5222501646858397E-2</v>
      </c>
      <c r="AH1777" s="17">
        <v>7.7576595587682595E-2</v>
      </c>
    </row>
    <row r="1778" spans="2:34" x14ac:dyDescent="0.25">
      <c r="C1778" s="17"/>
      <c r="D1778" s="17"/>
      <c r="E1778" s="17"/>
      <c r="F1778" s="17"/>
      <c r="G1778" s="17"/>
      <c r="H1778" s="17"/>
      <c r="I1778" s="17"/>
      <c r="J1778" s="17"/>
      <c r="K1778" s="17"/>
      <c r="L1778" s="17"/>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7"/>
    </row>
    <row r="1779" spans="2:34" x14ac:dyDescent="0.25">
      <c r="B1779" s="6" t="s">
        <v>658</v>
      </c>
      <c r="C1779" s="17"/>
      <c r="D1779" s="17"/>
      <c r="E1779" s="17"/>
      <c r="F1779" s="17"/>
      <c r="G1779" s="17"/>
      <c r="H1779" s="17"/>
      <c r="I1779" s="17"/>
      <c r="J1779" s="17"/>
      <c r="K1779" s="17"/>
      <c r="L1779" s="17"/>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7"/>
    </row>
    <row r="1780" spans="2:34" x14ac:dyDescent="0.25">
      <c r="B1780" s="23" t="s">
        <v>62</v>
      </c>
      <c r="C1780" s="17"/>
      <c r="D1780" s="17"/>
      <c r="E1780" s="17"/>
      <c r="F1780" s="17"/>
      <c r="G1780" s="17"/>
      <c r="H1780" s="17"/>
      <c r="I1780" s="17"/>
      <c r="J1780" s="17"/>
      <c r="K1780" s="17"/>
      <c r="L1780" s="17"/>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7"/>
    </row>
    <row r="1781" spans="2:34" x14ac:dyDescent="0.25">
      <c r="B1781" t="s">
        <v>620</v>
      </c>
      <c r="C1781" s="17">
        <v>5.1540340423035701E-2</v>
      </c>
      <c r="D1781" s="17">
        <v>6.4087542143389298E-2</v>
      </c>
      <c r="E1781" s="17">
        <v>3.99777387945673E-2</v>
      </c>
      <c r="F1781" s="17"/>
      <c r="G1781" s="17">
        <v>4.7341894173971902E-2</v>
      </c>
      <c r="H1781" s="17">
        <v>5.166497949242E-2</v>
      </c>
      <c r="I1781" s="17">
        <v>5.5283944454345098E-2</v>
      </c>
      <c r="J1781" s="17"/>
      <c r="K1781" s="17">
        <v>3.9544249608274802E-2</v>
      </c>
      <c r="L1781" s="17">
        <v>5.3677462419776403E-2</v>
      </c>
      <c r="M1781" s="17"/>
      <c r="N1781" s="17">
        <v>6.2037207662548999E-2</v>
      </c>
      <c r="O1781" s="17">
        <v>6.7144157971721394E-2</v>
      </c>
      <c r="P1781" s="17">
        <v>3.6867388653293302E-2</v>
      </c>
      <c r="Q1781" s="17">
        <v>6.7612516149009996E-2</v>
      </c>
      <c r="R1781" s="17">
        <v>4.7940237111925799E-2</v>
      </c>
      <c r="S1781" s="17"/>
      <c r="T1781" s="17">
        <v>7.9678462939290706E-2</v>
      </c>
      <c r="U1781" s="17">
        <v>4.8234343531936202E-2</v>
      </c>
      <c r="V1781" s="17">
        <v>3.0092378270656101E-2</v>
      </c>
      <c r="W1781" s="17">
        <v>2.7691646667226399E-2</v>
      </c>
      <c r="X1781" s="17">
        <v>1.5535470233879E-2</v>
      </c>
      <c r="Y1781" s="17">
        <v>4.02474020999238E-2</v>
      </c>
      <c r="Z1781" s="17">
        <v>6.4818644957836194E-2</v>
      </c>
      <c r="AA1781" s="17">
        <v>4.7981580359392498E-2</v>
      </c>
      <c r="AB1781" s="17">
        <v>7.7901379344940194E-2</v>
      </c>
      <c r="AC1781" s="17">
        <v>5.61884962096518E-2</v>
      </c>
      <c r="AD1781" s="17">
        <v>5.8010353173816101E-2</v>
      </c>
      <c r="AE1781" s="17">
        <v>3.4572044499944797E-2</v>
      </c>
      <c r="AF1781" s="17"/>
      <c r="AG1781" s="17">
        <v>5.76770086294216E-2</v>
      </c>
      <c r="AH1781" s="17">
        <v>4.4250550849914902E-2</v>
      </c>
    </row>
    <row r="1782" spans="2:34" x14ac:dyDescent="0.25">
      <c r="B1782" t="s">
        <v>621</v>
      </c>
      <c r="C1782" s="17">
        <v>0.130242032273892</v>
      </c>
      <c r="D1782" s="17">
        <v>0.144750264032521</v>
      </c>
      <c r="E1782" s="17">
        <v>0.117203206381543</v>
      </c>
      <c r="F1782" s="17"/>
      <c r="G1782" s="17">
        <v>9.9404717933494299E-2</v>
      </c>
      <c r="H1782" s="17">
        <v>0.12769922971541001</v>
      </c>
      <c r="I1782" s="17">
        <v>0.16206791865116599</v>
      </c>
      <c r="J1782" s="17"/>
      <c r="K1782" s="17">
        <v>0.112280010563409</v>
      </c>
      <c r="L1782" s="17">
        <v>0.13438998442538999</v>
      </c>
      <c r="M1782" s="17"/>
      <c r="N1782" s="17">
        <v>0.12872432555236701</v>
      </c>
      <c r="O1782" s="17">
        <v>8.6261208358481403E-2</v>
      </c>
      <c r="P1782" s="17">
        <v>0.13509596198672499</v>
      </c>
      <c r="Q1782" s="17">
        <v>0.115872505849024</v>
      </c>
      <c r="R1782" s="17">
        <v>0.17438017154108201</v>
      </c>
      <c r="S1782" s="17"/>
      <c r="T1782" s="17">
        <v>0.18532613536204001</v>
      </c>
      <c r="U1782" s="17">
        <v>8.9936585891516194E-2</v>
      </c>
      <c r="V1782" s="17">
        <v>0.147258043492802</v>
      </c>
      <c r="W1782" s="17">
        <v>0.11815802849154999</v>
      </c>
      <c r="X1782" s="17">
        <v>0.172619884597662</v>
      </c>
      <c r="Y1782" s="17">
        <v>0.13175269681063401</v>
      </c>
      <c r="Z1782" s="17">
        <v>0.11381457986905601</v>
      </c>
      <c r="AA1782" s="17">
        <v>6.0067280046361103E-2</v>
      </c>
      <c r="AB1782" s="17">
        <v>0.112565518212284</v>
      </c>
      <c r="AC1782" s="17">
        <v>0.14095529775635901</v>
      </c>
      <c r="AD1782" s="17">
        <v>0.105394709597725</v>
      </c>
      <c r="AE1782" s="17">
        <v>0.157900633258371</v>
      </c>
      <c r="AF1782" s="17"/>
      <c r="AG1782" s="17">
        <v>0.164845033510369</v>
      </c>
      <c r="AH1782" s="17">
        <v>0.108137575262075</v>
      </c>
    </row>
    <row r="1783" spans="2:34" x14ac:dyDescent="0.25">
      <c r="B1783" t="s">
        <v>622</v>
      </c>
      <c r="C1783" s="17">
        <v>0.214390023962684</v>
      </c>
      <c r="D1783" s="17">
        <v>0.22105163173570899</v>
      </c>
      <c r="E1783" s="17">
        <v>0.20713919274839501</v>
      </c>
      <c r="F1783" s="17"/>
      <c r="G1783" s="17">
        <v>0.18111928055960899</v>
      </c>
      <c r="H1783" s="17">
        <v>0.22468490194281901</v>
      </c>
      <c r="I1783" s="17">
        <v>0.23240483427002101</v>
      </c>
      <c r="J1783" s="17"/>
      <c r="K1783" s="17">
        <v>0.21591729724141101</v>
      </c>
      <c r="L1783" s="17">
        <v>0.216423718814517</v>
      </c>
      <c r="M1783" s="17"/>
      <c r="N1783" s="17">
        <v>0.154679126482303</v>
      </c>
      <c r="O1783" s="17">
        <v>0.19963225985758801</v>
      </c>
      <c r="P1783" s="17">
        <v>0.236109804492182</v>
      </c>
      <c r="Q1783" s="17">
        <v>0.25040268084852402</v>
      </c>
      <c r="R1783" s="17">
        <v>0.22610789318747099</v>
      </c>
      <c r="S1783" s="17"/>
      <c r="T1783" s="17">
        <v>0.24180285079286701</v>
      </c>
      <c r="U1783" s="17">
        <v>0.241156488635035</v>
      </c>
      <c r="V1783" s="17">
        <v>0.177278353180786</v>
      </c>
      <c r="W1783" s="17">
        <v>0.211850922588386</v>
      </c>
      <c r="X1783" s="17">
        <v>0.191078686897798</v>
      </c>
      <c r="Y1783" s="17">
        <v>0.25324066056932198</v>
      </c>
      <c r="Z1783" s="17">
        <v>0.19017672579971301</v>
      </c>
      <c r="AA1783" s="17">
        <v>0.28449249589430098</v>
      </c>
      <c r="AB1783" s="17">
        <v>0.15014978982841401</v>
      </c>
      <c r="AC1783" s="17">
        <v>0.20549129679269901</v>
      </c>
      <c r="AD1783" s="17">
        <v>0.24170716918120799</v>
      </c>
      <c r="AE1783" s="17">
        <v>0.20975824779348201</v>
      </c>
      <c r="AF1783" s="17"/>
      <c r="AG1783" s="17">
        <v>0.21397111249137901</v>
      </c>
      <c r="AH1783" s="17">
        <v>0.212255164171957</v>
      </c>
    </row>
    <row r="1784" spans="2:34" x14ac:dyDescent="0.25">
      <c r="B1784" t="s">
        <v>623</v>
      </c>
      <c r="C1784" s="17">
        <v>0.51708047204554897</v>
      </c>
      <c r="D1784" s="17">
        <v>0.49933813820560402</v>
      </c>
      <c r="E1784" s="17">
        <v>0.53414291541347803</v>
      </c>
      <c r="F1784" s="17"/>
      <c r="G1784" s="17">
        <v>0.56816910984741797</v>
      </c>
      <c r="H1784" s="17">
        <v>0.51501848868640798</v>
      </c>
      <c r="I1784" s="17">
        <v>0.47220924033762801</v>
      </c>
      <c r="J1784" s="17"/>
      <c r="K1784" s="17">
        <v>0.54190846398280101</v>
      </c>
      <c r="L1784" s="17">
        <v>0.51716859001836302</v>
      </c>
      <c r="M1784" s="17"/>
      <c r="N1784" s="17">
        <v>0.49895672623463</v>
      </c>
      <c r="O1784" s="17">
        <v>0.56513549634916005</v>
      </c>
      <c r="P1784" s="17">
        <v>0.51251305963292804</v>
      </c>
      <c r="Q1784" s="17">
        <v>0.487316188839578</v>
      </c>
      <c r="R1784" s="17">
        <v>0.50043933048670497</v>
      </c>
      <c r="S1784" s="17"/>
      <c r="T1784" s="17">
        <v>0.43746777783796298</v>
      </c>
      <c r="U1784" s="17">
        <v>0.53212443265292997</v>
      </c>
      <c r="V1784" s="17">
        <v>0.53490861023907599</v>
      </c>
      <c r="W1784" s="17">
        <v>0.54466618393232102</v>
      </c>
      <c r="X1784" s="17">
        <v>0.52195064724948903</v>
      </c>
      <c r="Y1784" s="17">
        <v>0.472245246035081</v>
      </c>
      <c r="Z1784" s="17">
        <v>0.54417796329354895</v>
      </c>
      <c r="AA1784" s="17">
        <v>0.54588511522042904</v>
      </c>
      <c r="AB1784" s="17">
        <v>0.58954069140913801</v>
      </c>
      <c r="AC1784" s="17">
        <v>0.51383655089301095</v>
      </c>
      <c r="AD1784" s="17">
        <v>0.46243590070773999</v>
      </c>
      <c r="AE1784" s="17">
        <v>0.52151496074679304</v>
      </c>
      <c r="AF1784" s="17"/>
      <c r="AG1784" s="17">
        <v>0.48641822437716598</v>
      </c>
      <c r="AH1784" s="17">
        <v>0.55551318256090498</v>
      </c>
    </row>
    <row r="1785" spans="2:34" x14ac:dyDescent="0.25">
      <c r="B1785" t="s">
        <v>80</v>
      </c>
      <c r="C1785" s="17">
        <v>8.6747131294839505E-2</v>
      </c>
      <c r="D1785" s="17">
        <v>7.0772423882775701E-2</v>
      </c>
      <c r="E1785" s="17">
        <v>0.101536946662017</v>
      </c>
      <c r="F1785" s="17"/>
      <c r="G1785" s="17">
        <v>0.103964997485506</v>
      </c>
      <c r="H1785" s="17">
        <v>8.0932400162943605E-2</v>
      </c>
      <c r="I1785" s="17">
        <v>7.8034062286839498E-2</v>
      </c>
      <c r="J1785" s="17"/>
      <c r="K1785" s="17">
        <v>9.0349978604104403E-2</v>
      </c>
      <c r="L1785" s="17">
        <v>7.8340244321952995E-2</v>
      </c>
      <c r="M1785" s="17"/>
      <c r="N1785" s="17">
        <v>0.15560261406815101</v>
      </c>
      <c r="O1785" s="17">
        <v>8.1826877463049702E-2</v>
      </c>
      <c r="P1785" s="17">
        <v>7.94137852348719E-2</v>
      </c>
      <c r="Q1785" s="17">
        <v>7.8796108313864396E-2</v>
      </c>
      <c r="R1785" s="17">
        <v>5.1132367672816099E-2</v>
      </c>
      <c r="S1785" s="17"/>
      <c r="T1785" s="17">
        <v>5.5724773067839899E-2</v>
      </c>
      <c r="U1785" s="17">
        <v>8.8548149288582401E-2</v>
      </c>
      <c r="V1785" s="17">
        <v>0.11046261481668</v>
      </c>
      <c r="W1785" s="17">
        <v>9.7633218320517204E-2</v>
      </c>
      <c r="X1785" s="17">
        <v>9.8815311021171207E-2</v>
      </c>
      <c r="Y1785" s="17">
        <v>0.10251399448503901</v>
      </c>
      <c r="Z1785" s="17">
        <v>8.7012086079845605E-2</v>
      </c>
      <c r="AA1785" s="17">
        <v>6.1573528479516401E-2</v>
      </c>
      <c r="AB1785" s="17">
        <v>6.9842621205224303E-2</v>
      </c>
      <c r="AC1785" s="17">
        <v>8.3528358348278098E-2</v>
      </c>
      <c r="AD1785" s="17">
        <v>0.132451867339511</v>
      </c>
      <c r="AE1785" s="17">
        <v>7.6254113701408902E-2</v>
      </c>
      <c r="AF1785" s="17"/>
      <c r="AG1785" s="17">
        <v>7.7088620991664497E-2</v>
      </c>
      <c r="AH1785" s="17">
        <v>7.9843527155148294E-2</v>
      </c>
    </row>
    <row r="1786" spans="2:34" x14ac:dyDescent="0.25">
      <c r="C1786" s="17"/>
      <c r="D1786" s="17"/>
      <c r="E1786" s="17"/>
      <c r="F1786" s="17"/>
      <c r="G1786" s="17"/>
      <c r="H1786" s="17"/>
      <c r="I1786" s="17"/>
      <c r="J1786" s="17"/>
      <c r="K1786" s="17"/>
      <c r="L1786" s="17"/>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7"/>
    </row>
    <row r="1787" spans="2:34" x14ac:dyDescent="0.25">
      <c r="B1787" s="6" t="s">
        <v>659</v>
      </c>
      <c r="C1787" s="17"/>
      <c r="D1787" s="17"/>
      <c r="E1787" s="17"/>
      <c r="F1787" s="17"/>
      <c r="G1787" s="17"/>
      <c r="H1787" s="17"/>
      <c r="I1787" s="17"/>
      <c r="J1787" s="17"/>
      <c r="K1787" s="17"/>
      <c r="L1787" s="17"/>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7"/>
    </row>
    <row r="1788" spans="2:34" x14ac:dyDescent="0.25">
      <c r="B1788" s="23" t="s">
        <v>62</v>
      </c>
      <c r="C1788" s="17"/>
      <c r="D1788" s="17"/>
      <c r="E1788" s="17"/>
      <c r="F1788" s="17"/>
      <c r="G1788" s="17"/>
      <c r="H1788" s="17"/>
      <c r="I1788" s="17"/>
      <c r="J1788" s="17"/>
      <c r="K1788" s="17"/>
      <c r="L1788" s="17"/>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7"/>
    </row>
    <row r="1789" spans="2:34" x14ac:dyDescent="0.25">
      <c r="B1789" t="s">
        <v>620</v>
      </c>
      <c r="C1789" s="17">
        <v>6.4855205311080993E-2</v>
      </c>
      <c r="D1789" s="17">
        <v>6.8454767769638006E-2</v>
      </c>
      <c r="E1789" s="17">
        <v>6.2495622452027402E-2</v>
      </c>
      <c r="F1789" s="17"/>
      <c r="G1789" s="17">
        <v>5.5594043170606199E-2</v>
      </c>
      <c r="H1789" s="17">
        <v>6.5969257005115495E-2</v>
      </c>
      <c r="I1789" s="17">
        <v>7.2062573859822301E-2</v>
      </c>
      <c r="J1789" s="17"/>
      <c r="K1789" s="17">
        <v>5.2437344685709798E-2</v>
      </c>
      <c r="L1789" s="17">
        <v>6.7562447904910602E-2</v>
      </c>
      <c r="M1789" s="17"/>
      <c r="N1789" s="17">
        <v>6.6118065663598805E-2</v>
      </c>
      <c r="O1789" s="17">
        <v>6.7752793653307899E-2</v>
      </c>
      <c r="P1789" s="17">
        <v>6.1731463256693597E-2</v>
      </c>
      <c r="Q1789" s="17">
        <v>7.6110963233315398E-2</v>
      </c>
      <c r="R1789" s="17">
        <v>6.2518110493254703E-2</v>
      </c>
      <c r="S1789" s="17"/>
      <c r="T1789" s="17">
        <v>0.110229445068268</v>
      </c>
      <c r="U1789" s="17">
        <v>4.2154009536192402E-2</v>
      </c>
      <c r="V1789" s="17">
        <v>4.2884104343253598E-2</v>
      </c>
      <c r="W1789" s="17">
        <v>5.4711539201302797E-2</v>
      </c>
      <c r="X1789" s="17">
        <v>3.5609856115455099E-2</v>
      </c>
      <c r="Y1789" s="17">
        <v>5.4620683460288803E-2</v>
      </c>
      <c r="Z1789" s="17">
        <v>5.6121878237029299E-2</v>
      </c>
      <c r="AA1789" s="17">
        <v>4.1137400789827298E-2</v>
      </c>
      <c r="AB1789" s="17">
        <v>8.7102297781443697E-2</v>
      </c>
      <c r="AC1789" s="17">
        <v>7.1322125545132301E-2</v>
      </c>
      <c r="AD1789" s="17">
        <v>8.3760531065040805E-2</v>
      </c>
      <c r="AE1789" s="17">
        <v>8.0940822493304004E-2</v>
      </c>
      <c r="AF1789" s="17"/>
      <c r="AG1789" s="17">
        <v>6.3733405729212697E-2</v>
      </c>
      <c r="AH1789" s="17">
        <v>6.5331605206406004E-2</v>
      </c>
    </row>
    <row r="1790" spans="2:34" x14ac:dyDescent="0.25">
      <c r="B1790" t="s">
        <v>621</v>
      </c>
      <c r="C1790" s="17">
        <v>0.130180262270116</v>
      </c>
      <c r="D1790" s="17">
        <v>0.13035353871263899</v>
      </c>
      <c r="E1790" s="17">
        <v>0.13147640903667199</v>
      </c>
      <c r="F1790" s="17"/>
      <c r="G1790" s="17">
        <v>0.10451307688370599</v>
      </c>
      <c r="H1790" s="17">
        <v>0.126707473372905</v>
      </c>
      <c r="I1790" s="17">
        <v>0.15836822083201901</v>
      </c>
      <c r="J1790" s="17"/>
      <c r="K1790" s="17">
        <v>0.135097119525313</v>
      </c>
      <c r="L1790" s="17">
        <v>0.12758114814469901</v>
      </c>
      <c r="M1790" s="17"/>
      <c r="N1790" s="17">
        <v>0.136110189644889</v>
      </c>
      <c r="O1790" s="17">
        <v>9.0261708519194295E-2</v>
      </c>
      <c r="P1790" s="17">
        <v>0.127838341917102</v>
      </c>
      <c r="Q1790" s="17">
        <v>0.12505560452675599</v>
      </c>
      <c r="R1790" s="17">
        <v>0.17395894486896099</v>
      </c>
      <c r="S1790" s="17"/>
      <c r="T1790" s="17">
        <v>0.18832408486350299</v>
      </c>
      <c r="U1790" s="17">
        <v>0.154346312004601</v>
      </c>
      <c r="V1790" s="17">
        <v>0.107638944176601</v>
      </c>
      <c r="W1790" s="17">
        <v>7.0764584818895096E-2</v>
      </c>
      <c r="X1790" s="17">
        <v>0.103052291743819</v>
      </c>
      <c r="Y1790" s="17">
        <v>0.14159602618745401</v>
      </c>
      <c r="Z1790" s="17">
        <v>0.12659024716219</v>
      </c>
      <c r="AA1790" s="17">
        <v>9.6989861903347505E-2</v>
      </c>
      <c r="AB1790" s="17">
        <v>0.13535596763879401</v>
      </c>
      <c r="AC1790" s="17">
        <v>0.108719073495331</v>
      </c>
      <c r="AD1790" s="17">
        <v>0.14825604780589299</v>
      </c>
      <c r="AE1790" s="17">
        <v>8.7334654133940703E-2</v>
      </c>
      <c r="AF1790" s="17"/>
      <c r="AG1790" s="17">
        <v>0.15465453811216001</v>
      </c>
      <c r="AH1790" s="17">
        <v>0.111892060893406</v>
      </c>
    </row>
    <row r="1791" spans="2:34" x14ac:dyDescent="0.25">
      <c r="B1791" t="s">
        <v>622</v>
      </c>
      <c r="C1791" s="17">
        <v>0.19326840831252801</v>
      </c>
      <c r="D1791" s="17">
        <v>0.20067221765092899</v>
      </c>
      <c r="E1791" s="17">
        <v>0.18228222675265299</v>
      </c>
      <c r="F1791" s="17"/>
      <c r="G1791" s="17">
        <v>0.188143158099597</v>
      </c>
      <c r="H1791" s="17">
        <v>0.17722524082591501</v>
      </c>
      <c r="I1791" s="17">
        <v>0.21811310858152899</v>
      </c>
      <c r="J1791" s="17"/>
      <c r="K1791" s="17">
        <v>0.165238797081496</v>
      </c>
      <c r="L1791" s="17">
        <v>0.20101544870229901</v>
      </c>
      <c r="M1791" s="17"/>
      <c r="N1791" s="17">
        <v>0.16828705257544499</v>
      </c>
      <c r="O1791" s="17">
        <v>0.23125633866917999</v>
      </c>
      <c r="P1791" s="17">
        <v>0.171817896868736</v>
      </c>
      <c r="Q1791" s="17">
        <v>0.191311071676151</v>
      </c>
      <c r="R1791" s="17">
        <v>0.21474797494841399</v>
      </c>
      <c r="S1791" s="17"/>
      <c r="T1791" s="17">
        <v>0.21571360238687401</v>
      </c>
      <c r="U1791" s="17">
        <v>0.17791292781557899</v>
      </c>
      <c r="V1791" s="17">
        <v>0.17650994233530001</v>
      </c>
      <c r="W1791" s="17">
        <v>0.20745612093525601</v>
      </c>
      <c r="X1791" s="17">
        <v>0.22345189987283201</v>
      </c>
      <c r="Y1791" s="17">
        <v>0.16799689422552899</v>
      </c>
      <c r="Z1791" s="17">
        <v>0.19543655827407599</v>
      </c>
      <c r="AA1791" s="17">
        <v>0.287624838958499</v>
      </c>
      <c r="AB1791" s="17">
        <v>0.180177180871533</v>
      </c>
      <c r="AC1791" s="17">
        <v>0.18312263932648401</v>
      </c>
      <c r="AD1791" s="17">
        <v>0.15686978644572699</v>
      </c>
      <c r="AE1791" s="17">
        <v>0.16428391285106</v>
      </c>
      <c r="AF1791" s="17"/>
      <c r="AG1791" s="17">
        <v>0.19672089897541301</v>
      </c>
      <c r="AH1791" s="17">
        <v>0.19188746064794199</v>
      </c>
    </row>
    <row r="1792" spans="2:34" x14ac:dyDescent="0.25">
      <c r="B1792" t="s">
        <v>623</v>
      </c>
      <c r="C1792" s="17">
        <v>0.52361979433974304</v>
      </c>
      <c r="D1792" s="17">
        <v>0.52282033728652799</v>
      </c>
      <c r="E1792" s="17">
        <v>0.52700729485907305</v>
      </c>
      <c r="F1792" s="17"/>
      <c r="G1792" s="17">
        <v>0.53007215293990095</v>
      </c>
      <c r="H1792" s="17">
        <v>0.55319689964979701</v>
      </c>
      <c r="I1792" s="17">
        <v>0.48059948747056402</v>
      </c>
      <c r="J1792" s="17"/>
      <c r="K1792" s="17">
        <v>0.56463745503784601</v>
      </c>
      <c r="L1792" s="17">
        <v>0.520102484524401</v>
      </c>
      <c r="M1792" s="17"/>
      <c r="N1792" s="17">
        <v>0.47155530640523702</v>
      </c>
      <c r="O1792" s="17">
        <v>0.53442063209180601</v>
      </c>
      <c r="P1792" s="17">
        <v>0.55442247681475498</v>
      </c>
      <c r="Q1792" s="17">
        <v>0.53269647230850303</v>
      </c>
      <c r="R1792" s="17">
        <v>0.49442347944579501</v>
      </c>
      <c r="S1792" s="17"/>
      <c r="T1792" s="17">
        <v>0.419508008607761</v>
      </c>
      <c r="U1792" s="17">
        <v>0.52380566915330096</v>
      </c>
      <c r="V1792" s="17">
        <v>0.56447753606784601</v>
      </c>
      <c r="W1792" s="17">
        <v>0.55368045959916401</v>
      </c>
      <c r="X1792" s="17">
        <v>0.504349232416202</v>
      </c>
      <c r="Y1792" s="17">
        <v>0.53787234546152696</v>
      </c>
      <c r="Z1792" s="17">
        <v>0.54345781637437995</v>
      </c>
      <c r="AA1792" s="17">
        <v>0.535561792059293</v>
      </c>
      <c r="AB1792" s="17">
        <v>0.55045868180812696</v>
      </c>
      <c r="AC1792" s="17">
        <v>0.54653546483724402</v>
      </c>
      <c r="AD1792" s="17">
        <v>0.49986119729068801</v>
      </c>
      <c r="AE1792" s="17">
        <v>0.60753432095212401</v>
      </c>
      <c r="AF1792" s="17"/>
      <c r="AG1792" s="17">
        <v>0.49836802330048102</v>
      </c>
      <c r="AH1792" s="17">
        <v>0.55115532250827404</v>
      </c>
    </row>
    <row r="1793" spans="2:34" x14ac:dyDescent="0.25">
      <c r="B1793" t="s">
        <v>80</v>
      </c>
      <c r="C1793" s="17">
        <v>8.8076329766531999E-2</v>
      </c>
      <c r="D1793" s="17">
        <v>7.7699138580265906E-2</v>
      </c>
      <c r="E1793" s="17">
        <v>9.6738446899574199E-2</v>
      </c>
      <c r="F1793" s="17"/>
      <c r="G1793" s="17">
        <v>0.12167756890619</v>
      </c>
      <c r="H1793" s="17">
        <v>7.6901129146267705E-2</v>
      </c>
      <c r="I1793" s="17">
        <v>7.0856609256066599E-2</v>
      </c>
      <c r="J1793" s="17"/>
      <c r="K1793" s="17">
        <v>8.2589283669635E-2</v>
      </c>
      <c r="L1793" s="17">
        <v>8.3738470723690103E-2</v>
      </c>
      <c r="M1793" s="17"/>
      <c r="N1793" s="17">
        <v>0.15792938571083001</v>
      </c>
      <c r="O1793" s="17">
        <v>7.6308527066512005E-2</v>
      </c>
      <c r="P1793" s="17">
        <v>8.4189821142713894E-2</v>
      </c>
      <c r="Q1793" s="17">
        <v>7.4825888255274503E-2</v>
      </c>
      <c r="R1793" s="17">
        <v>5.4351490243575898E-2</v>
      </c>
      <c r="S1793" s="17"/>
      <c r="T1793" s="17">
        <v>6.6224859073593795E-2</v>
      </c>
      <c r="U1793" s="17">
        <v>0.101781081490327</v>
      </c>
      <c r="V1793" s="17">
        <v>0.10848947307699799</v>
      </c>
      <c r="W1793" s="17">
        <v>0.11338729544538199</v>
      </c>
      <c r="X1793" s="17">
        <v>0.13353671985169199</v>
      </c>
      <c r="Y1793" s="17">
        <v>9.7914050665200703E-2</v>
      </c>
      <c r="Z1793" s="17">
        <v>7.8393499952325002E-2</v>
      </c>
      <c r="AA1793" s="17">
        <v>3.8686106289033503E-2</v>
      </c>
      <c r="AB1793" s="17">
        <v>4.6905871900102501E-2</v>
      </c>
      <c r="AC1793" s="17">
        <v>9.0300696795809501E-2</v>
      </c>
      <c r="AD1793" s="17">
        <v>0.111252437392652</v>
      </c>
      <c r="AE1793" s="17">
        <v>5.9906289569571301E-2</v>
      </c>
      <c r="AF1793" s="17"/>
      <c r="AG1793" s="17">
        <v>8.6523133882733999E-2</v>
      </c>
      <c r="AH1793" s="17">
        <v>7.9733550743971898E-2</v>
      </c>
    </row>
    <row r="1794" spans="2:34" x14ac:dyDescent="0.25">
      <c r="C1794" s="17"/>
      <c r="D1794" s="17"/>
      <c r="E1794" s="17"/>
      <c r="F1794" s="17"/>
      <c r="G1794" s="17"/>
      <c r="H1794" s="17"/>
      <c r="I1794" s="17"/>
      <c r="J1794" s="17"/>
      <c r="K1794" s="17"/>
      <c r="L1794" s="17"/>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7"/>
    </row>
    <row r="1795" spans="2:34" x14ac:dyDescent="0.25">
      <c r="B1795" s="6" t="s">
        <v>660</v>
      </c>
      <c r="C1795" s="17"/>
      <c r="D1795" s="17"/>
      <c r="E1795" s="17"/>
      <c r="F1795" s="17"/>
      <c r="G1795" s="17"/>
      <c r="H1795" s="17"/>
      <c r="I1795" s="17"/>
      <c r="J1795" s="17"/>
      <c r="K1795" s="17"/>
      <c r="L1795" s="17"/>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7"/>
    </row>
    <row r="1796" spans="2:34" x14ac:dyDescent="0.25">
      <c r="B1796" s="23" t="s">
        <v>62</v>
      </c>
      <c r="C1796" s="17"/>
      <c r="D1796" s="17"/>
      <c r="E1796" s="17"/>
      <c r="F1796" s="17"/>
      <c r="G1796" s="17"/>
      <c r="H1796" s="17"/>
      <c r="I1796" s="17"/>
      <c r="J1796" s="17"/>
      <c r="K1796" s="17"/>
      <c r="L1796" s="17"/>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7"/>
    </row>
    <row r="1797" spans="2:34" x14ac:dyDescent="0.25">
      <c r="B1797" t="s">
        <v>620</v>
      </c>
      <c r="C1797" s="17">
        <v>9.7626269861773904E-2</v>
      </c>
      <c r="D1797" s="17">
        <v>0.10159765904028401</v>
      </c>
      <c r="E1797" s="17">
        <v>9.39462956161628E-2</v>
      </c>
      <c r="F1797" s="17"/>
      <c r="G1797" s="17">
        <v>7.8327108879831103E-2</v>
      </c>
      <c r="H1797" s="17">
        <v>9.9248963557553499E-2</v>
      </c>
      <c r="I1797" s="17">
        <v>0.113520459333672</v>
      </c>
      <c r="J1797" s="17"/>
      <c r="K1797" s="17">
        <v>8.3506087276929999E-2</v>
      </c>
      <c r="L1797" s="17">
        <v>0.100956899811733</v>
      </c>
      <c r="M1797" s="17"/>
      <c r="N1797" s="17">
        <v>0.11158300356430199</v>
      </c>
      <c r="O1797" s="17">
        <v>0.100497474178494</v>
      </c>
      <c r="P1797" s="17">
        <v>7.8369306897639504E-2</v>
      </c>
      <c r="Q1797" s="17">
        <v>0.142459280538561</v>
      </c>
      <c r="R1797" s="17">
        <v>0.10289826174192999</v>
      </c>
      <c r="S1797" s="17"/>
      <c r="T1797" s="17">
        <v>9.1679351929333602E-2</v>
      </c>
      <c r="U1797" s="17">
        <v>5.7798677690688999E-2</v>
      </c>
      <c r="V1797" s="17">
        <v>0.11219661744783301</v>
      </c>
      <c r="W1797" s="17">
        <v>0.109638695921595</v>
      </c>
      <c r="X1797" s="17">
        <v>8.8908700998419396E-2</v>
      </c>
      <c r="Y1797" s="17">
        <v>0.11789910579641</v>
      </c>
      <c r="Z1797" s="17">
        <v>0.12411941202982001</v>
      </c>
      <c r="AA1797" s="17">
        <v>0.137385180901202</v>
      </c>
      <c r="AB1797" s="17">
        <v>7.2525712057578698E-2</v>
      </c>
      <c r="AC1797" s="17">
        <v>0.103892364101248</v>
      </c>
      <c r="AD1797" s="17">
        <v>0.13778144625415001</v>
      </c>
      <c r="AE1797" s="17">
        <v>6.3108412236392505E-2</v>
      </c>
      <c r="AF1797" s="17"/>
      <c r="AG1797" s="17">
        <v>9.9400763536122094E-2</v>
      </c>
      <c r="AH1797" s="17">
        <v>0.10023956504343901</v>
      </c>
    </row>
    <row r="1798" spans="2:34" x14ac:dyDescent="0.25">
      <c r="B1798" t="s">
        <v>621</v>
      </c>
      <c r="C1798" s="17">
        <v>0.23364027930447501</v>
      </c>
      <c r="D1798" s="17">
        <v>0.25169433454624601</v>
      </c>
      <c r="E1798" s="17">
        <v>0.214858196131755</v>
      </c>
      <c r="F1798" s="17"/>
      <c r="G1798" s="17">
        <v>0.24365063494106401</v>
      </c>
      <c r="H1798" s="17">
        <v>0.216367049916555</v>
      </c>
      <c r="I1798" s="17">
        <v>0.24596648986198599</v>
      </c>
      <c r="J1798" s="17"/>
      <c r="K1798" s="17">
        <v>0.20134296940716601</v>
      </c>
      <c r="L1798" s="17">
        <v>0.24078989338887499</v>
      </c>
      <c r="M1798" s="17"/>
      <c r="N1798" s="17">
        <v>0.18962193859992599</v>
      </c>
      <c r="O1798" s="17">
        <v>0.24792972929825399</v>
      </c>
      <c r="P1798" s="17">
        <v>0.231636925676108</v>
      </c>
      <c r="Q1798" s="17">
        <v>0.22509528620494099</v>
      </c>
      <c r="R1798" s="17">
        <v>0.26206006076627703</v>
      </c>
      <c r="S1798" s="17"/>
      <c r="T1798" s="17">
        <v>0.238903342270919</v>
      </c>
      <c r="U1798" s="17">
        <v>0.25698050294944702</v>
      </c>
      <c r="V1798" s="17">
        <v>0.253316477426896</v>
      </c>
      <c r="W1798" s="17">
        <v>0.26149304894679098</v>
      </c>
      <c r="X1798" s="17">
        <v>0.24477690678342201</v>
      </c>
      <c r="Y1798" s="17">
        <v>0.17202353458783001</v>
      </c>
      <c r="Z1798" s="17">
        <v>0.23637277261681</v>
      </c>
      <c r="AA1798" s="17">
        <v>0.20158083817137001</v>
      </c>
      <c r="AB1798" s="17">
        <v>0.20244859483904801</v>
      </c>
      <c r="AC1798" s="17">
        <v>0.30427944455903499</v>
      </c>
      <c r="AD1798" s="17">
        <v>0.205582311949812</v>
      </c>
      <c r="AE1798" s="17">
        <v>0.14175663208549999</v>
      </c>
      <c r="AF1798" s="17"/>
      <c r="AG1798" s="17">
        <v>0.26030829964646701</v>
      </c>
      <c r="AH1798" s="17">
        <v>0.221864046790611</v>
      </c>
    </row>
    <row r="1799" spans="2:34" x14ac:dyDescent="0.25">
      <c r="B1799" t="s">
        <v>622</v>
      </c>
      <c r="C1799" s="17">
        <v>0.26182139988185799</v>
      </c>
      <c r="D1799" s="17">
        <v>0.25613167350659899</v>
      </c>
      <c r="E1799" s="17">
        <v>0.26979207147767897</v>
      </c>
      <c r="F1799" s="17"/>
      <c r="G1799" s="17">
        <v>0.24681734158977101</v>
      </c>
      <c r="H1799" s="17">
        <v>0.27112977946470501</v>
      </c>
      <c r="I1799" s="17">
        <v>0.264104569966086</v>
      </c>
      <c r="J1799" s="17"/>
      <c r="K1799" s="17">
        <v>0.242266309640183</v>
      </c>
      <c r="L1799" s="17">
        <v>0.26866213755915602</v>
      </c>
      <c r="M1799" s="17"/>
      <c r="N1799" s="17">
        <v>0.230269940758975</v>
      </c>
      <c r="O1799" s="17">
        <v>0.25256166135930802</v>
      </c>
      <c r="P1799" s="17">
        <v>0.26774004096443899</v>
      </c>
      <c r="Q1799" s="17">
        <v>0.260273260970113</v>
      </c>
      <c r="R1799" s="17">
        <v>0.28746128857321901</v>
      </c>
      <c r="S1799" s="17"/>
      <c r="T1799" s="17">
        <v>0.28300324894770701</v>
      </c>
      <c r="U1799" s="17">
        <v>0.27403432096378599</v>
      </c>
      <c r="V1799" s="17">
        <v>0.21929517167505</v>
      </c>
      <c r="W1799" s="17">
        <v>0.22251840758192701</v>
      </c>
      <c r="X1799" s="17">
        <v>0.24819850585120801</v>
      </c>
      <c r="Y1799" s="17">
        <v>0.279184618606308</v>
      </c>
      <c r="Z1799" s="17">
        <v>0.25372005511975099</v>
      </c>
      <c r="AA1799" s="17">
        <v>0.31448527225753597</v>
      </c>
      <c r="AB1799" s="17">
        <v>0.30285121586900898</v>
      </c>
      <c r="AC1799" s="17">
        <v>0.20656670766209301</v>
      </c>
      <c r="AD1799" s="17">
        <v>0.19688230568721601</v>
      </c>
      <c r="AE1799" s="17">
        <v>0.37573268016600297</v>
      </c>
      <c r="AF1799" s="17"/>
      <c r="AG1799" s="17">
        <v>0.26183238612563298</v>
      </c>
      <c r="AH1799" s="17">
        <v>0.26016726712059102</v>
      </c>
    </row>
    <row r="1800" spans="2:34" x14ac:dyDescent="0.25">
      <c r="B1800" t="s">
        <v>623</v>
      </c>
      <c r="C1800" s="17">
        <v>0.20945353614964901</v>
      </c>
      <c r="D1800" s="17">
        <v>0.22137878706964201</v>
      </c>
      <c r="E1800" s="17">
        <v>0.19788073183923899</v>
      </c>
      <c r="F1800" s="17"/>
      <c r="G1800" s="17">
        <v>0.17806287562245099</v>
      </c>
      <c r="H1800" s="17">
        <v>0.22085203903243</v>
      </c>
      <c r="I1800" s="17">
        <v>0.224340458468024</v>
      </c>
      <c r="J1800" s="17"/>
      <c r="K1800" s="17">
        <v>0.23779301848916401</v>
      </c>
      <c r="L1800" s="17">
        <v>0.20509585330117799</v>
      </c>
      <c r="M1800" s="17"/>
      <c r="N1800" s="17">
        <v>0.17581677381375099</v>
      </c>
      <c r="O1800" s="17">
        <v>0.211165433497736</v>
      </c>
      <c r="P1800" s="17">
        <v>0.22223371480413501</v>
      </c>
      <c r="Q1800" s="17">
        <v>0.24985337395807</v>
      </c>
      <c r="R1800" s="17">
        <v>0.197087181289613</v>
      </c>
      <c r="S1800" s="17"/>
      <c r="T1800" s="17">
        <v>0.191213323039466</v>
      </c>
      <c r="U1800" s="17">
        <v>0.198559506334157</v>
      </c>
      <c r="V1800" s="17">
        <v>0.206106311441238</v>
      </c>
      <c r="W1800" s="17">
        <v>0.20022157284247799</v>
      </c>
      <c r="X1800" s="17">
        <v>0.195958624391355</v>
      </c>
      <c r="Y1800" s="17">
        <v>0.23754695019591299</v>
      </c>
      <c r="Z1800" s="17">
        <v>0.20903485134073399</v>
      </c>
      <c r="AA1800" s="17">
        <v>0.22195263650677299</v>
      </c>
      <c r="AB1800" s="17">
        <v>0.253525350558294</v>
      </c>
      <c r="AC1800" s="17">
        <v>0.17559483332807699</v>
      </c>
      <c r="AD1800" s="17">
        <v>0.198408688946482</v>
      </c>
      <c r="AE1800" s="17">
        <v>0.25298113337336903</v>
      </c>
      <c r="AF1800" s="17"/>
      <c r="AG1800" s="17">
        <v>0.19008144852997799</v>
      </c>
      <c r="AH1800" s="17">
        <v>0.22726033148977201</v>
      </c>
    </row>
    <row r="1801" spans="2:34" x14ac:dyDescent="0.25">
      <c r="B1801" t="s">
        <v>80</v>
      </c>
      <c r="C1801" s="17">
        <v>0.19745851480224499</v>
      </c>
      <c r="D1801" s="17">
        <v>0.16919754583722901</v>
      </c>
      <c r="E1801" s="17">
        <v>0.22352270493516499</v>
      </c>
      <c r="F1801" s="17"/>
      <c r="G1801" s="17">
        <v>0.25314203896688198</v>
      </c>
      <c r="H1801" s="17">
        <v>0.19240216802875701</v>
      </c>
      <c r="I1801" s="17">
        <v>0.15206802237023201</v>
      </c>
      <c r="J1801" s="17"/>
      <c r="K1801" s="17">
        <v>0.235091615186557</v>
      </c>
      <c r="L1801" s="17">
        <v>0.18449521593905799</v>
      </c>
      <c r="M1801" s="17"/>
      <c r="N1801" s="17">
        <v>0.29270834326304601</v>
      </c>
      <c r="O1801" s="17">
        <v>0.18784570166620701</v>
      </c>
      <c r="P1801" s="17">
        <v>0.20002001165767799</v>
      </c>
      <c r="Q1801" s="17">
        <v>0.12231879832831501</v>
      </c>
      <c r="R1801" s="17">
        <v>0.15049320762896001</v>
      </c>
      <c r="S1801" s="17"/>
      <c r="T1801" s="17">
        <v>0.19520073381257499</v>
      </c>
      <c r="U1801" s="17">
        <v>0.21262699206192201</v>
      </c>
      <c r="V1801" s="17">
        <v>0.209085422008984</v>
      </c>
      <c r="W1801" s="17">
        <v>0.20612827470720799</v>
      </c>
      <c r="X1801" s="17">
        <v>0.22215726197559499</v>
      </c>
      <c r="Y1801" s="17">
        <v>0.19334579081354</v>
      </c>
      <c r="Z1801" s="17">
        <v>0.176752908892885</v>
      </c>
      <c r="AA1801" s="17">
        <v>0.12459607216311901</v>
      </c>
      <c r="AB1801" s="17">
        <v>0.16864912667606999</v>
      </c>
      <c r="AC1801" s="17">
        <v>0.20966665034954801</v>
      </c>
      <c r="AD1801" s="17">
        <v>0.26134524716233898</v>
      </c>
      <c r="AE1801" s="17">
        <v>0.16642114213873599</v>
      </c>
      <c r="AF1801" s="17"/>
      <c r="AG1801" s="17">
        <v>0.18837710216179901</v>
      </c>
      <c r="AH1801" s="17">
        <v>0.19046878955558599</v>
      </c>
    </row>
    <row r="1802" spans="2:34" x14ac:dyDescent="0.25">
      <c r="C1802" s="17"/>
      <c r="D1802" s="17"/>
      <c r="E1802" s="17"/>
      <c r="F1802" s="17"/>
      <c r="G1802" s="17"/>
      <c r="H1802" s="17"/>
      <c r="I1802" s="17"/>
      <c r="J1802" s="17"/>
      <c r="K1802" s="17"/>
      <c r="L1802" s="17"/>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7"/>
    </row>
    <row r="1803" spans="2:34" x14ac:dyDescent="0.25">
      <c r="B1803" s="6" t="s">
        <v>661</v>
      </c>
      <c r="C1803" s="17"/>
      <c r="D1803" s="17"/>
      <c r="E1803" s="17"/>
      <c r="F1803" s="17"/>
      <c r="G1803" s="17"/>
      <c r="H1803" s="17"/>
      <c r="I1803" s="17"/>
      <c r="J1803" s="17"/>
      <c r="K1803" s="17"/>
      <c r="L1803" s="17"/>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7"/>
    </row>
    <row r="1804" spans="2:34" x14ac:dyDescent="0.25">
      <c r="B1804" s="23" t="s">
        <v>62</v>
      </c>
      <c r="C1804" s="17"/>
      <c r="D1804" s="17"/>
      <c r="E1804" s="17"/>
      <c r="F1804" s="17"/>
      <c r="G1804" s="17"/>
      <c r="H1804" s="17"/>
      <c r="I1804" s="17"/>
      <c r="J1804" s="17"/>
      <c r="K1804" s="17"/>
      <c r="L1804" s="17"/>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7"/>
    </row>
    <row r="1805" spans="2:34" x14ac:dyDescent="0.25">
      <c r="B1805" t="s">
        <v>620</v>
      </c>
      <c r="C1805" s="17">
        <v>0.13615493355418801</v>
      </c>
      <c r="D1805" s="17">
        <v>0.14811341383430601</v>
      </c>
      <c r="E1805" s="17">
        <v>0.12577914971755599</v>
      </c>
      <c r="F1805" s="17"/>
      <c r="G1805" s="17">
        <v>0.13511057551533001</v>
      </c>
      <c r="H1805" s="17">
        <v>0.144507675167861</v>
      </c>
      <c r="I1805" s="17">
        <v>0.12666828142401301</v>
      </c>
      <c r="J1805" s="17"/>
      <c r="K1805" s="17">
        <v>0.124209577759548</v>
      </c>
      <c r="L1805" s="17">
        <v>0.137199014600242</v>
      </c>
      <c r="M1805" s="17"/>
      <c r="N1805" s="17">
        <v>0.16822116432010201</v>
      </c>
      <c r="O1805" s="17">
        <v>0.14350459560932599</v>
      </c>
      <c r="P1805" s="17">
        <v>0.13325444375253501</v>
      </c>
      <c r="Q1805" s="17">
        <v>0.14104925028005499</v>
      </c>
      <c r="R1805" s="17">
        <v>0.1052330056132</v>
      </c>
      <c r="S1805" s="17"/>
      <c r="T1805" s="17">
        <v>0.16271373667257899</v>
      </c>
      <c r="U1805" s="17">
        <v>0.11840229926850999</v>
      </c>
      <c r="V1805" s="17">
        <v>0.13024921986743601</v>
      </c>
      <c r="W1805" s="17">
        <v>0.12328487926951499</v>
      </c>
      <c r="X1805" s="17">
        <v>0.12217236899059</v>
      </c>
      <c r="Y1805" s="17">
        <v>0.14580156870127101</v>
      </c>
      <c r="Z1805" s="17">
        <v>0.156970720703028</v>
      </c>
      <c r="AA1805" s="17">
        <v>0.116973845396601</v>
      </c>
      <c r="AB1805" s="17">
        <v>0.113290053667482</v>
      </c>
      <c r="AC1805" s="17">
        <v>0.13411280378328799</v>
      </c>
      <c r="AD1805" s="17">
        <v>0.14523449020089599</v>
      </c>
      <c r="AE1805" s="17">
        <v>0.19527302383252701</v>
      </c>
      <c r="AF1805" s="17"/>
      <c r="AG1805" s="17">
        <v>0.139964516361645</v>
      </c>
      <c r="AH1805" s="17">
        <v>0.142888302748504</v>
      </c>
    </row>
    <row r="1806" spans="2:34" x14ac:dyDescent="0.25">
      <c r="B1806" t="s">
        <v>621</v>
      </c>
      <c r="C1806" s="17">
        <v>0.32788413670990102</v>
      </c>
      <c r="D1806" s="17">
        <v>0.31652170262667101</v>
      </c>
      <c r="E1806" s="17">
        <v>0.33851902239091902</v>
      </c>
      <c r="F1806" s="17"/>
      <c r="G1806" s="17">
        <v>0.340243145299926</v>
      </c>
      <c r="H1806" s="17">
        <v>0.316077312290658</v>
      </c>
      <c r="I1806" s="17">
        <v>0.33118553369805198</v>
      </c>
      <c r="J1806" s="17"/>
      <c r="K1806" s="17">
        <v>0.31787357590781101</v>
      </c>
      <c r="L1806" s="17">
        <v>0.33482158817041602</v>
      </c>
      <c r="M1806" s="17"/>
      <c r="N1806" s="17">
        <v>0.31531078767422799</v>
      </c>
      <c r="O1806" s="17">
        <v>0.33357943694470399</v>
      </c>
      <c r="P1806" s="17">
        <v>0.33511922449382597</v>
      </c>
      <c r="Q1806" s="17">
        <v>0.26003527615343702</v>
      </c>
      <c r="R1806" s="17">
        <v>0.34326797728125902</v>
      </c>
      <c r="S1806" s="17"/>
      <c r="T1806" s="17">
        <v>0.29907482091106502</v>
      </c>
      <c r="U1806" s="17">
        <v>0.390379162646323</v>
      </c>
      <c r="V1806" s="17">
        <v>0.40819114609634799</v>
      </c>
      <c r="W1806" s="17">
        <v>0.31027038832821902</v>
      </c>
      <c r="X1806" s="17">
        <v>0.348932958043773</v>
      </c>
      <c r="Y1806" s="17">
        <v>0.28728468851176397</v>
      </c>
      <c r="Z1806" s="17">
        <v>0.329714866009507</v>
      </c>
      <c r="AA1806" s="17">
        <v>0.30747855197804502</v>
      </c>
      <c r="AB1806" s="17">
        <v>0.305541189564279</v>
      </c>
      <c r="AC1806" s="17">
        <v>0.34390975713583199</v>
      </c>
      <c r="AD1806" s="17">
        <v>0.26706619447311702</v>
      </c>
      <c r="AE1806" s="17">
        <v>0.24794785222011401</v>
      </c>
      <c r="AF1806" s="17"/>
      <c r="AG1806" s="17">
        <v>0.33366880186310199</v>
      </c>
      <c r="AH1806" s="17">
        <v>0.32705165951445497</v>
      </c>
    </row>
    <row r="1807" spans="2:34" x14ac:dyDescent="0.25">
      <c r="B1807" t="s">
        <v>622</v>
      </c>
      <c r="C1807" s="17">
        <v>0.29286337171049498</v>
      </c>
      <c r="D1807" s="17">
        <v>0.30257259164161099</v>
      </c>
      <c r="E1807" s="17">
        <v>0.28164729832583801</v>
      </c>
      <c r="F1807" s="17"/>
      <c r="G1807" s="17">
        <v>0.2789474811355</v>
      </c>
      <c r="H1807" s="17">
        <v>0.29951367007514701</v>
      </c>
      <c r="I1807" s="17">
        <v>0.29746343544321402</v>
      </c>
      <c r="J1807" s="17"/>
      <c r="K1807" s="17">
        <v>0.285785678244946</v>
      </c>
      <c r="L1807" s="17">
        <v>0.29638011798973601</v>
      </c>
      <c r="M1807" s="17"/>
      <c r="N1807" s="17">
        <v>0.21291899681179099</v>
      </c>
      <c r="O1807" s="17">
        <v>0.30016096106585799</v>
      </c>
      <c r="P1807" s="17">
        <v>0.29792031104329297</v>
      </c>
      <c r="Q1807" s="17">
        <v>0.31651818151979999</v>
      </c>
      <c r="R1807" s="17">
        <v>0.33380965502323501</v>
      </c>
      <c r="S1807" s="17"/>
      <c r="T1807" s="17">
        <v>0.32286225049367101</v>
      </c>
      <c r="U1807" s="17">
        <v>0.29121012379105199</v>
      </c>
      <c r="V1807" s="17">
        <v>0.221069961756587</v>
      </c>
      <c r="W1807" s="17">
        <v>0.31382057142278202</v>
      </c>
      <c r="X1807" s="17">
        <v>0.217835194729326</v>
      </c>
      <c r="Y1807" s="17">
        <v>0.28715589933629798</v>
      </c>
      <c r="Z1807" s="17">
        <v>0.29318194813740101</v>
      </c>
      <c r="AA1807" s="17">
        <v>0.32861221842654598</v>
      </c>
      <c r="AB1807" s="17">
        <v>0.30825180144088798</v>
      </c>
      <c r="AC1807" s="17">
        <v>0.31209543722857402</v>
      </c>
      <c r="AD1807" s="17">
        <v>0.31408083305471202</v>
      </c>
      <c r="AE1807" s="17">
        <v>0.31193355453285299</v>
      </c>
      <c r="AF1807" s="17"/>
      <c r="AG1807" s="17">
        <v>0.29119808600609398</v>
      </c>
      <c r="AH1807" s="17">
        <v>0.29601391391489501</v>
      </c>
    </row>
    <row r="1808" spans="2:34" x14ac:dyDescent="0.25">
      <c r="B1808" t="s">
        <v>623</v>
      </c>
      <c r="C1808" s="17">
        <v>0.138747129428337</v>
      </c>
      <c r="D1808" s="17">
        <v>0.147493490880098</v>
      </c>
      <c r="E1808" s="17">
        <v>0.13177733875202499</v>
      </c>
      <c r="F1808" s="17"/>
      <c r="G1808" s="17">
        <v>0.106910769976959</v>
      </c>
      <c r="H1808" s="17">
        <v>0.143365934435115</v>
      </c>
      <c r="I1808" s="17">
        <v>0.162535440004211</v>
      </c>
      <c r="J1808" s="17"/>
      <c r="K1808" s="17">
        <v>0.140382460549446</v>
      </c>
      <c r="L1808" s="17">
        <v>0.138040366184427</v>
      </c>
      <c r="M1808" s="17"/>
      <c r="N1808" s="17">
        <v>0.13054194438052899</v>
      </c>
      <c r="O1808" s="17">
        <v>0.11262246098841799</v>
      </c>
      <c r="P1808" s="17">
        <v>0.13902824407450601</v>
      </c>
      <c r="Q1808" s="17">
        <v>0.184844251703941</v>
      </c>
      <c r="R1808" s="17">
        <v>0.15619495857860999</v>
      </c>
      <c r="S1808" s="17"/>
      <c r="T1808" s="17">
        <v>0.155601619990102</v>
      </c>
      <c r="U1808" s="17">
        <v>8.8415199203053602E-2</v>
      </c>
      <c r="V1808" s="17">
        <v>0.14948619071743899</v>
      </c>
      <c r="W1808" s="17">
        <v>0.131991736638186</v>
      </c>
      <c r="X1808" s="17">
        <v>0.16167601833251799</v>
      </c>
      <c r="Y1808" s="17">
        <v>0.162322757063044</v>
      </c>
      <c r="Z1808" s="17">
        <v>9.35743681246025E-2</v>
      </c>
      <c r="AA1808" s="17">
        <v>0.17299920403400301</v>
      </c>
      <c r="AB1808" s="17">
        <v>0.175780328470902</v>
      </c>
      <c r="AC1808" s="17">
        <v>7.9587966273101898E-2</v>
      </c>
      <c r="AD1808" s="17">
        <v>0.17916794846853201</v>
      </c>
      <c r="AE1808" s="17">
        <v>0.186602355222834</v>
      </c>
      <c r="AF1808" s="17"/>
      <c r="AG1808" s="17">
        <v>0.13780708135744901</v>
      </c>
      <c r="AH1808" s="17">
        <v>0.14192893947587501</v>
      </c>
    </row>
    <row r="1809" spans="2:34" x14ac:dyDescent="0.25">
      <c r="B1809" t="s">
        <v>80</v>
      </c>
      <c r="C1809" s="17">
        <v>0.10435042859707799</v>
      </c>
      <c r="D1809" s="17">
        <v>8.5298801017315004E-2</v>
      </c>
      <c r="E1809" s="17">
        <v>0.12227719081366201</v>
      </c>
      <c r="F1809" s="17"/>
      <c r="G1809" s="17">
        <v>0.13878802807228499</v>
      </c>
      <c r="H1809" s="17">
        <v>9.6535408031219197E-2</v>
      </c>
      <c r="I1809" s="17">
        <v>8.2147309430510407E-2</v>
      </c>
      <c r="J1809" s="17"/>
      <c r="K1809" s="17">
        <v>0.13174870753824899</v>
      </c>
      <c r="L1809" s="17">
        <v>9.3558913055179105E-2</v>
      </c>
      <c r="M1809" s="17"/>
      <c r="N1809" s="17">
        <v>0.17300710681334999</v>
      </c>
      <c r="O1809" s="17">
        <v>0.110132545391694</v>
      </c>
      <c r="P1809" s="17">
        <v>9.4677776635839206E-2</v>
      </c>
      <c r="Q1809" s="17">
        <v>9.7553040342768002E-2</v>
      </c>
      <c r="R1809" s="17">
        <v>6.1494403503696199E-2</v>
      </c>
      <c r="S1809" s="17"/>
      <c r="T1809" s="17">
        <v>5.9747571932583302E-2</v>
      </c>
      <c r="U1809" s="17">
        <v>0.111593215091062</v>
      </c>
      <c r="V1809" s="17">
        <v>9.1003481562188293E-2</v>
      </c>
      <c r="W1809" s="17">
        <v>0.12063242434129801</v>
      </c>
      <c r="X1809" s="17">
        <v>0.14938345990379301</v>
      </c>
      <c r="Y1809" s="17">
        <v>0.117435086387622</v>
      </c>
      <c r="Z1809" s="17">
        <v>0.126558097025463</v>
      </c>
      <c r="AA1809" s="17">
        <v>7.3936180164805701E-2</v>
      </c>
      <c r="AB1809" s="17">
        <v>9.7136626856448305E-2</v>
      </c>
      <c r="AC1809" s="17">
        <v>0.13029403557920299</v>
      </c>
      <c r="AD1809" s="17">
        <v>9.4450533802743694E-2</v>
      </c>
      <c r="AE1809" s="17">
        <v>5.8243214191670598E-2</v>
      </c>
      <c r="AF1809" s="17"/>
      <c r="AG1809" s="17">
        <v>9.7361514411710703E-2</v>
      </c>
      <c r="AH1809" s="17">
        <v>9.21171843462706E-2</v>
      </c>
    </row>
    <row r="1810" spans="2:34" x14ac:dyDescent="0.25">
      <c r="C1810" s="17"/>
      <c r="D1810" s="17"/>
      <c r="E1810" s="17"/>
      <c r="F1810" s="17"/>
      <c r="G1810" s="17"/>
      <c r="H1810" s="17"/>
      <c r="I1810" s="17"/>
      <c r="J1810" s="17"/>
      <c r="K1810" s="17"/>
      <c r="L1810" s="17"/>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7"/>
    </row>
    <row r="1811" spans="2:34" x14ac:dyDescent="0.25">
      <c r="B1811" s="6" t="s">
        <v>662</v>
      </c>
      <c r="C1811" s="17"/>
      <c r="D1811" s="17"/>
      <c r="E1811" s="17"/>
      <c r="F1811" s="17"/>
      <c r="G1811" s="17"/>
      <c r="H1811" s="17"/>
      <c r="I1811" s="17"/>
      <c r="J1811" s="17"/>
      <c r="K1811" s="17"/>
      <c r="L1811" s="17"/>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7"/>
    </row>
    <row r="1812" spans="2:34" x14ac:dyDescent="0.25">
      <c r="B1812" s="23" t="s">
        <v>62</v>
      </c>
      <c r="C1812" s="17"/>
      <c r="D1812" s="17"/>
      <c r="E1812" s="17"/>
      <c r="F1812" s="17"/>
      <c r="G1812" s="17"/>
      <c r="H1812" s="17"/>
      <c r="I1812" s="17"/>
      <c r="J1812" s="17"/>
      <c r="K1812" s="17"/>
      <c r="L1812" s="17"/>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7"/>
    </row>
    <row r="1813" spans="2:34" x14ac:dyDescent="0.25">
      <c r="B1813" t="s">
        <v>620</v>
      </c>
      <c r="C1813" s="17">
        <v>4.6149585231209003E-2</v>
      </c>
      <c r="D1813" s="17">
        <v>5.3557767220513197E-2</v>
      </c>
      <c r="E1813" s="17">
        <v>3.9623341094294801E-2</v>
      </c>
      <c r="F1813" s="17"/>
      <c r="G1813" s="17">
        <v>3.7219307514475601E-2</v>
      </c>
      <c r="H1813" s="17">
        <v>5.2476435823947003E-2</v>
      </c>
      <c r="I1813" s="17">
        <v>4.6523787755505197E-2</v>
      </c>
      <c r="J1813" s="17"/>
      <c r="K1813" s="17">
        <v>1.2111453604831301E-2</v>
      </c>
      <c r="L1813" s="17">
        <v>5.0184664429529201E-2</v>
      </c>
      <c r="M1813" s="17"/>
      <c r="N1813" s="17">
        <v>5.4162343944937102E-2</v>
      </c>
      <c r="O1813" s="17">
        <v>5.70181051424722E-2</v>
      </c>
      <c r="P1813" s="17">
        <v>3.64980362727855E-2</v>
      </c>
      <c r="Q1813" s="17">
        <v>6.7833564388445802E-2</v>
      </c>
      <c r="R1813" s="17">
        <v>3.81928631669664E-2</v>
      </c>
      <c r="S1813" s="17"/>
      <c r="T1813" s="17">
        <v>5.6176276157988897E-2</v>
      </c>
      <c r="U1813" s="17">
        <v>3.6855888318403703E-2</v>
      </c>
      <c r="V1813" s="17">
        <v>2.584915658867E-2</v>
      </c>
      <c r="W1813" s="17">
        <v>2.62534809572295E-2</v>
      </c>
      <c r="X1813" s="17">
        <v>3.9743886802862102E-2</v>
      </c>
      <c r="Y1813" s="17">
        <v>6.3180229973838695E-2</v>
      </c>
      <c r="Z1813" s="17">
        <v>4.3014609782818798E-2</v>
      </c>
      <c r="AA1813" s="17">
        <v>6.8174497981654605E-2</v>
      </c>
      <c r="AB1813" s="17">
        <v>6.1164739046207499E-2</v>
      </c>
      <c r="AC1813" s="17">
        <v>3.6546621406049702E-2</v>
      </c>
      <c r="AD1813" s="17">
        <v>5.79110744586483E-2</v>
      </c>
      <c r="AE1813" s="17">
        <v>4.5815485375203198E-2</v>
      </c>
      <c r="AF1813" s="17"/>
      <c r="AG1813" s="17">
        <v>5.0435117050979202E-2</v>
      </c>
      <c r="AH1813" s="17">
        <v>4.4302861219985001E-2</v>
      </c>
    </row>
    <row r="1814" spans="2:34" x14ac:dyDescent="0.25">
      <c r="B1814" t="s">
        <v>621</v>
      </c>
      <c r="C1814" s="17">
        <v>0.101464903619904</v>
      </c>
      <c r="D1814" s="17">
        <v>0.119028027255179</v>
      </c>
      <c r="E1814" s="17">
        <v>8.4137205877819393E-2</v>
      </c>
      <c r="F1814" s="17"/>
      <c r="G1814" s="17">
        <v>6.77554250048375E-2</v>
      </c>
      <c r="H1814" s="17">
        <v>9.3632741996823393E-2</v>
      </c>
      <c r="I1814" s="17">
        <v>0.14258021465530499</v>
      </c>
      <c r="J1814" s="17"/>
      <c r="K1814" s="17">
        <v>8.8105897426331695E-2</v>
      </c>
      <c r="L1814" s="17">
        <v>0.105098081811292</v>
      </c>
      <c r="M1814" s="17"/>
      <c r="N1814" s="17">
        <v>0.10107508792473199</v>
      </c>
      <c r="O1814" s="17">
        <v>7.1372928030765906E-2</v>
      </c>
      <c r="P1814" s="17">
        <v>9.3884524898339802E-2</v>
      </c>
      <c r="Q1814" s="17">
        <v>0.109173311329591</v>
      </c>
      <c r="R1814" s="17">
        <v>0.145272260246323</v>
      </c>
      <c r="S1814" s="17"/>
      <c r="T1814" s="17">
        <v>0.13738265637354399</v>
      </c>
      <c r="U1814" s="17">
        <v>9.2085814761076801E-2</v>
      </c>
      <c r="V1814" s="17">
        <v>7.3854883129163607E-2</v>
      </c>
      <c r="W1814" s="17">
        <v>5.1437825351998701E-2</v>
      </c>
      <c r="X1814" s="17">
        <v>9.5228324048221499E-2</v>
      </c>
      <c r="Y1814" s="17">
        <v>0.101557100941152</v>
      </c>
      <c r="Z1814" s="17">
        <v>0.13567708719907401</v>
      </c>
      <c r="AA1814" s="17">
        <v>6.9313146947760695E-2</v>
      </c>
      <c r="AB1814" s="17">
        <v>0.114459519948354</v>
      </c>
      <c r="AC1814" s="17">
        <v>8.9438447183672901E-2</v>
      </c>
      <c r="AD1814" s="17">
        <v>0.121229974013966</v>
      </c>
      <c r="AE1814" s="17">
        <v>0.109236067697237</v>
      </c>
      <c r="AF1814" s="17"/>
      <c r="AG1814" s="17">
        <v>0.13338006251961801</v>
      </c>
      <c r="AH1814" s="17">
        <v>7.9261826946309497E-2</v>
      </c>
    </row>
    <row r="1815" spans="2:34" x14ac:dyDescent="0.25">
      <c r="B1815" t="s">
        <v>622</v>
      </c>
      <c r="C1815" s="17">
        <v>0.16248302729457501</v>
      </c>
      <c r="D1815" s="17">
        <v>0.175765138528448</v>
      </c>
      <c r="E1815" s="17">
        <v>0.14997058186651499</v>
      </c>
      <c r="F1815" s="17"/>
      <c r="G1815" s="17">
        <v>0.138618446671264</v>
      </c>
      <c r="H1815" s="17">
        <v>0.17576785967094699</v>
      </c>
      <c r="I1815" s="17">
        <v>0.168018039669414</v>
      </c>
      <c r="J1815" s="17"/>
      <c r="K1815" s="17">
        <v>0.169394361494246</v>
      </c>
      <c r="L1815" s="17">
        <v>0.16433287911185299</v>
      </c>
      <c r="M1815" s="17"/>
      <c r="N1815" s="17">
        <v>0.12699635154559699</v>
      </c>
      <c r="O1815" s="17">
        <v>0.19017595092061501</v>
      </c>
      <c r="P1815" s="17">
        <v>0.15336015342907</v>
      </c>
      <c r="Q1815" s="17">
        <v>0.145243941493857</v>
      </c>
      <c r="R1815" s="17">
        <v>0.18604412629623901</v>
      </c>
      <c r="S1815" s="17"/>
      <c r="T1815" s="17">
        <v>0.17906879255891001</v>
      </c>
      <c r="U1815" s="17">
        <v>0.16008823341666301</v>
      </c>
      <c r="V1815" s="17">
        <v>0.17649095432905401</v>
      </c>
      <c r="W1815" s="17">
        <v>0.18916915693377201</v>
      </c>
      <c r="X1815" s="17">
        <v>0.16727243024160501</v>
      </c>
      <c r="Y1815" s="17">
        <v>0.143535654883855</v>
      </c>
      <c r="Z1815" s="17">
        <v>0.11617366504431501</v>
      </c>
      <c r="AA1815" s="17">
        <v>0.19693285059281901</v>
      </c>
      <c r="AB1815" s="17">
        <v>0.13211487950876799</v>
      </c>
      <c r="AC1815" s="17">
        <v>0.18176543318048499</v>
      </c>
      <c r="AD1815" s="17">
        <v>0.156904244960266</v>
      </c>
      <c r="AE1815" s="17">
        <v>0.18934285275846499</v>
      </c>
      <c r="AF1815" s="17"/>
      <c r="AG1815" s="17">
        <v>0.18680105570949601</v>
      </c>
      <c r="AH1815" s="17">
        <v>0.14181645087636999</v>
      </c>
    </row>
    <row r="1816" spans="2:34" x14ac:dyDescent="0.25">
      <c r="B1816" t="s">
        <v>623</v>
      </c>
      <c r="C1816" s="17">
        <v>0.60660156618455596</v>
      </c>
      <c r="D1816" s="17">
        <v>0.58261621982953704</v>
      </c>
      <c r="E1816" s="17">
        <v>0.62995082257256296</v>
      </c>
      <c r="F1816" s="17"/>
      <c r="G1816" s="17">
        <v>0.66647294344651598</v>
      </c>
      <c r="H1816" s="17">
        <v>0.59580302538334895</v>
      </c>
      <c r="I1816" s="17">
        <v>0.56450984850206098</v>
      </c>
      <c r="J1816" s="17"/>
      <c r="K1816" s="17">
        <v>0.63241118792968098</v>
      </c>
      <c r="L1816" s="17">
        <v>0.60450310762225201</v>
      </c>
      <c r="M1816" s="17"/>
      <c r="N1816" s="17">
        <v>0.58062403705911003</v>
      </c>
      <c r="O1816" s="17">
        <v>0.61404515840197105</v>
      </c>
      <c r="P1816" s="17">
        <v>0.63631124570270203</v>
      </c>
      <c r="Q1816" s="17">
        <v>0.60513705624911396</v>
      </c>
      <c r="R1816" s="17">
        <v>0.56505587170614302</v>
      </c>
      <c r="S1816" s="17"/>
      <c r="T1816" s="17">
        <v>0.55038921703298604</v>
      </c>
      <c r="U1816" s="17">
        <v>0.60771129198274298</v>
      </c>
      <c r="V1816" s="17">
        <v>0.62869491521082599</v>
      </c>
      <c r="W1816" s="17">
        <v>0.63996968546853705</v>
      </c>
      <c r="X1816" s="17">
        <v>0.57486288883534398</v>
      </c>
      <c r="Y1816" s="17">
        <v>0.59295456110214195</v>
      </c>
      <c r="Z1816" s="17">
        <v>0.63040984676186296</v>
      </c>
      <c r="AA1816" s="17">
        <v>0.63353281282138796</v>
      </c>
      <c r="AB1816" s="17">
        <v>0.64288376540319103</v>
      </c>
      <c r="AC1816" s="17">
        <v>0.61270929266476404</v>
      </c>
      <c r="AD1816" s="17">
        <v>0.578032298712159</v>
      </c>
      <c r="AE1816" s="17">
        <v>0.61262075331278898</v>
      </c>
      <c r="AF1816" s="17"/>
      <c r="AG1816" s="17">
        <v>0.54510729003713398</v>
      </c>
      <c r="AH1816" s="17">
        <v>0.66741315459508399</v>
      </c>
    </row>
    <row r="1817" spans="2:34" x14ac:dyDescent="0.25">
      <c r="B1817" t="s">
        <v>80</v>
      </c>
      <c r="C1817" s="17">
        <v>8.3300917669756197E-2</v>
      </c>
      <c r="D1817" s="17">
        <v>6.9032847166322603E-2</v>
      </c>
      <c r="E1817" s="17">
        <v>9.6318048588807395E-2</v>
      </c>
      <c r="F1817" s="17"/>
      <c r="G1817" s="17">
        <v>8.9933877362907103E-2</v>
      </c>
      <c r="H1817" s="17">
        <v>8.2319937124933407E-2</v>
      </c>
      <c r="I1817" s="17">
        <v>7.8368109417713605E-2</v>
      </c>
      <c r="J1817" s="17"/>
      <c r="K1817" s="17">
        <v>9.7977099544910504E-2</v>
      </c>
      <c r="L1817" s="17">
        <v>7.5881267025073307E-2</v>
      </c>
      <c r="M1817" s="17"/>
      <c r="N1817" s="17">
        <v>0.13714217952562299</v>
      </c>
      <c r="O1817" s="17">
        <v>6.7387857504175197E-2</v>
      </c>
      <c r="P1817" s="17">
        <v>7.9946039697102497E-2</v>
      </c>
      <c r="Q1817" s="17">
        <v>7.2612126538992405E-2</v>
      </c>
      <c r="R1817" s="17">
        <v>6.5434878584329004E-2</v>
      </c>
      <c r="S1817" s="17"/>
      <c r="T1817" s="17">
        <v>7.6983057876570296E-2</v>
      </c>
      <c r="U1817" s="17">
        <v>0.103258771521113</v>
      </c>
      <c r="V1817" s="17">
        <v>9.5110090742285894E-2</v>
      </c>
      <c r="W1817" s="17">
        <v>9.3169851288462002E-2</v>
      </c>
      <c r="X1817" s="17">
        <v>0.12289247007196701</v>
      </c>
      <c r="Y1817" s="17">
        <v>9.8772453099012905E-2</v>
      </c>
      <c r="Z1817" s="17">
        <v>7.4724791211929903E-2</v>
      </c>
      <c r="AA1817" s="17">
        <v>3.2046691656377399E-2</v>
      </c>
      <c r="AB1817" s="17">
        <v>4.9377096093478699E-2</v>
      </c>
      <c r="AC1817" s="17">
        <v>7.9540205565028305E-2</v>
      </c>
      <c r="AD1817" s="17">
        <v>8.5922407854960303E-2</v>
      </c>
      <c r="AE1817" s="17">
        <v>4.2984840856305398E-2</v>
      </c>
      <c r="AF1817" s="17"/>
      <c r="AG1817" s="17">
        <v>8.4276474682773203E-2</v>
      </c>
      <c r="AH1817" s="17">
        <v>6.7205706362251594E-2</v>
      </c>
    </row>
    <row r="1818" spans="2:34" x14ac:dyDescent="0.25">
      <c r="C1818" s="17"/>
      <c r="D1818" s="17"/>
      <c r="E1818" s="17"/>
      <c r="F1818" s="17"/>
      <c r="G1818" s="17"/>
      <c r="H1818" s="17"/>
      <c r="I1818" s="17"/>
      <c r="J1818" s="17"/>
      <c r="K1818" s="17"/>
      <c r="L1818" s="17"/>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7"/>
    </row>
    <row r="1819" spans="2:34" x14ac:dyDescent="0.25">
      <c r="B1819" s="6" t="s">
        <v>663</v>
      </c>
      <c r="C1819" s="17"/>
      <c r="D1819" s="17"/>
      <c r="E1819" s="17"/>
      <c r="F1819" s="17"/>
      <c r="G1819" s="17"/>
      <c r="H1819" s="17"/>
      <c r="I1819" s="17"/>
      <c r="J1819" s="17"/>
      <c r="K1819" s="17"/>
      <c r="L1819" s="17"/>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7"/>
    </row>
    <row r="1820" spans="2:34" x14ac:dyDescent="0.25">
      <c r="B1820" s="23" t="s">
        <v>62</v>
      </c>
      <c r="C1820" s="17"/>
      <c r="D1820" s="17"/>
      <c r="E1820" s="17"/>
      <c r="F1820" s="17"/>
      <c r="G1820" s="17"/>
      <c r="H1820" s="17"/>
      <c r="I1820" s="17"/>
      <c r="J1820" s="17"/>
      <c r="K1820" s="17"/>
      <c r="L1820" s="17"/>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7"/>
    </row>
    <row r="1821" spans="2:34" x14ac:dyDescent="0.25">
      <c r="B1821" t="s">
        <v>620</v>
      </c>
      <c r="C1821" s="17">
        <v>6.4726902629438199E-2</v>
      </c>
      <c r="D1821" s="17">
        <v>7.3950972565057393E-2</v>
      </c>
      <c r="E1821" s="17">
        <v>5.6739888358122E-2</v>
      </c>
      <c r="F1821" s="17"/>
      <c r="G1821" s="17">
        <v>4.8050695163775199E-2</v>
      </c>
      <c r="H1821" s="17">
        <v>7.7650995276281901E-2</v>
      </c>
      <c r="I1821" s="17">
        <v>6.4036751787619306E-2</v>
      </c>
      <c r="J1821" s="17"/>
      <c r="K1821" s="17">
        <v>5.7825685793776803E-2</v>
      </c>
      <c r="L1821" s="17">
        <v>6.4196779578657298E-2</v>
      </c>
      <c r="M1821" s="17"/>
      <c r="N1821" s="17">
        <v>8.1872944971348199E-2</v>
      </c>
      <c r="O1821" s="17">
        <v>6.0332390808030198E-2</v>
      </c>
      <c r="P1821" s="17">
        <v>6.3455754366915001E-2</v>
      </c>
      <c r="Q1821" s="17">
        <v>8.2542822973827104E-2</v>
      </c>
      <c r="R1821" s="17">
        <v>5.10263403264479E-2</v>
      </c>
      <c r="S1821" s="17"/>
      <c r="T1821" s="17">
        <v>8.0399468284198902E-2</v>
      </c>
      <c r="U1821" s="17">
        <v>3.8092901697314802E-2</v>
      </c>
      <c r="V1821" s="17">
        <v>4.2170413976637497E-2</v>
      </c>
      <c r="W1821" s="17">
        <v>4.1039567589679402E-2</v>
      </c>
      <c r="X1821" s="17">
        <v>5.7712828666592199E-2</v>
      </c>
      <c r="Y1821" s="17">
        <v>7.16151853937953E-2</v>
      </c>
      <c r="Z1821" s="17">
        <v>7.4677210524826898E-2</v>
      </c>
      <c r="AA1821" s="17">
        <v>7.2966664846526405E-2</v>
      </c>
      <c r="AB1821" s="17">
        <v>0.111534907791019</v>
      </c>
      <c r="AC1821" s="17">
        <v>4.4599752837008698E-2</v>
      </c>
      <c r="AD1821" s="17">
        <v>7.2666397697117704E-2</v>
      </c>
      <c r="AE1821" s="17">
        <v>6.2555119618236496E-2</v>
      </c>
      <c r="AF1821" s="17"/>
      <c r="AG1821" s="17">
        <v>7.0537583380036101E-2</v>
      </c>
      <c r="AH1821" s="17">
        <v>6.3069521237100495E-2</v>
      </c>
    </row>
    <row r="1822" spans="2:34" x14ac:dyDescent="0.25">
      <c r="B1822" t="s">
        <v>621</v>
      </c>
      <c r="C1822" s="17">
        <v>0.16458732146709201</v>
      </c>
      <c r="D1822" s="17">
        <v>0.179077464619087</v>
      </c>
      <c r="E1822" s="17">
        <v>0.15084007618588999</v>
      </c>
      <c r="F1822" s="17"/>
      <c r="G1822" s="17">
        <v>0.145527368956927</v>
      </c>
      <c r="H1822" s="17">
        <v>0.15288946343919799</v>
      </c>
      <c r="I1822" s="17">
        <v>0.19693514215208499</v>
      </c>
      <c r="J1822" s="17"/>
      <c r="K1822" s="17">
        <v>0.11896739397735601</v>
      </c>
      <c r="L1822" s="17">
        <v>0.174036861006304</v>
      </c>
      <c r="M1822" s="17"/>
      <c r="N1822" s="17">
        <v>0.14821388232999</v>
      </c>
      <c r="O1822" s="17">
        <v>0.11161237659086699</v>
      </c>
      <c r="P1822" s="17">
        <v>0.15400847036831999</v>
      </c>
      <c r="Q1822" s="17">
        <v>0.19351193878683001</v>
      </c>
      <c r="R1822" s="17">
        <v>0.24405618300655399</v>
      </c>
      <c r="S1822" s="17"/>
      <c r="T1822" s="17">
        <v>0.19242503578932901</v>
      </c>
      <c r="U1822" s="17">
        <v>0.15675314351456501</v>
      </c>
      <c r="V1822" s="17">
        <v>0.17971346414961001</v>
      </c>
      <c r="W1822" s="17">
        <v>0.12237378520069001</v>
      </c>
      <c r="X1822" s="17">
        <v>0.18406408706518601</v>
      </c>
      <c r="Y1822" s="17">
        <v>0.14749018642008599</v>
      </c>
      <c r="Z1822" s="17">
        <v>0.11938546914578201</v>
      </c>
      <c r="AA1822" s="17">
        <v>0.15429574810555299</v>
      </c>
      <c r="AB1822" s="17">
        <v>0.203433618846249</v>
      </c>
      <c r="AC1822" s="17">
        <v>0.188644559754549</v>
      </c>
      <c r="AD1822" s="17">
        <v>0.184665972186977</v>
      </c>
      <c r="AE1822" s="17">
        <v>5.6331824182321598E-2</v>
      </c>
      <c r="AF1822" s="17"/>
      <c r="AG1822" s="17">
        <v>0.19567398236400199</v>
      </c>
      <c r="AH1822" s="17">
        <v>0.14568546991051701</v>
      </c>
    </row>
    <row r="1823" spans="2:34" x14ac:dyDescent="0.25">
      <c r="B1823" t="s">
        <v>622</v>
      </c>
      <c r="C1823" s="17">
        <v>0.30162147234432501</v>
      </c>
      <c r="D1823" s="17">
        <v>0.30585354924042402</v>
      </c>
      <c r="E1823" s="17">
        <v>0.29599088555901498</v>
      </c>
      <c r="F1823" s="17"/>
      <c r="G1823" s="17">
        <v>0.31147771278215702</v>
      </c>
      <c r="H1823" s="17">
        <v>0.29244442831027401</v>
      </c>
      <c r="I1823" s="17">
        <v>0.30395532678878201</v>
      </c>
      <c r="J1823" s="17"/>
      <c r="K1823" s="17">
        <v>0.29426883316491298</v>
      </c>
      <c r="L1823" s="17">
        <v>0.30676989489464401</v>
      </c>
      <c r="M1823" s="17"/>
      <c r="N1823" s="17">
        <v>0.228796907335959</v>
      </c>
      <c r="O1823" s="17">
        <v>0.34417596844585702</v>
      </c>
      <c r="P1823" s="17">
        <v>0.30171988286701401</v>
      </c>
      <c r="Q1823" s="17">
        <v>0.29396967955445402</v>
      </c>
      <c r="R1823" s="17">
        <v>0.31975247487470199</v>
      </c>
      <c r="S1823" s="17"/>
      <c r="T1823" s="17">
        <v>0.31722057215312599</v>
      </c>
      <c r="U1823" s="17">
        <v>0.339643567247921</v>
      </c>
      <c r="V1823" s="17">
        <v>0.27361846491189301</v>
      </c>
      <c r="W1823" s="17">
        <v>0.34395403094944199</v>
      </c>
      <c r="X1823" s="17">
        <v>0.32560366436585397</v>
      </c>
      <c r="Y1823" s="17">
        <v>0.29449718880741999</v>
      </c>
      <c r="Z1823" s="17">
        <v>0.33081054903512003</v>
      </c>
      <c r="AA1823" s="17">
        <v>0.29669829319904401</v>
      </c>
      <c r="AB1823" s="17">
        <v>0.22329801166617899</v>
      </c>
      <c r="AC1823" s="17">
        <v>0.26878493836508499</v>
      </c>
      <c r="AD1823" s="17">
        <v>0.31374574569817998</v>
      </c>
      <c r="AE1823" s="17">
        <v>0.26222283989723899</v>
      </c>
      <c r="AF1823" s="17"/>
      <c r="AG1823" s="17">
        <v>0.29476874763498301</v>
      </c>
      <c r="AH1823" s="17">
        <v>0.31138310006054498</v>
      </c>
    </row>
    <row r="1824" spans="2:34" x14ac:dyDescent="0.25">
      <c r="B1824" t="s">
        <v>623</v>
      </c>
      <c r="C1824" s="17">
        <v>0.371837555892716</v>
      </c>
      <c r="D1824" s="17">
        <v>0.352364042899874</v>
      </c>
      <c r="E1824" s="17">
        <v>0.39171473405302998</v>
      </c>
      <c r="F1824" s="17"/>
      <c r="G1824" s="17">
        <v>0.37513116915035499</v>
      </c>
      <c r="H1824" s="17">
        <v>0.37975014755717001</v>
      </c>
      <c r="I1824" s="17">
        <v>0.358872688561024</v>
      </c>
      <c r="J1824" s="17"/>
      <c r="K1824" s="17">
        <v>0.39012610224226901</v>
      </c>
      <c r="L1824" s="17">
        <v>0.37007697495075897</v>
      </c>
      <c r="M1824" s="17"/>
      <c r="N1824" s="17">
        <v>0.36729926318733602</v>
      </c>
      <c r="O1824" s="17">
        <v>0.37981845049415303</v>
      </c>
      <c r="P1824" s="17">
        <v>0.38946344129921601</v>
      </c>
      <c r="Q1824" s="17">
        <v>0.35824842722973599</v>
      </c>
      <c r="R1824" s="17">
        <v>0.338915752669399</v>
      </c>
      <c r="S1824" s="17"/>
      <c r="T1824" s="17">
        <v>0.32412932818849099</v>
      </c>
      <c r="U1824" s="17">
        <v>0.34241460091433201</v>
      </c>
      <c r="V1824" s="17">
        <v>0.40552205267552099</v>
      </c>
      <c r="W1824" s="17">
        <v>0.38824079072075002</v>
      </c>
      <c r="X1824" s="17">
        <v>0.33587171154699802</v>
      </c>
      <c r="Y1824" s="17">
        <v>0.37961730261155502</v>
      </c>
      <c r="Z1824" s="17">
        <v>0.390250773291485</v>
      </c>
      <c r="AA1824" s="17">
        <v>0.42034503539891099</v>
      </c>
      <c r="AB1824" s="17">
        <v>0.39880517746680999</v>
      </c>
      <c r="AC1824" s="17">
        <v>0.37998005309344601</v>
      </c>
      <c r="AD1824" s="17">
        <v>0.30716826867765501</v>
      </c>
      <c r="AE1824" s="17">
        <v>0.51224864714116003</v>
      </c>
      <c r="AF1824" s="17"/>
      <c r="AG1824" s="17">
        <v>0.35356227640979898</v>
      </c>
      <c r="AH1824" s="17">
        <v>0.389709867938898</v>
      </c>
    </row>
    <row r="1825" spans="2:34" x14ac:dyDescent="0.25">
      <c r="B1825" t="s">
        <v>80</v>
      </c>
      <c r="C1825" s="17">
        <v>9.72267476664294E-2</v>
      </c>
      <c r="D1825" s="17">
        <v>8.8753970675557695E-2</v>
      </c>
      <c r="E1825" s="17">
        <v>0.104714415843943</v>
      </c>
      <c r="F1825" s="17"/>
      <c r="G1825" s="17">
        <v>0.119813053946786</v>
      </c>
      <c r="H1825" s="17">
        <v>9.72649654170753E-2</v>
      </c>
      <c r="I1825" s="17">
        <v>7.6200090710489901E-2</v>
      </c>
      <c r="J1825" s="17"/>
      <c r="K1825" s="17">
        <v>0.138811984821685</v>
      </c>
      <c r="L1825" s="17">
        <v>8.4919489569635007E-2</v>
      </c>
      <c r="M1825" s="17"/>
      <c r="N1825" s="17">
        <v>0.173817002175367</v>
      </c>
      <c r="O1825" s="17">
        <v>0.104060813661093</v>
      </c>
      <c r="P1825" s="17">
        <v>9.1352451098536194E-2</v>
      </c>
      <c r="Q1825" s="17">
        <v>7.1727131455151805E-2</v>
      </c>
      <c r="R1825" s="17">
        <v>4.6249249122896803E-2</v>
      </c>
      <c r="S1825" s="17"/>
      <c r="T1825" s="17">
        <v>8.5825595584854295E-2</v>
      </c>
      <c r="U1825" s="17">
        <v>0.123095786625868</v>
      </c>
      <c r="V1825" s="17">
        <v>9.89756042863391E-2</v>
      </c>
      <c r="W1825" s="17">
        <v>0.104391825539439</v>
      </c>
      <c r="X1825" s="17">
        <v>9.6747708355369097E-2</v>
      </c>
      <c r="Y1825" s="17">
        <v>0.106780136767144</v>
      </c>
      <c r="Z1825" s="17">
        <v>8.4875998002786099E-2</v>
      </c>
      <c r="AA1825" s="17">
        <v>5.5694258449965998E-2</v>
      </c>
      <c r="AB1825" s="17">
        <v>6.2928284229742296E-2</v>
      </c>
      <c r="AC1825" s="17">
        <v>0.117990695949911</v>
      </c>
      <c r="AD1825" s="17">
        <v>0.12175361574007</v>
      </c>
      <c r="AE1825" s="17">
        <v>0.106641569161042</v>
      </c>
      <c r="AF1825" s="17"/>
      <c r="AG1825" s="17">
        <v>8.5457410211179294E-2</v>
      </c>
      <c r="AH1825" s="17">
        <v>9.0152040852939999E-2</v>
      </c>
    </row>
    <row r="1826" spans="2:34" x14ac:dyDescent="0.25">
      <c r="C1826" s="17"/>
      <c r="D1826" s="17"/>
      <c r="E1826" s="17"/>
      <c r="F1826" s="17"/>
      <c r="G1826" s="17"/>
      <c r="H1826" s="17"/>
      <c r="I1826" s="17"/>
      <c r="J1826" s="17"/>
      <c r="K1826" s="17"/>
      <c r="L1826" s="17"/>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7"/>
    </row>
    <row r="1827" spans="2:34" x14ac:dyDescent="0.25">
      <c r="B1827" s="6" t="s">
        <v>664</v>
      </c>
      <c r="C1827" s="17"/>
      <c r="D1827" s="17"/>
      <c r="E1827" s="17"/>
      <c r="F1827" s="17"/>
      <c r="G1827" s="17"/>
      <c r="H1827" s="17"/>
      <c r="I1827" s="17"/>
      <c r="J1827" s="17"/>
      <c r="K1827" s="17"/>
      <c r="L1827" s="17"/>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7"/>
    </row>
    <row r="1828" spans="2:34" x14ac:dyDescent="0.25">
      <c r="B1828" s="23" t="s">
        <v>62</v>
      </c>
      <c r="C1828" s="17"/>
      <c r="D1828" s="17"/>
      <c r="E1828" s="17"/>
      <c r="F1828" s="17"/>
      <c r="G1828" s="17"/>
      <c r="H1828" s="17"/>
      <c r="I1828" s="17"/>
      <c r="J1828" s="17"/>
      <c r="K1828" s="17"/>
      <c r="L1828" s="17"/>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7"/>
    </row>
    <row r="1829" spans="2:34" x14ac:dyDescent="0.25">
      <c r="B1829" t="s">
        <v>620</v>
      </c>
      <c r="C1829" s="17">
        <v>5.69221419316581E-2</v>
      </c>
      <c r="D1829" s="17">
        <v>5.77528660285919E-2</v>
      </c>
      <c r="E1829" s="17">
        <v>5.6159809489216499E-2</v>
      </c>
      <c r="F1829" s="17"/>
      <c r="G1829" s="17">
        <v>4.8908045458212202E-2</v>
      </c>
      <c r="H1829" s="17">
        <v>6.1022475981183301E-2</v>
      </c>
      <c r="I1829" s="17">
        <v>5.9232714238539402E-2</v>
      </c>
      <c r="J1829" s="17"/>
      <c r="K1829" s="17">
        <v>5.8119002017636902E-2</v>
      </c>
      <c r="L1829" s="17">
        <v>5.6934691858022399E-2</v>
      </c>
      <c r="M1829" s="17"/>
      <c r="N1829" s="17">
        <v>7.4450090989318402E-2</v>
      </c>
      <c r="O1829" s="17">
        <v>5.8376017039188599E-2</v>
      </c>
      <c r="P1829" s="17">
        <v>4.6654291303652298E-2</v>
      </c>
      <c r="Q1829" s="17">
        <v>8.9361923532924006E-2</v>
      </c>
      <c r="R1829" s="17">
        <v>4.8303151418516599E-2</v>
      </c>
      <c r="S1829" s="17"/>
      <c r="T1829" s="17">
        <v>7.6043597307321298E-2</v>
      </c>
      <c r="U1829" s="17">
        <v>3.7995112860518897E-2</v>
      </c>
      <c r="V1829" s="17">
        <v>3.99059164275746E-2</v>
      </c>
      <c r="W1829" s="17">
        <v>2.7515113273461199E-2</v>
      </c>
      <c r="X1829" s="17">
        <v>4.29229441093451E-2</v>
      </c>
      <c r="Y1829" s="17">
        <v>6.3146990171571299E-2</v>
      </c>
      <c r="Z1829" s="17">
        <v>4.8897152528984002E-2</v>
      </c>
      <c r="AA1829" s="17">
        <v>8.2508728444474905E-2</v>
      </c>
      <c r="AB1829" s="17">
        <v>6.5464153902153002E-2</v>
      </c>
      <c r="AC1829" s="17">
        <v>6.6845100954185402E-2</v>
      </c>
      <c r="AD1829" s="17">
        <v>0.10724351810471</v>
      </c>
      <c r="AE1829" s="17">
        <v>4.6368777993359103E-2</v>
      </c>
      <c r="AF1829" s="17"/>
      <c r="AG1829" s="17">
        <v>6.2137791215276399E-2</v>
      </c>
      <c r="AH1829" s="17">
        <v>5.4136163835234903E-2</v>
      </c>
    </row>
    <row r="1830" spans="2:34" x14ac:dyDescent="0.25">
      <c r="B1830" t="s">
        <v>621</v>
      </c>
      <c r="C1830" s="17">
        <v>0.20886122920477901</v>
      </c>
      <c r="D1830" s="17">
        <v>0.20838241548050099</v>
      </c>
      <c r="E1830" s="17">
        <v>0.20977178307925701</v>
      </c>
      <c r="F1830" s="17"/>
      <c r="G1830" s="17">
        <v>0.192583149420824</v>
      </c>
      <c r="H1830" s="17">
        <v>0.21271422154195699</v>
      </c>
      <c r="I1830" s="17">
        <v>0.21915727122815501</v>
      </c>
      <c r="J1830" s="17"/>
      <c r="K1830" s="17">
        <v>0.20730277014180301</v>
      </c>
      <c r="L1830" s="17">
        <v>0.20948136152326799</v>
      </c>
      <c r="M1830" s="17"/>
      <c r="N1830" s="17">
        <v>0.209307430498956</v>
      </c>
      <c r="O1830" s="17">
        <v>0.192170283666145</v>
      </c>
      <c r="P1830" s="17">
        <v>0.22169572058706599</v>
      </c>
      <c r="Q1830" s="17">
        <v>0.18782374028642199</v>
      </c>
      <c r="R1830" s="17">
        <v>0.20973008500514401</v>
      </c>
      <c r="S1830" s="17"/>
      <c r="T1830" s="17">
        <v>0.22466400627251601</v>
      </c>
      <c r="U1830" s="17">
        <v>0.24752196573742999</v>
      </c>
      <c r="V1830" s="17">
        <v>0.19471358572476999</v>
      </c>
      <c r="W1830" s="17">
        <v>0.121901179148678</v>
      </c>
      <c r="X1830" s="17">
        <v>0.22296913679673</v>
      </c>
      <c r="Y1830" s="17">
        <v>0.20820477910496399</v>
      </c>
      <c r="Z1830" s="17">
        <v>0.175380687971329</v>
      </c>
      <c r="AA1830" s="17">
        <v>0.182398008603676</v>
      </c>
      <c r="AB1830" s="17">
        <v>0.211500556832484</v>
      </c>
      <c r="AC1830" s="17">
        <v>0.30277997989767802</v>
      </c>
      <c r="AD1830" s="17">
        <v>0.116761024419513</v>
      </c>
      <c r="AE1830" s="17">
        <v>0.23755942994365001</v>
      </c>
      <c r="AF1830" s="17"/>
      <c r="AG1830" s="17">
        <v>0.24545264846461901</v>
      </c>
      <c r="AH1830" s="17">
        <v>0.19312706461925699</v>
      </c>
    </row>
    <row r="1831" spans="2:34" x14ac:dyDescent="0.25">
      <c r="B1831" t="s">
        <v>622</v>
      </c>
      <c r="C1831" s="17">
        <v>0.30890458826213701</v>
      </c>
      <c r="D1831" s="17">
        <v>0.31712223720440802</v>
      </c>
      <c r="E1831" s="17">
        <v>0.30052602438041498</v>
      </c>
      <c r="F1831" s="17"/>
      <c r="G1831" s="17">
        <v>0.31045120762336498</v>
      </c>
      <c r="H1831" s="17">
        <v>0.32539198883500298</v>
      </c>
      <c r="I1831" s="17">
        <v>0.28682769426659199</v>
      </c>
      <c r="J1831" s="17"/>
      <c r="K1831" s="17">
        <v>0.28871386469464</v>
      </c>
      <c r="L1831" s="17">
        <v>0.31483518002530803</v>
      </c>
      <c r="M1831" s="17"/>
      <c r="N1831" s="17">
        <v>0.23909024086324701</v>
      </c>
      <c r="O1831" s="17">
        <v>0.31480767436213503</v>
      </c>
      <c r="P1831" s="17">
        <v>0.32708358347852501</v>
      </c>
      <c r="Q1831" s="17">
        <v>0.28054066765102897</v>
      </c>
      <c r="R1831" s="17">
        <v>0.33702148607794802</v>
      </c>
      <c r="S1831" s="17"/>
      <c r="T1831" s="17">
        <v>0.26968690698480702</v>
      </c>
      <c r="U1831" s="17">
        <v>0.34083538646075001</v>
      </c>
      <c r="V1831" s="17">
        <v>0.32855554590858999</v>
      </c>
      <c r="W1831" s="17">
        <v>0.39660742941757299</v>
      </c>
      <c r="X1831" s="17">
        <v>0.279465905407281</v>
      </c>
      <c r="Y1831" s="17">
        <v>0.28832747405076598</v>
      </c>
      <c r="Z1831" s="17">
        <v>0.38266230599204198</v>
      </c>
      <c r="AA1831" s="17">
        <v>0.37206160283609602</v>
      </c>
      <c r="AB1831" s="17">
        <v>0.25559033695508998</v>
      </c>
      <c r="AC1831" s="17">
        <v>0.22123388424332499</v>
      </c>
      <c r="AD1831" s="17">
        <v>0.30125037708567498</v>
      </c>
      <c r="AE1831" s="17">
        <v>0.32940402886252101</v>
      </c>
      <c r="AF1831" s="17"/>
      <c r="AG1831" s="17">
        <v>0.29320827138579098</v>
      </c>
      <c r="AH1831" s="17">
        <v>0.31927837368027601</v>
      </c>
    </row>
    <row r="1832" spans="2:34" x14ac:dyDescent="0.25">
      <c r="B1832" t="s">
        <v>623</v>
      </c>
      <c r="C1832" s="17">
        <v>0.32448783583884</v>
      </c>
      <c r="D1832" s="17">
        <v>0.32507475616434001</v>
      </c>
      <c r="E1832" s="17">
        <v>0.32317993967443398</v>
      </c>
      <c r="F1832" s="17"/>
      <c r="G1832" s="17">
        <v>0.2992354835039</v>
      </c>
      <c r="H1832" s="17">
        <v>0.32710972284234302</v>
      </c>
      <c r="I1832" s="17">
        <v>0.34466064481673703</v>
      </c>
      <c r="J1832" s="17"/>
      <c r="K1832" s="17">
        <v>0.34911734070432099</v>
      </c>
      <c r="L1832" s="17">
        <v>0.32281778428191998</v>
      </c>
      <c r="M1832" s="17"/>
      <c r="N1832" s="17">
        <v>0.29629243994233501</v>
      </c>
      <c r="O1832" s="17">
        <v>0.33478198743941601</v>
      </c>
      <c r="P1832" s="17">
        <v>0.31895364754999</v>
      </c>
      <c r="Q1832" s="17">
        <v>0.356933155972254</v>
      </c>
      <c r="R1832" s="17">
        <v>0.335752490181431</v>
      </c>
      <c r="S1832" s="17"/>
      <c r="T1832" s="17">
        <v>0.34862647733023799</v>
      </c>
      <c r="U1832" s="17">
        <v>0.276352625425831</v>
      </c>
      <c r="V1832" s="17">
        <v>0.335357779773581</v>
      </c>
      <c r="W1832" s="17">
        <v>0.36964075063941898</v>
      </c>
      <c r="X1832" s="17">
        <v>0.30334080726445301</v>
      </c>
      <c r="Y1832" s="17">
        <v>0.32689327050427303</v>
      </c>
      <c r="Z1832" s="17">
        <v>0.29583390686172401</v>
      </c>
      <c r="AA1832" s="17">
        <v>0.31224360428439002</v>
      </c>
      <c r="AB1832" s="17">
        <v>0.36618352524946601</v>
      </c>
      <c r="AC1832" s="17">
        <v>0.29645747585350102</v>
      </c>
      <c r="AD1832" s="17">
        <v>0.34232807908227603</v>
      </c>
      <c r="AE1832" s="17">
        <v>0.30774183992939802</v>
      </c>
      <c r="AF1832" s="17"/>
      <c r="AG1832" s="17">
        <v>0.30785442477833003</v>
      </c>
      <c r="AH1832" s="17">
        <v>0.33856885948137899</v>
      </c>
    </row>
    <row r="1833" spans="2:34" x14ac:dyDescent="0.25">
      <c r="B1833" t="s">
        <v>80</v>
      </c>
      <c r="C1833" s="17">
        <v>0.10082420476258599</v>
      </c>
      <c r="D1833" s="17">
        <v>9.1667725122159704E-2</v>
      </c>
      <c r="E1833" s="17">
        <v>0.110362443376677</v>
      </c>
      <c r="F1833" s="17"/>
      <c r="G1833" s="17">
        <v>0.14882211399369899</v>
      </c>
      <c r="H1833" s="17">
        <v>7.3761590799513402E-2</v>
      </c>
      <c r="I1833" s="17">
        <v>9.0121675449977401E-2</v>
      </c>
      <c r="J1833" s="17"/>
      <c r="K1833" s="17">
        <v>9.6747022441598995E-2</v>
      </c>
      <c r="L1833" s="17">
        <v>9.5930982311481602E-2</v>
      </c>
      <c r="M1833" s="17"/>
      <c r="N1833" s="17">
        <v>0.18085979770614399</v>
      </c>
      <c r="O1833" s="17">
        <v>9.9864037493114996E-2</v>
      </c>
      <c r="P1833" s="17">
        <v>8.5612757080767293E-2</v>
      </c>
      <c r="Q1833" s="17">
        <v>8.5340512557371004E-2</v>
      </c>
      <c r="R1833" s="17">
        <v>6.9192787316960394E-2</v>
      </c>
      <c r="S1833" s="17"/>
      <c r="T1833" s="17">
        <v>8.0979012105117501E-2</v>
      </c>
      <c r="U1833" s="17">
        <v>9.7294909515469596E-2</v>
      </c>
      <c r="V1833" s="17">
        <v>0.101467172165484</v>
      </c>
      <c r="W1833" s="17">
        <v>8.4335527520868606E-2</v>
      </c>
      <c r="X1833" s="17">
        <v>0.151301206422191</v>
      </c>
      <c r="Y1833" s="17">
        <v>0.113427486168426</v>
      </c>
      <c r="Z1833" s="17">
        <v>9.7225946645921102E-2</v>
      </c>
      <c r="AA1833" s="17">
        <v>5.0788055831362998E-2</v>
      </c>
      <c r="AB1833" s="17">
        <v>0.101261427060806</v>
      </c>
      <c r="AC1833" s="17">
        <v>0.11268355905131</v>
      </c>
      <c r="AD1833" s="17">
        <v>0.13241700130782599</v>
      </c>
      <c r="AE1833" s="17">
        <v>7.8925923271071896E-2</v>
      </c>
      <c r="AF1833" s="17"/>
      <c r="AG1833" s="17">
        <v>9.1346864155982893E-2</v>
      </c>
      <c r="AH1833" s="17">
        <v>9.4889538383854E-2</v>
      </c>
    </row>
    <row r="1834" spans="2:34" x14ac:dyDescent="0.25">
      <c r="C1834" s="17"/>
      <c r="D1834" s="17"/>
      <c r="E1834" s="17"/>
      <c r="F1834" s="17"/>
      <c r="G1834" s="17"/>
      <c r="H1834" s="17"/>
      <c r="I1834" s="17"/>
      <c r="J1834" s="17"/>
      <c r="K1834" s="17"/>
      <c r="L1834" s="17"/>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7"/>
    </row>
    <row r="1835" spans="2:34" x14ac:dyDescent="0.25">
      <c r="B1835" s="6" t="s">
        <v>688</v>
      </c>
      <c r="C1835" s="17"/>
      <c r="D1835" s="17"/>
      <c r="E1835" s="17"/>
      <c r="F1835" s="17"/>
      <c r="G1835" s="17"/>
      <c r="H1835" s="17"/>
      <c r="I1835" s="17"/>
      <c r="J1835" s="17"/>
      <c r="K1835" s="17"/>
      <c r="L1835" s="17"/>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7"/>
    </row>
    <row r="1836" spans="2:34" x14ac:dyDescent="0.25">
      <c r="B1836" s="23" t="s">
        <v>62</v>
      </c>
      <c r="C1836" s="17"/>
      <c r="D1836" s="17"/>
      <c r="E1836" s="17"/>
      <c r="F1836" s="17"/>
      <c r="G1836" s="17"/>
      <c r="H1836" s="17"/>
      <c r="I1836" s="17"/>
      <c r="J1836" s="17"/>
      <c r="K1836" s="17"/>
      <c r="L1836" s="17"/>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7"/>
    </row>
    <row r="1837" spans="2:34" x14ac:dyDescent="0.25">
      <c r="B1837" t="s">
        <v>683</v>
      </c>
      <c r="C1837" s="17">
        <v>6.1319893492900297E-2</v>
      </c>
      <c r="D1837" s="17">
        <v>6.4331952784685606E-2</v>
      </c>
      <c r="E1837" s="17">
        <v>5.9480254186873902E-2</v>
      </c>
      <c r="F1837" s="17"/>
      <c r="G1837" s="17">
        <v>3.8927114697362097E-2</v>
      </c>
      <c r="H1837" s="17">
        <v>6.6295075447610194E-2</v>
      </c>
      <c r="I1837" s="17">
        <v>7.5890590610117395E-2</v>
      </c>
      <c r="J1837" s="17"/>
      <c r="K1837" s="17">
        <v>4.4864749354109501E-2</v>
      </c>
      <c r="L1837" s="17">
        <v>6.3867194199171903E-2</v>
      </c>
      <c r="M1837" s="17"/>
      <c r="N1837" s="17">
        <v>9.5866778444804193E-2</v>
      </c>
      <c r="O1837" s="17">
        <v>6.7548138074171801E-2</v>
      </c>
      <c r="P1837" s="17">
        <v>4.6681997102873303E-2</v>
      </c>
      <c r="Q1837" s="17">
        <v>6.0145039725959297E-2</v>
      </c>
      <c r="R1837" s="17">
        <v>5.3780633204828003E-2</v>
      </c>
      <c r="S1837" s="17"/>
      <c r="T1837" s="17">
        <v>7.9957900141214094E-2</v>
      </c>
      <c r="U1837" s="17">
        <v>5.5703552722617601E-2</v>
      </c>
      <c r="V1837" s="17">
        <v>7.35527359068332E-2</v>
      </c>
      <c r="W1837" s="17">
        <v>6.6749616361329894E-2</v>
      </c>
      <c r="X1837" s="17">
        <v>1.1790263118714299E-2</v>
      </c>
      <c r="Y1837" s="17">
        <v>4.0651324445326202E-2</v>
      </c>
      <c r="Z1837" s="17">
        <v>5.0706355200386397E-2</v>
      </c>
      <c r="AA1837" s="17">
        <v>9.5602931375570202E-2</v>
      </c>
      <c r="AB1837" s="17">
        <v>7.8500742772996707E-2</v>
      </c>
      <c r="AC1837" s="17">
        <v>4.8468100550149898E-2</v>
      </c>
      <c r="AD1837" s="17">
        <v>8.6414910898150996E-2</v>
      </c>
      <c r="AE1837" s="17">
        <v>5.6166572278025698E-2</v>
      </c>
      <c r="AF1837" s="17"/>
      <c r="AG1837" s="17">
        <v>7.5049999739676604E-2</v>
      </c>
      <c r="AH1837" s="17">
        <v>5.2493772893109199E-2</v>
      </c>
    </row>
    <row r="1838" spans="2:34" x14ac:dyDescent="0.25">
      <c r="B1838" t="s">
        <v>684</v>
      </c>
      <c r="C1838" s="17">
        <v>0.17251855489200399</v>
      </c>
      <c r="D1838" s="17">
        <v>0.20213930427582699</v>
      </c>
      <c r="E1838" s="17">
        <v>0.14359955053168999</v>
      </c>
      <c r="F1838" s="17"/>
      <c r="G1838" s="17">
        <v>0.16205908439564301</v>
      </c>
      <c r="H1838" s="17">
        <v>0.15761015288385799</v>
      </c>
      <c r="I1838" s="17">
        <v>0.20089723555566</v>
      </c>
      <c r="J1838" s="17"/>
      <c r="K1838" s="17">
        <v>0.13824601398893199</v>
      </c>
      <c r="L1838" s="17">
        <v>0.179645786012195</v>
      </c>
      <c r="M1838" s="17"/>
      <c r="N1838" s="17">
        <v>0.135456741120112</v>
      </c>
      <c r="O1838" s="17">
        <v>0.152177090618144</v>
      </c>
      <c r="P1838" s="17">
        <v>0.174271055490751</v>
      </c>
      <c r="Q1838" s="17">
        <v>0.22869465385815399</v>
      </c>
      <c r="R1838" s="17">
        <v>0.20150369707499</v>
      </c>
      <c r="S1838" s="17"/>
      <c r="T1838" s="17">
        <v>0.25422472710448302</v>
      </c>
      <c r="U1838" s="17">
        <v>0.184901099414885</v>
      </c>
      <c r="V1838" s="17">
        <v>0.14794902805226801</v>
      </c>
      <c r="W1838" s="17">
        <v>5.2736680672715398E-2</v>
      </c>
      <c r="X1838" s="17">
        <v>0.214272205910052</v>
      </c>
      <c r="Y1838" s="17">
        <v>0.179950656494727</v>
      </c>
      <c r="Z1838" s="17">
        <v>0.154415532753786</v>
      </c>
      <c r="AA1838" s="17">
        <v>0.12692561942217401</v>
      </c>
      <c r="AB1838" s="17">
        <v>0.17181673599865999</v>
      </c>
      <c r="AC1838" s="17">
        <v>0.185790364364215</v>
      </c>
      <c r="AD1838" s="17">
        <v>0.111241369527698</v>
      </c>
      <c r="AE1838" s="17">
        <v>0.208389653260769</v>
      </c>
      <c r="AF1838" s="17"/>
      <c r="AG1838" s="17">
        <v>0.179046829452015</v>
      </c>
      <c r="AH1838" s="17">
        <v>0.171165546087438</v>
      </c>
    </row>
    <row r="1839" spans="2:34" x14ac:dyDescent="0.25">
      <c r="B1839" t="s">
        <v>685</v>
      </c>
      <c r="C1839" s="17">
        <v>0.26932471030829702</v>
      </c>
      <c r="D1839" s="17">
        <v>0.27720624249752601</v>
      </c>
      <c r="E1839" s="17">
        <v>0.25885381081696102</v>
      </c>
      <c r="F1839" s="17"/>
      <c r="G1839" s="17">
        <v>0.25139519295177998</v>
      </c>
      <c r="H1839" s="17">
        <v>0.27423588197071003</v>
      </c>
      <c r="I1839" s="17">
        <v>0.27982993507864401</v>
      </c>
      <c r="J1839" s="17"/>
      <c r="K1839" s="17">
        <v>0.28354170101788301</v>
      </c>
      <c r="L1839" s="17">
        <v>0.270021043185182</v>
      </c>
      <c r="M1839" s="17"/>
      <c r="N1839" s="17">
        <v>0.199855807916517</v>
      </c>
      <c r="O1839" s="17">
        <v>0.25899615171656099</v>
      </c>
      <c r="P1839" s="17">
        <v>0.27341304020228202</v>
      </c>
      <c r="Q1839" s="17">
        <v>0.27233881927442599</v>
      </c>
      <c r="R1839" s="17">
        <v>0.32956371276053398</v>
      </c>
      <c r="S1839" s="17"/>
      <c r="T1839" s="17">
        <v>0.26601665784458101</v>
      </c>
      <c r="U1839" s="17">
        <v>0.26904964273291299</v>
      </c>
      <c r="V1839" s="17">
        <v>0.234304192843346</v>
      </c>
      <c r="W1839" s="17">
        <v>0.35529193911074902</v>
      </c>
      <c r="X1839" s="17">
        <v>0.23744905794285701</v>
      </c>
      <c r="Y1839" s="17">
        <v>0.27073729649823502</v>
      </c>
      <c r="Z1839" s="17">
        <v>0.26615413536332999</v>
      </c>
      <c r="AA1839" s="17">
        <v>0.30196078314309599</v>
      </c>
      <c r="AB1839" s="17">
        <v>0.253946799249546</v>
      </c>
      <c r="AC1839" s="17">
        <v>0.24618592611591</v>
      </c>
      <c r="AD1839" s="17">
        <v>0.29515232517407902</v>
      </c>
      <c r="AE1839" s="17">
        <v>0.25411087329783599</v>
      </c>
      <c r="AF1839" s="17"/>
      <c r="AG1839" s="17">
        <v>0.27193523451184498</v>
      </c>
      <c r="AH1839" s="17">
        <v>0.26859097688072398</v>
      </c>
    </row>
    <row r="1840" spans="2:34" x14ac:dyDescent="0.25">
      <c r="B1840" t="s">
        <v>686</v>
      </c>
      <c r="C1840" s="17">
        <v>0.38010172274431298</v>
      </c>
      <c r="D1840" s="17">
        <v>0.36517492872149299</v>
      </c>
      <c r="E1840" s="17">
        <v>0.39561144177385499</v>
      </c>
      <c r="F1840" s="17"/>
      <c r="G1840" s="17">
        <v>0.39631665220409501</v>
      </c>
      <c r="H1840" s="17">
        <v>0.39997287630029099</v>
      </c>
      <c r="I1840" s="17">
        <v>0.34016440560355099</v>
      </c>
      <c r="J1840" s="17"/>
      <c r="K1840" s="17">
        <v>0.41128181035667699</v>
      </c>
      <c r="L1840" s="17">
        <v>0.37752988033799301</v>
      </c>
      <c r="M1840" s="17"/>
      <c r="N1840" s="17">
        <v>0.37577855076116701</v>
      </c>
      <c r="O1840" s="17">
        <v>0.399956866911027</v>
      </c>
      <c r="P1840" s="17">
        <v>0.39565179927713501</v>
      </c>
      <c r="Q1840" s="17">
        <v>0.35611044167658501</v>
      </c>
      <c r="R1840" s="17">
        <v>0.34203079061432301</v>
      </c>
      <c r="S1840" s="17"/>
      <c r="T1840" s="17">
        <v>0.326023619703184</v>
      </c>
      <c r="U1840" s="17">
        <v>0.37450471801503499</v>
      </c>
      <c r="V1840" s="17">
        <v>0.40540077915912498</v>
      </c>
      <c r="W1840" s="17">
        <v>0.42609240715778302</v>
      </c>
      <c r="X1840" s="17">
        <v>0.38183923283079502</v>
      </c>
      <c r="Y1840" s="17">
        <v>0.37039817332394598</v>
      </c>
      <c r="Z1840" s="17">
        <v>0.38291611591258501</v>
      </c>
      <c r="AA1840" s="17">
        <v>0.39945509727449902</v>
      </c>
      <c r="AB1840" s="17">
        <v>0.40325675091270702</v>
      </c>
      <c r="AC1840" s="17">
        <v>0.40810530691515701</v>
      </c>
      <c r="AD1840" s="17">
        <v>0.31619462340729299</v>
      </c>
      <c r="AE1840" s="17">
        <v>0.38306089108987701</v>
      </c>
      <c r="AF1840" s="17"/>
      <c r="AG1840" s="17">
        <v>0.37503992511530099</v>
      </c>
      <c r="AH1840" s="17">
        <v>0.39032578720426198</v>
      </c>
    </row>
    <row r="1841" spans="2:34" x14ac:dyDescent="0.25">
      <c r="B1841" t="s">
        <v>80</v>
      </c>
      <c r="C1841" s="17">
        <v>0.116735118562486</v>
      </c>
      <c r="D1841" s="17">
        <v>9.1147571720468001E-2</v>
      </c>
      <c r="E1841" s="17">
        <v>0.14245494269062001</v>
      </c>
      <c r="F1841" s="17"/>
      <c r="G1841" s="17">
        <v>0.15130195575111999</v>
      </c>
      <c r="H1841" s="17">
        <v>0.10188601339753001</v>
      </c>
      <c r="I1841" s="17">
        <v>0.103217833152028</v>
      </c>
      <c r="J1841" s="17"/>
      <c r="K1841" s="17">
        <v>0.12206572528239799</v>
      </c>
      <c r="L1841" s="17">
        <v>0.108936096265458</v>
      </c>
      <c r="M1841" s="17"/>
      <c r="N1841" s="17">
        <v>0.19304212175739899</v>
      </c>
      <c r="O1841" s="17">
        <v>0.121321752680096</v>
      </c>
      <c r="P1841" s="17">
        <v>0.10998210792695901</v>
      </c>
      <c r="Q1841" s="17">
        <v>8.2711045464874997E-2</v>
      </c>
      <c r="R1841" s="17">
        <v>7.3121166345324506E-2</v>
      </c>
      <c r="S1841" s="17"/>
      <c r="T1841" s="17">
        <v>7.3777095206537899E-2</v>
      </c>
      <c r="U1841" s="17">
        <v>0.115840987114549</v>
      </c>
      <c r="V1841" s="17">
        <v>0.13879326403842801</v>
      </c>
      <c r="W1841" s="17">
        <v>9.9129356697423496E-2</v>
      </c>
      <c r="X1841" s="17">
        <v>0.154649240197581</v>
      </c>
      <c r="Y1841" s="17">
        <v>0.13826254923776499</v>
      </c>
      <c r="Z1841" s="17">
        <v>0.14580786076991201</v>
      </c>
      <c r="AA1841" s="17">
        <v>7.6055568784660604E-2</v>
      </c>
      <c r="AB1841" s="17">
        <v>9.2478971066090307E-2</v>
      </c>
      <c r="AC1841" s="17">
        <v>0.111450302054568</v>
      </c>
      <c r="AD1841" s="17">
        <v>0.19099677099277901</v>
      </c>
      <c r="AE1841" s="17">
        <v>9.8272010073492094E-2</v>
      </c>
      <c r="AF1841" s="17"/>
      <c r="AG1841" s="17">
        <v>9.8928011181161804E-2</v>
      </c>
      <c r="AH1841" s="17">
        <v>0.11742391693446599</v>
      </c>
    </row>
    <row r="1842" spans="2:34" x14ac:dyDescent="0.25">
      <c r="C1842" s="17"/>
      <c r="D1842" s="17"/>
      <c r="E1842" s="17"/>
      <c r="F1842" s="17"/>
      <c r="G1842" s="17"/>
      <c r="H1842" s="17"/>
      <c r="I1842" s="17"/>
      <c r="J1842" s="17"/>
      <c r="K1842" s="17"/>
      <c r="L1842" s="17"/>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7"/>
    </row>
    <row r="1843" spans="2:34" x14ac:dyDescent="0.25">
      <c r="B1843" s="6" t="s">
        <v>689</v>
      </c>
      <c r="C1843" s="17"/>
      <c r="D1843" s="17"/>
      <c r="E1843" s="17"/>
      <c r="F1843" s="17"/>
      <c r="G1843" s="17"/>
      <c r="H1843" s="17"/>
      <c r="I1843" s="17"/>
      <c r="J1843" s="17"/>
      <c r="K1843" s="17"/>
      <c r="L1843" s="17"/>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7"/>
    </row>
    <row r="1844" spans="2:34" x14ac:dyDescent="0.25">
      <c r="B1844" s="23" t="s">
        <v>62</v>
      </c>
      <c r="C1844" s="17"/>
      <c r="D1844" s="17"/>
      <c r="E1844" s="17"/>
      <c r="F1844" s="17"/>
      <c r="G1844" s="17"/>
      <c r="H1844" s="17"/>
      <c r="I1844" s="17"/>
      <c r="J1844" s="17"/>
      <c r="K1844" s="17"/>
      <c r="L1844" s="17"/>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7"/>
    </row>
    <row r="1845" spans="2:34" x14ac:dyDescent="0.25">
      <c r="B1845" t="s">
        <v>683</v>
      </c>
      <c r="C1845" s="17">
        <v>6.8239988284137701E-2</v>
      </c>
      <c r="D1845" s="17">
        <v>7.98745076099205E-2</v>
      </c>
      <c r="E1845" s="17">
        <v>5.7909506760496998E-2</v>
      </c>
      <c r="F1845" s="17"/>
      <c r="G1845" s="17">
        <v>6.5087562080096195E-2</v>
      </c>
      <c r="H1845" s="17">
        <v>6.8812771248960097E-2</v>
      </c>
      <c r="I1845" s="17">
        <v>7.0450993569159806E-2</v>
      </c>
      <c r="J1845" s="17"/>
      <c r="K1845" s="17">
        <v>3.99940426806469E-2</v>
      </c>
      <c r="L1845" s="17">
        <v>7.0684261794714598E-2</v>
      </c>
      <c r="M1845" s="17"/>
      <c r="N1845" s="17">
        <v>8.1125761510464703E-2</v>
      </c>
      <c r="O1845" s="17">
        <v>5.4606751166926197E-2</v>
      </c>
      <c r="P1845" s="17">
        <v>5.93087838259867E-2</v>
      </c>
      <c r="Q1845" s="17">
        <v>9.7510345845318994E-2</v>
      </c>
      <c r="R1845" s="17">
        <v>7.8185510896417607E-2</v>
      </c>
      <c r="S1845" s="17"/>
      <c r="T1845" s="17">
        <v>0.134487362415214</v>
      </c>
      <c r="U1845" s="17">
        <v>5.5171786723263901E-2</v>
      </c>
      <c r="V1845" s="17">
        <v>4.2971220859582097E-2</v>
      </c>
      <c r="W1845" s="17">
        <v>5.8907190936528901E-2</v>
      </c>
      <c r="X1845" s="17">
        <v>2.5691356092529202E-2</v>
      </c>
      <c r="Y1845" s="17">
        <v>4.1141764026533398E-2</v>
      </c>
      <c r="Z1845" s="17">
        <v>4.8718802117070199E-2</v>
      </c>
      <c r="AA1845" s="17">
        <v>6.9632935105303398E-2</v>
      </c>
      <c r="AB1845" s="17">
        <v>8.8980147765408399E-2</v>
      </c>
      <c r="AC1845" s="17">
        <v>6.3830892757134897E-2</v>
      </c>
      <c r="AD1845" s="17">
        <v>9.5211967892174301E-2</v>
      </c>
      <c r="AE1845" s="17">
        <v>5.8033079805702402E-2</v>
      </c>
      <c r="AF1845" s="17"/>
      <c r="AG1845" s="17">
        <v>7.7577697375320706E-2</v>
      </c>
      <c r="AH1845" s="17">
        <v>6.3616858858180594E-2</v>
      </c>
    </row>
    <row r="1846" spans="2:34" x14ac:dyDescent="0.25">
      <c r="B1846" t="s">
        <v>684</v>
      </c>
      <c r="C1846" s="17">
        <v>0.160961722024929</v>
      </c>
      <c r="D1846" s="17">
        <v>0.17104799837509499</v>
      </c>
      <c r="E1846" s="17">
        <v>0.15206246331116299</v>
      </c>
      <c r="F1846" s="17"/>
      <c r="G1846" s="17">
        <v>0.142064024688551</v>
      </c>
      <c r="H1846" s="17">
        <v>0.15606101874111</v>
      </c>
      <c r="I1846" s="17">
        <v>0.18464957117022901</v>
      </c>
      <c r="J1846" s="17"/>
      <c r="K1846" s="17">
        <v>0.135117207836844</v>
      </c>
      <c r="L1846" s="17">
        <v>0.168023091303522</v>
      </c>
      <c r="M1846" s="17"/>
      <c r="N1846" s="17">
        <v>0.14394919457322899</v>
      </c>
      <c r="O1846" s="17">
        <v>0.165155617484532</v>
      </c>
      <c r="P1846" s="17">
        <v>0.16644870609497101</v>
      </c>
      <c r="Q1846" s="17">
        <v>0.13925943825901499</v>
      </c>
      <c r="R1846" s="17">
        <v>0.16824442629612801</v>
      </c>
      <c r="S1846" s="17"/>
      <c r="T1846" s="17">
        <v>0.18311948852387699</v>
      </c>
      <c r="U1846" s="17">
        <v>0.148215377807315</v>
      </c>
      <c r="V1846" s="17">
        <v>0.14192990677025999</v>
      </c>
      <c r="W1846" s="17">
        <v>0.158982958456032</v>
      </c>
      <c r="X1846" s="17">
        <v>0.17838424438209299</v>
      </c>
      <c r="Y1846" s="17">
        <v>0.178043942848086</v>
      </c>
      <c r="Z1846" s="17">
        <v>0.15291006851334399</v>
      </c>
      <c r="AA1846" s="17">
        <v>0.124640972812414</v>
      </c>
      <c r="AB1846" s="17">
        <v>0.14058948369120999</v>
      </c>
      <c r="AC1846" s="17">
        <v>0.15790692241335499</v>
      </c>
      <c r="AD1846" s="17">
        <v>0.15303120945477899</v>
      </c>
      <c r="AE1846" s="17">
        <v>0.25024632921898998</v>
      </c>
      <c r="AF1846" s="17"/>
      <c r="AG1846" s="17">
        <v>0.17791621132198801</v>
      </c>
      <c r="AH1846" s="17">
        <v>0.151060156690006</v>
      </c>
    </row>
    <row r="1847" spans="2:34" x14ac:dyDescent="0.25">
      <c r="B1847" t="s">
        <v>685</v>
      </c>
      <c r="C1847" s="17">
        <v>0.24505061474925599</v>
      </c>
      <c r="D1847" s="17">
        <v>0.267435416298892</v>
      </c>
      <c r="E1847" s="17">
        <v>0.22122212399896299</v>
      </c>
      <c r="F1847" s="17"/>
      <c r="G1847" s="17">
        <v>0.21351882968795699</v>
      </c>
      <c r="H1847" s="17">
        <v>0.27554332856345098</v>
      </c>
      <c r="I1847" s="17">
        <v>0.23616483835211199</v>
      </c>
      <c r="J1847" s="17"/>
      <c r="K1847" s="17">
        <v>0.24423375352492199</v>
      </c>
      <c r="L1847" s="17">
        <v>0.24863151006440601</v>
      </c>
      <c r="M1847" s="17"/>
      <c r="N1847" s="17">
        <v>0.188944596136388</v>
      </c>
      <c r="O1847" s="17">
        <v>0.24269641002728301</v>
      </c>
      <c r="P1847" s="17">
        <v>0.26467727148620201</v>
      </c>
      <c r="Q1847" s="17">
        <v>0.265718479260175</v>
      </c>
      <c r="R1847" s="17">
        <v>0.250045280669772</v>
      </c>
      <c r="S1847" s="17"/>
      <c r="T1847" s="17">
        <v>0.254980306330576</v>
      </c>
      <c r="U1847" s="17">
        <v>0.24725561806308199</v>
      </c>
      <c r="V1847" s="17">
        <v>0.19754633804368399</v>
      </c>
      <c r="W1847" s="17">
        <v>0.25973298226281599</v>
      </c>
      <c r="X1847" s="17">
        <v>0.264859862967885</v>
      </c>
      <c r="Y1847" s="17">
        <v>0.23952709935066599</v>
      </c>
      <c r="Z1847" s="17">
        <v>0.29086143532015701</v>
      </c>
      <c r="AA1847" s="17">
        <v>0.35269099737184401</v>
      </c>
      <c r="AB1847" s="17">
        <v>0.246820023375834</v>
      </c>
      <c r="AC1847" s="17">
        <v>0.20694026344081601</v>
      </c>
      <c r="AD1847" s="17">
        <v>0.193770356097858</v>
      </c>
      <c r="AE1847" s="17">
        <v>0.138073594307563</v>
      </c>
      <c r="AF1847" s="17"/>
      <c r="AG1847" s="17">
        <v>0.247586825145241</v>
      </c>
      <c r="AH1847" s="17">
        <v>0.24157036482115299</v>
      </c>
    </row>
    <row r="1848" spans="2:34" x14ac:dyDescent="0.25">
      <c r="B1848" t="s">
        <v>686</v>
      </c>
      <c r="C1848" s="17">
        <v>0.39349742955013201</v>
      </c>
      <c r="D1848" s="17">
        <v>0.37607297844645099</v>
      </c>
      <c r="E1848" s="17">
        <v>0.41190838196758101</v>
      </c>
      <c r="F1848" s="17"/>
      <c r="G1848" s="17">
        <v>0.40949291491233503</v>
      </c>
      <c r="H1848" s="17">
        <v>0.38112065615225199</v>
      </c>
      <c r="I1848" s="17">
        <v>0.39413467329694502</v>
      </c>
      <c r="J1848" s="17"/>
      <c r="K1848" s="17">
        <v>0.44723980743154601</v>
      </c>
      <c r="L1848" s="17">
        <v>0.38754831377194399</v>
      </c>
      <c r="M1848" s="17"/>
      <c r="N1848" s="17">
        <v>0.38208323715938203</v>
      </c>
      <c r="O1848" s="17">
        <v>0.41995670378519301</v>
      </c>
      <c r="P1848" s="17">
        <v>0.37803542759717101</v>
      </c>
      <c r="Q1848" s="17">
        <v>0.382739795797995</v>
      </c>
      <c r="R1848" s="17">
        <v>0.40783698984726002</v>
      </c>
      <c r="S1848" s="17"/>
      <c r="T1848" s="17">
        <v>0.34366854947542702</v>
      </c>
      <c r="U1848" s="17">
        <v>0.41009207639727202</v>
      </c>
      <c r="V1848" s="17">
        <v>0.44391441774595902</v>
      </c>
      <c r="W1848" s="17">
        <v>0.376476368134049</v>
      </c>
      <c r="X1848" s="17">
        <v>0.39456507466165203</v>
      </c>
      <c r="Y1848" s="17">
        <v>0.40398509324021997</v>
      </c>
      <c r="Z1848" s="17">
        <v>0.38925279097955001</v>
      </c>
      <c r="AA1848" s="17">
        <v>0.36933216182657502</v>
      </c>
      <c r="AB1848" s="17">
        <v>0.39726784067600401</v>
      </c>
      <c r="AC1848" s="17">
        <v>0.41554366176188701</v>
      </c>
      <c r="AD1848" s="17">
        <v>0.38528548872831297</v>
      </c>
      <c r="AE1848" s="17">
        <v>0.40847340785400399</v>
      </c>
      <c r="AF1848" s="17"/>
      <c r="AG1848" s="17">
        <v>0.37736769763500499</v>
      </c>
      <c r="AH1848" s="17">
        <v>0.41678302385383298</v>
      </c>
    </row>
    <row r="1849" spans="2:34" x14ac:dyDescent="0.25">
      <c r="B1849" t="s">
        <v>80</v>
      </c>
      <c r="C1849" s="17">
        <v>0.13225024539154501</v>
      </c>
      <c r="D1849" s="17">
        <v>0.105569099269641</v>
      </c>
      <c r="E1849" s="17">
        <v>0.15689752396179599</v>
      </c>
      <c r="F1849" s="17"/>
      <c r="G1849" s="17">
        <v>0.16983666863106101</v>
      </c>
      <c r="H1849" s="17">
        <v>0.11846222529422699</v>
      </c>
      <c r="I1849" s="17">
        <v>0.11459992361155399</v>
      </c>
      <c r="J1849" s="17"/>
      <c r="K1849" s="17">
        <v>0.13341518852604101</v>
      </c>
      <c r="L1849" s="17">
        <v>0.12511282306541199</v>
      </c>
      <c r="M1849" s="17"/>
      <c r="N1849" s="17">
        <v>0.20389721062053601</v>
      </c>
      <c r="O1849" s="17">
        <v>0.117584517536067</v>
      </c>
      <c r="P1849" s="17">
        <v>0.13152981099566899</v>
      </c>
      <c r="Q1849" s="17">
        <v>0.11477194083749601</v>
      </c>
      <c r="R1849" s="17">
        <v>9.5687792290422596E-2</v>
      </c>
      <c r="S1849" s="17"/>
      <c r="T1849" s="17">
        <v>8.3744293254905594E-2</v>
      </c>
      <c r="U1849" s="17">
        <v>0.13926514100906801</v>
      </c>
      <c r="V1849" s="17">
        <v>0.17363811658051401</v>
      </c>
      <c r="W1849" s="17">
        <v>0.14590050021057399</v>
      </c>
      <c r="X1849" s="17">
        <v>0.136499461895841</v>
      </c>
      <c r="Y1849" s="17">
        <v>0.13730210053449499</v>
      </c>
      <c r="Z1849" s="17">
        <v>0.118256903069879</v>
      </c>
      <c r="AA1849" s="17">
        <v>8.37029328838646E-2</v>
      </c>
      <c r="AB1849" s="17">
        <v>0.12634250449154399</v>
      </c>
      <c r="AC1849" s="17">
        <v>0.155778259626807</v>
      </c>
      <c r="AD1849" s="17">
        <v>0.17270097782687599</v>
      </c>
      <c r="AE1849" s="17">
        <v>0.14517358881374001</v>
      </c>
      <c r="AF1849" s="17"/>
      <c r="AG1849" s="17">
        <v>0.119551568522445</v>
      </c>
      <c r="AH1849" s="17">
        <v>0.12696959577682701</v>
      </c>
    </row>
    <row r="1850" spans="2:34" x14ac:dyDescent="0.25">
      <c r="C1850" s="17"/>
      <c r="D1850" s="17"/>
      <c r="E1850" s="17"/>
      <c r="F1850" s="17"/>
      <c r="G1850" s="17"/>
      <c r="H1850" s="17"/>
      <c r="I1850" s="17"/>
      <c r="J1850" s="17"/>
      <c r="K1850" s="17"/>
      <c r="L1850" s="17"/>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7"/>
    </row>
    <row r="1851" spans="2:34" x14ac:dyDescent="0.25">
      <c r="B1851" s="6" t="s">
        <v>690</v>
      </c>
      <c r="C1851" s="17"/>
      <c r="D1851" s="17"/>
      <c r="E1851" s="17"/>
      <c r="F1851" s="17"/>
      <c r="G1851" s="17"/>
      <c r="H1851" s="17"/>
      <c r="I1851" s="17"/>
      <c r="J1851" s="17"/>
      <c r="K1851" s="17"/>
      <c r="L1851" s="17"/>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7"/>
    </row>
    <row r="1852" spans="2:34" x14ac:dyDescent="0.25">
      <c r="B1852" s="23" t="s">
        <v>62</v>
      </c>
      <c r="C1852" s="17"/>
      <c r="D1852" s="17"/>
      <c r="E1852" s="17"/>
      <c r="F1852" s="17"/>
      <c r="G1852" s="17"/>
      <c r="H1852" s="17"/>
      <c r="I1852" s="17"/>
      <c r="J1852" s="17"/>
      <c r="K1852" s="17"/>
      <c r="L1852" s="17"/>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7"/>
    </row>
    <row r="1853" spans="2:34" x14ac:dyDescent="0.25">
      <c r="B1853" t="s">
        <v>683</v>
      </c>
      <c r="C1853" s="17">
        <v>0.12577632493718499</v>
      </c>
      <c r="D1853" s="17">
        <v>0.13304802331302601</v>
      </c>
      <c r="E1853" s="17">
        <v>0.120909344866382</v>
      </c>
      <c r="F1853" s="17"/>
      <c r="G1853" s="17">
        <v>0.12819719737329399</v>
      </c>
      <c r="H1853" s="17">
        <v>0.13184007025967101</v>
      </c>
      <c r="I1853" s="17">
        <v>0.115936629681059</v>
      </c>
      <c r="J1853" s="17"/>
      <c r="K1853" s="17">
        <v>0.12289647444072301</v>
      </c>
      <c r="L1853" s="17">
        <v>0.126778575984969</v>
      </c>
      <c r="M1853" s="17"/>
      <c r="N1853" s="17">
        <v>0.16838757202980201</v>
      </c>
      <c r="O1853" s="17">
        <v>0.104467309556548</v>
      </c>
      <c r="P1853" s="17">
        <v>0.12128239461726199</v>
      </c>
      <c r="Q1853" s="17">
        <v>0.13651035751027699</v>
      </c>
      <c r="R1853" s="17">
        <v>0.117423841888427</v>
      </c>
      <c r="S1853" s="17"/>
      <c r="T1853" s="17">
        <v>0.15249673682748599</v>
      </c>
      <c r="U1853" s="17">
        <v>0.110932804361877</v>
      </c>
      <c r="V1853" s="17">
        <v>0.125046282275045</v>
      </c>
      <c r="W1853" s="17">
        <v>0.112603615150529</v>
      </c>
      <c r="X1853" s="17">
        <v>0.123807822476492</v>
      </c>
      <c r="Y1853" s="17">
        <v>0.125994350385076</v>
      </c>
      <c r="Z1853" s="17">
        <v>0.14022530096796601</v>
      </c>
      <c r="AA1853" s="17">
        <v>8.9418511052228603E-2</v>
      </c>
      <c r="AB1853" s="17">
        <v>0.154499274117219</v>
      </c>
      <c r="AC1853" s="17">
        <v>0.113533766661923</v>
      </c>
      <c r="AD1853" s="17">
        <v>6.2419843447374598E-2</v>
      </c>
      <c r="AE1853" s="17">
        <v>0.151653753957561</v>
      </c>
      <c r="AF1853" s="17"/>
      <c r="AG1853" s="17">
        <v>0.124863202578804</v>
      </c>
      <c r="AH1853" s="17">
        <v>0.13060438825560799</v>
      </c>
    </row>
    <row r="1854" spans="2:34" x14ac:dyDescent="0.25">
      <c r="B1854" t="s">
        <v>684</v>
      </c>
      <c r="C1854" s="17">
        <v>0.23887952370629401</v>
      </c>
      <c r="D1854" s="17">
        <v>0.25370216222810699</v>
      </c>
      <c r="E1854" s="17">
        <v>0.22163830368127299</v>
      </c>
      <c r="F1854" s="17"/>
      <c r="G1854" s="17">
        <v>0.24803056701427001</v>
      </c>
      <c r="H1854" s="17">
        <v>0.22213446596681599</v>
      </c>
      <c r="I1854" s="17">
        <v>0.25134267753755801</v>
      </c>
      <c r="J1854" s="17"/>
      <c r="K1854" s="17">
        <v>0.226968137951507</v>
      </c>
      <c r="L1854" s="17">
        <v>0.24180584199591099</v>
      </c>
      <c r="M1854" s="17"/>
      <c r="N1854" s="17">
        <v>0.19223396818661001</v>
      </c>
      <c r="O1854" s="17">
        <v>0.237817182847887</v>
      </c>
      <c r="P1854" s="17">
        <v>0.2334913955314</v>
      </c>
      <c r="Q1854" s="17">
        <v>0.28472593180116701</v>
      </c>
      <c r="R1854" s="17">
        <v>0.27251658447505001</v>
      </c>
      <c r="S1854" s="17"/>
      <c r="T1854" s="17">
        <v>0.26572752302765601</v>
      </c>
      <c r="U1854" s="17">
        <v>0.20225707527544601</v>
      </c>
      <c r="V1854" s="17">
        <v>0.24855246212003601</v>
      </c>
      <c r="W1854" s="17">
        <v>0.26371674690185698</v>
      </c>
      <c r="X1854" s="17">
        <v>0.20751501513725201</v>
      </c>
      <c r="Y1854" s="17">
        <v>0.22881692670107101</v>
      </c>
      <c r="Z1854" s="17">
        <v>0.27825539772415298</v>
      </c>
      <c r="AA1854" s="17">
        <v>0.243309601904381</v>
      </c>
      <c r="AB1854" s="17">
        <v>0.24038976525404701</v>
      </c>
      <c r="AC1854" s="17">
        <v>0.23679291536163</v>
      </c>
      <c r="AD1854" s="17">
        <v>0.22666900003181001</v>
      </c>
      <c r="AE1854" s="17">
        <v>0.189448613799824</v>
      </c>
      <c r="AF1854" s="17"/>
      <c r="AG1854" s="17">
        <v>0.24411552945180301</v>
      </c>
      <c r="AH1854" s="17">
        <v>0.23967535208205401</v>
      </c>
    </row>
    <row r="1855" spans="2:34" x14ac:dyDescent="0.25">
      <c r="B1855" t="s">
        <v>685</v>
      </c>
      <c r="C1855" s="17">
        <v>0.31024895594919999</v>
      </c>
      <c r="D1855" s="17">
        <v>0.31987082482635898</v>
      </c>
      <c r="E1855" s="17">
        <v>0.300612690827322</v>
      </c>
      <c r="F1855" s="17"/>
      <c r="G1855" s="17">
        <v>0.31503469939635997</v>
      </c>
      <c r="H1855" s="17">
        <v>0.31914796535425399</v>
      </c>
      <c r="I1855" s="17">
        <v>0.29466327230176298</v>
      </c>
      <c r="J1855" s="17"/>
      <c r="K1855" s="17">
        <v>0.321504747641434</v>
      </c>
      <c r="L1855" s="17">
        <v>0.31356729492193702</v>
      </c>
      <c r="M1855" s="17"/>
      <c r="N1855" s="17">
        <v>0.25205271630627901</v>
      </c>
      <c r="O1855" s="17">
        <v>0.35097655660610499</v>
      </c>
      <c r="P1855" s="17">
        <v>0.30839470616653297</v>
      </c>
      <c r="Q1855" s="17">
        <v>0.31011201851730902</v>
      </c>
      <c r="R1855" s="17">
        <v>0.31905781489172502</v>
      </c>
      <c r="S1855" s="17"/>
      <c r="T1855" s="17">
        <v>0.293499306281026</v>
      </c>
      <c r="U1855" s="17">
        <v>0.37981375841627002</v>
      </c>
      <c r="V1855" s="17">
        <v>0.29524185603096198</v>
      </c>
      <c r="W1855" s="17">
        <v>0.29425967003430098</v>
      </c>
      <c r="X1855" s="17">
        <v>0.336974317707811</v>
      </c>
      <c r="Y1855" s="17">
        <v>0.31948428524056599</v>
      </c>
      <c r="Z1855" s="17">
        <v>0.25314600030804502</v>
      </c>
      <c r="AA1855" s="17">
        <v>0.31286472921262498</v>
      </c>
      <c r="AB1855" s="17">
        <v>0.28699575742936001</v>
      </c>
      <c r="AC1855" s="17">
        <v>0.33512270982630099</v>
      </c>
      <c r="AD1855" s="17">
        <v>0.24850115097516101</v>
      </c>
      <c r="AE1855" s="17">
        <v>0.352781605484209</v>
      </c>
      <c r="AF1855" s="17"/>
      <c r="AG1855" s="17">
        <v>0.29968985150470701</v>
      </c>
      <c r="AH1855" s="17">
        <v>0.323594063199872</v>
      </c>
    </row>
    <row r="1856" spans="2:34" x14ac:dyDescent="0.25">
      <c r="B1856" t="s">
        <v>686</v>
      </c>
      <c r="C1856" s="17">
        <v>0.215421621340145</v>
      </c>
      <c r="D1856" s="17">
        <v>0.20555611863036499</v>
      </c>
      <c r="E1856" s="17">
        <v>0.225318462512268</v>
      </c>
      <c r="F1856" s="17"/>
      <c r="G1856" s="17">
        <v>0.17205201453896601</v>
      </c>
      <c r="H1856" s="17">
        <v>0.23305815436664601</v>
      </c>
      <c r="I1856" s="17">
        <v>0.233625630559748</v>
      </c>
      <c r="J1856" s="17"/>
      <c r="K1856" s="17">
        <v>0.234031066205622</v>
      </c>
      <c r="L1856" s="17">
        <v>0.21476453271943499</v>
      </c>
      <c r="M1856" s="17"/>
      <c r="N1856" s="17">
        <v>0.18745304198111501</v>
      </c>
      <c r="O1856" s="17">
        <v>0.208061262592841</v>
      </c>
      <c r="P1856" s="17">
        <v>0.233923815654766</v>
      </c>
      <c r="Q1856" s="17">
        <v>0.20928577244980501</v>
      </c>
      <c r="R1856" s="17">
        <v>0.21405064702994001</v>
      </c>
      <c r="S1856" s="17"/>
      <c r="T1856" s="17">
        <v>0.180447608586875</v>
      </c>
      <c r="U1856" s="17">
        <v>0.205097660730092</v>
      </c>
      <c r="V1856" s="17">
        <v>0.216430264995012</v>
      </c>
      <c r="W1856" s="17">
        <v>0.203760018838093</v>
      </c>
      <c r="X1856" s="17">
        <v>0.20919811546321701</v>
      </c>
      <c r="Y1856" s="17">
        <v>0.20930421211015199</v>
      </c>
      <c r="Z1856" s="17">
        <v>0.196788525358286</v>
      </c>
      <c r="AA1856" s="17">
        <v>0.29625628951111799</v>
      </c>
      <c r="AB1856" s="17">
        <v>0.23459035508564699</v>
      </c>
      <c r="AC1856" s="17">
        <v>0.23183441160913501</v>
      </c>
      <c r="AD1856" s="17">
        <v>0.26972828676719302</v>
      </c>
      <c r="AE1856" s="17">
        <v>0.22339803114540299</v>
      </c>
      <c r="AF1856" s="17"/>
      <c r="AG1856" s="17">
        <v>0.23109498918712401</v>
      </c>
      <c r="AH1856" s="17">
        <v>0.20756221330753699</v>
      </c>
    </row>
    <row r="1857" spans="2:34" x14ac:dyDescent="0.25">
      <c r="B1857" t="s">
        <v>80</v>
      </c>
      <c r="C1857" s="17">
        <v>0.109673574067175</v>
      </c>
      <c r="D1857" s="17">
        <v>8.7822871002142006E-2</v>
      </c>
      <c r="E1857" s="17">
        <v>0.13152119811275401</v>
      </c>
      <c r="F1857" s="17"/>
      <c r="G1857" s="17">
        <v>0.13668552167711001</v>
      </c>
      <c r="H1857" s="17">
        <v>9.3819344052613704E-2</v>
      </c>
      <c r="I1857" s="17">
        <v>0.104431789919872</v>
      </c>
      <c r="J1857" s="17"/>
      <c r="K1857" s="17">
        <v>9.4599573760714206E-2</v>
      </c>
      <c r="L1857" s="17">
        <v>0.103083754377748</v>
      </c>
      <c r="M1857" s="17"/>
      <c r="N1857" s="17">
        <v>0.19987270149619399</v>
      </c>
      <c r="O1857" s="17">
        <v>9.8677688396619806E-2</v>
      </c>
      <c r="P1857" s="17">
        <v>0.102907688030039</v>
      </c>
      <c r="Q1857" s="17">
        <v>5.9365919721442499E-2</v>
      </c>
      <c r="R1857" s="17">
        <v>7.6951111714858203E-2</v>
      </c>
      <c r="S1857" s="17"/>
      <c r="T1857" s="17">
        <v>0.107828825276957</v>
      </c>
      <c r="U1857" s="17">
        <v>0.101898701216314</v>
      </c>
      <c r="V1857" s="17">
        <v>0.114729134578944</v>
      </c>
      <c r="W1857" s="17">
        <v>0.12565994907521999</v>
      </c>
      <c r="X1857" s="17">
        <v>0.12250472921522799</v>
      </c>
      <c r="Y1857" s="17">
        <v>0.11640022556313601</v>
      </c>
      <c r="Z1857" s="17">
        <v>0.13158477564154999</v>
      </c>
      <c r="AA1857" s="17">
        <v>5.8150868319646901E-2</v>
      </c>
      <c r="AB1857" s="17">
        <v>8.3524848113727401E-2</v>
      </c>
      <c r="AC1857" s="17">
        <v>8.2716196541011103E-2</v>
      </c>
      <c r="AD1857" s="17">
        <v>0.19268171877846099</v>
      </c>
      <c r="AE1857" s="17">
        <v>8.2717995613002096E-2</v>
      </c>
      <c r="AF1857" s="17"/>
      <c r="AG1857" s="17">
        <v>0.100236427277563</v>
      </c>
      <c r="AH1857" s="17">
        <v>9.8563983154928494E-2</v>
      </c>
    </row>
    <row r="1858" spans="2:34" x14ac:dyDescent="0.25">
      <c r="C1858" s="17"/>
      <c r="D1858" s="17"/>
      <c r="E1858" s="17"/>
      <c r="F1858" s="17"/>
      <c r="G1858" s="17"/>
      <c r="H1858" s="17"/>
      <c r="I1858" s="17"/>
      <c r="J1858" s="17"/>
      <c r="K1858" s="17"/>
      <c r="L1858" s="17"/>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7"/>
    </row>
    <row r="1859" spans="2:34" x14ac:dyDescent="0.25">
      <c r="B1859" s="6" t="s">
        <v>691</v>
      </c>
      <c r="C1859" s="17"/>
      <c r="D1859" s="17"/>
      <c r="E1859" s="17"/>
      <c r="F1859" s="17"/>
      <c r="G1859" s="17"/>
      <c r="H1859" s="17"/>
      <c r="I1859" s="17"/>
      <c r="J1859" s="17"/>
      <c r="K1859" s="17"/>
      <c r="L1859" s="17"/>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7"/>
    </row>
    <row r="1860" spans="2:34" x14ac:dyDescent="0.25">
      <c r="B1860" s="23" t="s">
        <v>62</v>
      </c>
      <c r="C1860" s="17"/>
      <c r="D1860" s="17"/>
      <c r="E1860" s="17"/>
      <c r="F1860" s="17"/>
      <c r="G1860" s="17"/>
      <c r="H1860" s="17"/>
      <c r="I1860" s="17"/>
      <c r="J1860" s="17"/>
      <c r="K1860" s="17"/>
      <c r="L1860" s="17"/>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7"/>
    </row>
    <row r="1861" spans="2:34" x14ac:dyDescent="0.25">
      <c r="B1861" t="s">
        <v>683</v>
      </c>
      <c r="C1861" s="17">
        <v>8.8132881724687306E-2</v>
      </c>
      <c r="D1861" s="17">
        <v>0.10145177621409</v>
      </c>
      <c r="E1861" s="17">
        <v>7.5114989383889205E-2</v>
      </c>
      <c r="F1861" s="17"/>
      <c r="G1861" s="17">
        <v>8.2685232200235798E-2</v>
      </c>
      <c r="H1861" s="17">
        <v>8.6851247564323802E-2</v>
      </c>
      <c r="I1861" s="17">
        <v>9.4797275842475895E-2</v>
      </c>
      <c r="J1861" s="17"/>
      <c r="K1861" s="17">
        <v>9.7716686356388402E-2</v>
      </c>
      <c r="L1861" s="17">
        <v>8.6793581402867498E-2</v>
      </c>
      <c r="M1861" s="17"/>
      <c r="N1861" s="17">
        <v>0.12783906639248799</v>
      </c>
      <c r="O1861" s="17">
        <v>9.1855639184404106E-2</v>
      </c>
      <c r="P1861" s="17">
        <v>7.6142311028239401E-2</v>
      </c>
      <c r="Q1861" s="17">
        <v>9.1931814102842596E-2</v>
      </c>
      <c r="R1861" s="17">
        <v>7.217407211554E-2</v>
      </c>
      <c r="S1861" s="17"/>
      <c r="T1861" s="17">
        <v>9.8595310283124696E-2</v>
      </c>
      <c r="U1861" s="17">
        <v>5.1534600558346202E-2</v>
      </c>
      <c r="V1861" s="17">
        <v>6.2291080016546797E-2</v>
      </c>
      <c r="W1861" s="17">
        <v>8.0455777605780293E-2</v>
      </c>
      <c r="X1861" s="17">
        <v>0.103649098833722</v>
      </c>
      <c r="Y1861" s="17">
        <v>8.52119987980995E-2</v>
      </c>
      <c r="Z1861" s="17">
        <v>0.106649752659482</v>
      </c>
      <c r="AA1861" s="17">
        <v>8.7426763971219901E-2</v>
      </c>
      <c r="AB1861" s="17">
        <v>0.10692755228292899</v>
      </c>
      <c r="AC1861" s="17">
        <v>9.6021478125267096E-2</v>
      </c>
      <c r="AD1861" s="17">
        <v>0.125270819062022</v>
      </c>
      <c r="AE1861" s="17">
        <v>5.8033079805702402E-2</v>
      </c>
      <c r="AF1861" s="17"/>
      <c r="AG1861" s="17">
        <v>9.3514767126925094E-2</v>
      </c>
      <c r="AH1861" s="17">
        <v>8.6624590934267096E-2</v>
      </c>
    </row>
    <row r="1862" spans="2:34" x14ac:dyDescent="0.25">
      <c r="B1862" t="s">
        <v>684</v>
      </c>
      <c r="C1862" s="17">
        <v>0.249694554898063</v>
      </c>
      <c r="D1862" s="17">
        <v>0.28633864039715001</v>
      </c>
      <c r="E1862" s="17">
        <v>0.213556271421423</v>
      </c>
      <c r="F1862" s="17"/>
      <c r="G1862" s="17">
        <v>0.245143587175429</v>
      </c>
      <c r="H1862" s="17">
        <v>0.25039824821066697</v>
      </c>
      <c r="I1862" s="17">
        <v>0.25304068102222899</v>
      </c>
      <c r="J1862" s="17"/>
      <c r="K1862" s="17">
        <v>0.216919398474442</v>
      </c>
      <c r="L1862" s="17">
        <v>0.25665118207761101</v>
      </c>
      <c r="M1862" s="17"/>
      <c r="N1862" s="17">
        <v>0.24501892822368301</v>
      </c>
      <c r="O1862" s="17">
        <v>0.22041375330962201</v>
      </c>
      <c r="P1862" s="17">
        <v>0.25035800304336597</v>
      </c>
      <c r="Q1862" s="17">
        <v>0.338347531867772</v>
      </c>
      <c r="R1862" s="17">
        <v>0.25143966407838902</v>
      </c>
      <c r="S1862" s="17"/>
      <c r="T1862" s="17">
        <v>0.28820326955495501</v>
      </c>
      <c r="U1862" s="17">
        <v>0.24447611981373099</v>
      </c>
      <c r="V1862" s="17">
        <v>0.201691566245736</v>
      </c>
      <c r="W1862" s="17">
        <v>0.27358050946126</v>
      </c>
      <c r="X1862" s="17">
        <v>0.20173422086901899</v>
      </c>
      <c r="Y1862" s="17">
        <v>0.24813330687784299</v>
      </c>
      <c r="Z1862" s="17">
        <v>0.26102152839912801</v>
      </c>
      <c r="AA1862" s="17">
        <v>0.238783274977521</v>
      </c>
      <c r="AB1862" s="17">
        <v>0.22177689795309499</v>
      </c>
      <c r="AC1862" s="17">
        <v>0.30480846233391401</v>
      </c>
      <c r="AD1862" s="17">
        <v>0.232837211398608</v>
      </c>
      <c r="AE1862" s="17">
        <v>0.249182950611886</v>
      </c>
      <c r="AF1862" s="17"/>
      <c r="AG1862" s="17">
        <v>0.27422050559810102</v>
      </c>
      <c r="AH1862" s="17">
        <v>0.23522735386712701</v>
      </c>
    </row>
    <row r="1863" spans="2:34" x14ac:dyDescent="0.25">
      <c r="B1863" t="s">
        <v>685</v>
      </c>
      <c r="C1863" s="17">
        <v>0.28308067808856802</v>
      </c>
      <c r="D1863" s="17">
        <v>0.26607381883589298</v>
      </c>
      <c r="E1863" s="17">
        <v>0.30147090560858603</v>
      </c>
      <c r="F1863" s="17"/>
      <c r="G1863" s="17">
        <v>0.283279928868296</v>
      </c>
      <c r="H1863" s="17">
        <v>0.29728552250486701</v>
      </c>
      <c r="I1863" s="17">
        <v>0.26511275945440799</v>
      </c>
      <c r="J1863" s="17"/>
      <c r="K1863" s="17">
        <v>0.29394085704487699</v>
      </c>
      <c r="L1863" s="17">
        <v>0.286712724439462</v>
      </c>
      <c r="M1863" s="17"/>
      <c r="N1863" s="17">
        <v>0.23106098538613701</v>
      </c>
      <c r="O1863" s="17">
        <v>0.29988495339992399</v>
      </c>
      <c r="P1863" s="17">
        <v>0.30195359012981399</v>
      </c>
      <c r="Q1863" s="17">
        <v>0.244524422533307</v>
      </c>
      <c r="R1863" s="17">
        <v>0.28711729448172602</v>
      </c>
      <c r="S1863" s="17"/>
      <c r="T1863" s="17">
        <v>0.26646131276503499</v>
      </c>
      <c r="U1863" s="17">
        <v>0.29201317853904302</v>
      </c>
      <c r="V1863" s="17">
        <v>0.35005967762321599</v>
      </c>
      <c r="W1863" s="17">
        <v>0.280824842420625</v>
      </c>
      <c r="X1863" s="17">
        <v>0.27259578596580503</v>
      </c>
      <c r="Y1863" s="17">
        <v>0.26824800737069598</v>
      </c>
      <c r="Z1863" s="17">
        <v>0.26273930923324701</v>
      </c>
      <c r="AA1863" s="17">
        <v>0.31383856317638498</v>
      </c>
      <c r="AB1863" s="17">
        <v>0.28855548406043102</v>
      </c>
      <c r="AC1863" s="17">
        <v>0.241879789599906</v>
      </c>
      <c r="AD1863" s="17">
        <v>0.26839082260185698</v>
      </c>
      <c r="AE1863" s="17">
        <v>0.35158721834875301</v>
      </c>
      <c r="AF1863" s="17"/>
      <c r="AG1863" s="17">
        <v>0.28260935302961299</v>
      </c>
      <c r="AH1863" s="17">
        <v>0.29357226617948601</v>
      </c>
    </row>
    <row r="1864" spans="2:34" x14ac:dyDescent="0.25">
      <c r="B1864" t="s">
        <v>686</v>
      </c>
      <c r="C1864" s="17">
        <v>0.25938269829369898</v>
      </c>
      <c r="D1864" s="17">
        <v>0.25063250761969502</v>
      </c>
      <c r="E1864" s="17">
        <v>0.267051692582912</v>
      </c>
      <c r="F1864" s="17"/>
      <c r="G1864" s="17">
        <v>0.232622654921084</v>
      </c>
      <c r="H1864" s="17">
        <v>0.25251039067520098</v>
      </c>
      <c r="I1864" s="17">
        <v>0.292841545461618</v>
      </c>
      <c r="J1864" s="17"/>
      <c r="K1864" s="17">
        <v>0.28314275441713099</v>
      </c>
      <c r="L1864" s="17">
        <v>0.25684327120873701</v>
      </c>
      <c r="M1864" s="17"/>
      <c r="N1864" s="17">
        <v>0.20564657666682601</v>
      </c>
      <c r="O1864" s="17">
        <v>0.26852892789716598</v>
      </c>
      <c r="P1864" s="17">
        <v>0.25897389437359303</v>
      </c>
      <c r="Q1864" s="17">
        <v>0.242170187497838</v>
      </c>
      <c r="R1864" s="17">
        <v>0.30152973409291001</v>
      </c>
      <c r="S1864" s="17"/>
      <c r="T1864" s="17">
        <v>0.241583100464971</v>
      </c>
      <c r="U1864" s="17">
        <v>0.270605787883825</v>
      </c>
      <c r="V1864" s="17">
        <v>0.24868826341998601</v>
      </c>
      <c r="W1864" s="17">
        <v>0.25118673939873398</v>
      </c>
      <c r="X1864" s="17">
        <v>0.28799529111708699</v>
      </c>
      <c r="Y1864" s="17">
        <v>0.27385105503331703</v>
      </c>
      <c r="Z1864" s="17">
        <v>0.24012132490178301</v>
      </c>
      <c r="AA1864" s="17">
        <v>0.27052610358227103</v>
      </c>
      <c r="AB1864" s="17">
        <v>0.279180026555504</v>
      </c>
      <c r="AC1864" s="17">
        <v>0.26485102207345601</v>
      </c>
      <c r="AD1864" s="17">
        <v>0.198233538103783</v>
      </c>
      <c r="AE1864" s="17">
        <v>0.27734157751994098</v>
      </c>
      <c r="AF1864" s="17"/>
      <c r="AG1864" s="17">
        <v>0.24260408860864299</v>
      </c>
      <c r="AH1864" s="17">
        <v>0.270005297511485</v>
      </c>
    </row>
    <row r="1865" spans="2:34" x14ac:dyDescent="0.25">
      <c r="B1865" t="s">
        <v>80</v>
      </c>
      <c r="C1865" s="17">
        <v>0.11970918699498299</v>
      </c>
      <c r="D1865" s="17">
        <v>9.5503256933171896E-2</v>
      </c>
      <c r="E1865" s="17">
        <v>0.14280614100319</v>
      </c>
      <c r="F1865" s="17"/>
      <c r="G1865" s="17">
        <v>0.156268596834954</v>
      </c>
      <c r="H1865" s="17">
        <v>0.112954591044941</v>
      </c>
      <c r="I1865" s="17">
        <v>9.42077382192682E-2</v>
      </c>
      <c r="J1865" s="17"/>
      <c r="K1865" s="17">
        <v>0.108280303707162</v>
      </c>
      <c r="L1865" s="17">
        <v>0.112999240871323</v>
      </c>
      <c r="M1865" s="17"/>
      <c r="N1865" s="17">
        <v>0.19043444333086501</v>
      </c>
      <c r="O1865" s="17">
        <v>0.11931672620888401</v>
      </c>
      <c r="P1865" s="17">
        <v>0.112572201424987</v>
      </c>
      <c r="Q1865" s="17">
        <v>8.30260439982409E-2</v>
      </c>
      <c r="R1865" s="17">
        <v>8.7739235231435106E-2</v>
      </c>
      <c r="S1865" s="17"/>
      <c r="T1865" s="17">
        <v>0.105157006931914</v>
      </c>
      <c r="U1865" s="17">
        <v>0.141370313205055</v>
      </c>
      <c r="V1865" s="17">
        <v>0.13726941269451401</v>
      </c>
      <c r="W1865" s="17">
        <v>0.113952131113601</v>
      </c>
      <c r="X1865" s="17">
        <v>0.13402560321436699</v>
      </c>
      <c r="Y1865" s="17">
        <v>0.124555631920045</v>
      </c>
      <c r="Z1865" s="17">
        <v>0.12946808480635999</v>
      </c>
      <c r="AA1865" s="17">
        <v>8.9425294292602597E-2</v>
      </c>
      <c r="AB1865" s="17">
        <v>0.103560039148041</v>
      </c>
      <c r="AC1865" s="17">
        <v>9.2439247867457802E-2</v>
      </c>
      <c r="AD1865" s="17">
        <v>0.17526760883372999</v>
      </c>
      <c r="AE1865" s="17">
        <v>6.3855173713718003E-2</v>
      </c>
      <c r="AF1865" s="17"/>
      <c r="AG1865" s="17">
        <v>0.10705128563671901</v>
      </c>
      <c r="AH1865" s="17">
        <v>0.114570491507635</v>
      </c>
    </row>
    <row r="1866" spans="2:34" x14ac:dyDescent="0.25">
      <c r="C1866" s="17"/>
      <c r="D1866" s="17"/>
      <c r="E1866" s="17"/>
      <c r="F1866" s="17"/>
      <c r="G1866" s="17"/>
      <c r="H1866" s="17"/>
      <c r="I1866" s="17"/>
      <c r="J1866" s="17"/>
      <c r="K1866" s="17"/>
      <c r="L1866" s="17"/>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7"/>
    </row>
    <row r="1867" spans="2:34" x14ac:dyDescent="0.25">
      <c r="B1867" s="6" t="s">
        <v>692</v>
      </c>
      <c r="C1867" s="17"/>
      <c r="D1867" s="17"/>
      <c r="E1867" s="17"/>
      <c r="F1867" s="17"/>
      <c r="G1867" s="17"/>
      <c r="H1867" s="17"/>
      <c r="I1867" s="17"/>
      <c r="J1867" s="17"/>
      <c r="K1867" s="17"/>
      <c r="L1867" s="17"/>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7"/>
    </row>
    <row r="1868" spans="2:34" x14ac:dyDescent="0.25">
      <c r="B1868" s="23" t="s">
        <v>62</v>
      </c>
      <c r="C1868" s="17"/>
      <c r="D1868" s="17"/>
      <c r="E1868" s="17"/>
      <c r="F1868" s="17"/>
      <c r="G1868" s="17"/>
      <c r="H1868" s="17"/>
      <c r="I1868" s="17"/>
      <c r="J1868" s="17"/>
      <c r="K1868" s="17"/>
      <c r="L1868" s="17"/>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7"/>
    </row>
    <row r="1869" spans="2:34" x14ac:dyDescent="0.25">
      <c r="B1869" t="s">
        <v>683</v>
      </c>
      <c r="C1869" s="17">
        <v>7.7109776158032203E-2</v>
      </c>
      <c r="D1869" s="17">
        <v>7.8374060768347201E-2</v>
      </c>
      <c r="E1869" s="17">
        <v>7.7320020866109507E-2</v>
      </c>
      <c r="F1869" s="17"/>
      <c r="G1869" s="17">
        <v>6.2026339999777802E-2</v>
      </c>
      <c r="H1869" s="17">
        <v>8.4802175570441105E-2</v>
      </c>
      <c r="I1869" s="17">
        <v>8.1489697975975203E-2</v>
      </c>
      <c r="J1869" s="17"/>
      <c r="K1869" s="17">
        <v>5.9196849886233603E-2</v>
      </c>
      <c r="L1869" s="17">
        <v>8.0286138312340993E-2</v>
      </c>
      <c r="M1869" s="17"/>
      <c r="N1869" s="17">
        <v>9.0578829439204103E-2</v>
      </c>
      <c r="O1869" s="17">
        <v>7.0801517950309201E-2</v>
      </c>
      <c r="P1869" s="17">
        <v>7.9782342582625607E-2</v>
      </c>
      <c r="Q1869" s="17">
        <v>6.3919676010266699E-2</v>
      </c>
      <c r="R1869" s="17">
        <v>7.2318805031294606E-2</v>
      </c>
      <c r="S1869" s="17"/>
      <c r="T1869" s="17">
        <v>7.0132414814444599E-2</v>
      </c>
      <c r="U1869" s="17">
        <v>7.74846683910215E-2</v>
      </c>
      <c r="V1869" s="17">
        <v>4.5210856791406302E-2</v>
      </c>
      <c r="W1869" s="17">
        <v>6.3976478899966396E-2</v>
      </c>
      <c r="X1869" s="17">
        <v>6.6300807809790405E-2</v>
      </c>
      <c r="Y1869" s="17">
        <v>9.5657844684604101E-2</v>
      </c>
      <c r="Z1869" s="17">
        <v>9.3425502847561195E-2</v>
      </c>
      <c r="AA1869" s="17">
        <v>5.6988318611954802E-2</v>
      </c>
      <c r="AB1869" s="17">
        <v>8.5201772220101293E-2</v>
      </c>
      <c r="AC1869" s="17">
        <v>8.4420493195056498E-2</v>
      </c>
      <c r="AD1869" s="17">
        <v>9.8159057151916695E-2</v>
      </c>
      <c r="AE1869" s="17">
        <v>9.6730843072505804E-2</v>
      </c>
      <c r="AF1869" s="17"/>
      <c r="AG1869" s="17">
        <v>9.4057541979337203E-2</v>
      </c>
      <c r="AH1869" s="17">
        <v>6.7948012140786093E-2</v>
      </c>
    </row>
    <row r="1870" spans="2:34" x14ac:dyDescent="0.25">
      <c r="B1870" t="s">
        <v>684</v>
      </c>
      <c r="C1870" s="17">
        <v>0.21869239944841601</v>
      </c>
      <c r="D1870" s="17">
        <v>0.25203723695701302</v>
      </c>
      <c r="E1870" s="17">
        <v>0.18479258949999799</v>
      </c>
      <c r="F1870" s="17"/>
      <c r="G1870" s="17">
        <v>0.22907306632986499</v>
      </c>
      <c r="H1870" s="17">
        <v>0.19259404835527599</v>
      </c>
      <c r="I1870" s="17">
        <v>0.24172270235838</v>
      </c>
      <c r="J1870" s="17"/>
      <c r="K1870" s="17">
        <v>0.23407527461942401</v>
      </c>
      <c r="L1870" s="17">
        <v>0.21740104409949801</v>
      </c>
      <c r="M1870" s="17"/>
      <c r="N1870" s="17">
        <v>0.20721444793362301</v>
      </c>
      <c r="O1870" s="17">
        <v>0.246181640398004</v>
      </c>
      <c r="P1870" s="17">
        <v>0.208126153295244</v>
      </c>
      <c r="Q1870" s="17">
        <v>0.25354478454137502</v>
      </c>
      <c r="R1870" s="17">
        <v>0.20628650332145501</v>
      </c>
      <c r="S1870" s="17"/>
      <c r="T1870" s="17">
        <v>0.262560390322507</v>
      </c>
      <c r="U1870" s="17">
        <v>0.20532131641899401</v>
      </c>
      <c r="V1870" s="17">
        <v>0.19976956206185101</v>
      </c>
      <c r="W1870" s="17">
        <v>0.22030957852703201</v>
      </c>
      <c r="X1870" s="17">
        <v>0.189792834420315</v>
      </c>
      <c r="Y1870" s="17">
        <v>0.184686010853194</v>
      </c>
      <c r="Z1870" s="17">
        <v>0.198659622753695</v>
      </c>
      <c r="AA1870" s="17">
        <v>0.212895610275005</v>
      </c>
      <c r="AB1870" s="17">
        <v>0.234131545663535</v>
      </c>
      <c r="AC1870" s="17">
        <v>0.247126265806554</v>
      </c>
      <c r="AD1870" s="17">
        <v>0.26116675812239798</v>
      </c>
      <c r="AE1870" s="17">
        <v>0.16556070080850599</v>
      </c>
      <c r="AF1870" s="17"/>
      <c r="AG1870" s="17">
        <v>0.22704435104376999</v>
      </c>
      <c r="AH1870" s="17">
        <v>0.210342734369449</v>
      </c>
    </row>
    <row r="1871" spans="2:34" x14ac:dyDescent="0.25">
      <c r="B1871" t="s">
        <v>685</v>
      </c>
      <c r="C1871" s="17">
        <v>0.30549939514652702</v>
      </c>
      <c r="D1871" s="17">
        <v>0.32185101432393398</v>
      </c>
      <c r="E1871" s="17">
        <v>0.29017019563407698</v>
      </c>
      <c r="F1871" s="17"/>
      <c r="G1871" s="17">
        <v>0.295437638592561</v>
      </c>
      <c r="H1871" s="17">
        <v>0.3299690092093</v>
      </c>
      <c r="I1871" s="17">
        <v>0.28421187254600799</v>
      </c>
      <c r="J1871" s="17"/>
      <c r="K1871" s="17">
        <v>0.29495728046368003</v>
      </c>
      <c r="L1871" s="17">
        <v>0.31233217952367598</v>
      </c>
      <c r="M1871" s="17"/>
      <c r="N1871" s="17">
        <v>0.26505723885208299</v>
      </c>
      <c r="O1871" s="17">
        <v>0.30632208958401103</v>
      </c>
      <c r="P1871" s="17">
        <v>0.29037429631343598</v>
      </c>
      <c r="Q1871" s="17">
        <v>0.35911954275817098</v>
      </c>
      <c r="R1871" s="17">
        <v>0.347442348197393</v>
      </c>
      <c r="S1871" s="17"/>
      <c r="T1871" s="17">
        <v>0.29380686899525099</v>
      </c>
      <c r="U1871" s="17">
        <v>0.32990668627167002</v>
      </c>
      <c r="V1871" s="17">
        <v>0.27531633075700801</v>
      </c>
      <c r="W1871" s="17">
        <v>0.32725469384635097</v>
      </c>
      <c r="X1871" s="17">
        <v>0.336841022559139</v>
      </c>
      <c r="Y1871" s="17">
        <v>0.29448389660138902</v>
      </c>
      <c r="Z1871" s="17">
        <v>0.294214545106942</v>
      </c>
      <c r="AA1871" s="17">
        <v>0.34837317537381202</v>
      </c>
      <c r="AB1871" s="17">
        <v>0.31977124612818097</v>
      </c>
      <c r="AC1871" s="17">
        <v>0.28041834992249398</v>
      </c>
      <c r="AD1871" s="17">
        <v>0.25830649320250498</v>
      </c>
      <c r="AE1871" s="17">
        <v>0.29077678294626003</v>
      </c>
      <c r="AF1871" s="17"/>
      <c r="AG1871" s="17">
        <v>0.29545105334532601</v>
      </c>
      <c r="AH1871" s="17">
        <v>0.318963232432178</v>
      </c>
    </row>
    <row r="1872" spans="2:34" x14ac:dyDescent="0.25">
      <c r="B1872" t="s">
        <v>686</v>
      </c>
      <c r="C1872" s="17">
        <v>0.27674140771065497</v>
      </c>
      <c r="D1872" s="17">
        <v>0.249099483398594</v>
      </c>
      <c r="E1872" s="17">
        <v>0.30419081380996099</v>
      </c>
      <c r="F1872" s="17"/>
      <c r="G1872" s="17">
        <v>0.25978943215385902</v>
      </c>
      <c r="H1872" s="17">
        <v>0.28454951166687797</v>
      </c>
      <c r="I1872" s="17">
        <v>0.28271203388999</v>
      </c>
      <c r="J1872" s="17"/>
      <c r="K1872" s="17">
        <v>0.30042326014837001</v>
      </c>
      <c r="L1872" s="17">
        <v>0.27436711587649898</v>
      </c>
      <c r="M1872" s="17"/>
      <c r="N1872" s="17">
        <v>0.23358086148889101</v>
      </c>
      <c r="O1872" s="17">
        <v>0.27106770858863399</v>
      </c>
      <c r="P1872" s="17">
        <v>0.29991232745412499</v>
      </c>
      <c r="Q1872" s="17">
        <v>0.216966573262281</v>
      </c>
      <c r="R1872" s="17">
        <v>0.29689133544520302</v>
      </c>
      <c r="S1872" s="17"/>
      <c r="T1872" s="17">
        <v>0.28484436015167502</v>
      </c>
      <c r="U1872" s="17">
        <v>0.26216531351338102</v>
      </c>
      <c r="V1872" s="17">
        <v>0.32444113229007499</v>
      </c>
      <c r="W1872" s="17">
        <v>0.258565063259174</v>
      </c>
      <c r="X1872" s="17">
        <v>0.293986200749078</v>
      </c>
      <c r="Y1872" s="17">
        <v>0.28156080749520301</v>
      </c>
      <c r="Z1872" s="17">
        <v>0.238396531477713</v>
      </c>
      <c r="AA1872" s="17">
        <v>0.30341160152240798</v>
      </c>
      <c r="AB1872" s="17">
        <v>0.26569913418378399</v>
      </c>
      <c r="AC1872" s="17">
        <v>0.31441476971253501</v>
      </c>
      <c r="AD1872" s="17">
        <v>0.196487735268117</v>
      </c>
      <c r="AE1872" s="17">
        <v>0.31313135587421498</v>
      </c>
      <c r="AF1872" s="17"/>
      <c r="AG1872" s="17">
        <v>0.275902938267029</v>
      </c>
      <c r="AH1872" s="17">
        <v>0.28456900983261202</v>
      </c>
    </row>
    <row r="1873" spans="2:34" x14ac:dyDescent="0.25">
      <c r="B1873" t="s">
        <v>80</v>
      </c>
      <c r="C1873" s="17">
        <v>0.12195702153637</v>
      </c>
      <c r="D1873" s="17">
        <v>9.8638204552110406E-2</v>
      </c>
      <c r="E1873" s="17">
        <v>0.143526380189853</v>
      </c>
      <c r="F1873" s="17"/>
      <c r="G1873" s="17">
        <v>0.15367352292393699</v>
      </c>
      <c r="H1873" s="17">
        <v>0.108085255198105</v>
      </c>
      <c r="I1873" s="17">
        <v>0.10986369322964699</v>
      </c>
      <c r="J1873" s="17"/>
      <c r="K1873" s="17">
        <v>0.11134733488229299</v>
      </c>
      <c r="L1873" s="17">
        <v>0.115613522187986</v>
      </c>
      <c r="M1873" s="17"/>
      <c r="N1873" s="17">
        <v>0.20356862228619901</v>
      </c>
      <c r="O1873" s="17">
        <v>0.10562704347904101</v>
      </c>
      <c r="P1873" s="17">
        <v>0.121804880354569</v>
      </c>
      <c r="Q1873" s="17">
        <v>0.106449423427907</v>
      </c>
      <c r="R1873" s="17">
        <v>7.7061008004654596E-2</v>
      </c>
      <c r="S1873" s="17"/>
      <c r="T1873" s="17">
        <v>8.8655965716122401E-2</v>
      </c>
      <c r="U1873" s="17">
        <v>0.12512201540493401</v>
      </c>
      <c r="V1873" s="17">
        <v>0.15526211809965901</v>
      </c>
      <c r="W1873" s="17">
        <v>0.129894185467476</v>
      </c>
      <c r="X1873" s="17">
        <v>0.113079134461678</v>
      </c>
      <c r="Y1873" s="17">
        <v>0.14361144036560899</v>
      </c>
      <c r="Z1873" s="17">
        <v>0.175303797814089</v>
      </c>
      <c r="AA1873" s="17">
        <v>7.8331294216820793E-2</v>
      </c>
      <c r="AB1873" s="17">
        <v>9.5196301804399003E-2</v>
      </c>
      <c r="AC1873" s="17">
        <v>7.3620121363360796E-2</v>
      </c>
      <c r="AD1873" s="17">
        <v>0.18587995625506301</v>
      </c>
      <c r="AE1873" s="17">
        <v>0.13380031729851399</v>
      </c>
      <c r="AF1873" s="17"/>
      <c r="AG1873" s="17">
        <v>0.10754411536453699</v>
      </c>
      <c r="AH1873" s="17">
        <v>0.118177011224974</v>
      </c>
    </row>
    <row r="1874" spans="2:34" x14ac:dyDescent="0.25">
      <c r="C1874" s="17"/>
      <c r="D1874" s="17"/>
      <c r="E1874" s="17"/>
      <c r="F1874" s="17"/>
      <c r="G1874" s="17"/>
      <c r="H1874" s="17"/>
      <c r="I1874" s="17"/>
      <c r="J1874" s="17"/>
      <c r="K1874" s="17"/>
      <c r="L1874" s="17"/>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7"/>
    </row>
    <row r="1875" spans="2:34" x14ac:dyDescent="0.25">
      <c r="B1875" s="6" t="s">
        <v>693</v>
      </c>
      <c r="C1875" s="17"/>
      <c r="D1875" s="17"/>
      <c r="E1875" s="17"/>
      <c r="F1875" s="17"/>
      <c r="G1875" s="17"/>
      <c r="H1875" s="17"/>
      <c r="I1875" s="17"/>
      <c r="J1875" s="17"/>
      <c r="K1875" s="17"/>
      <c r="L1875" s="17"/>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7"/>
    </row>
    <row r="1876" spans="2:34" x14ac:dyDescent="0.25">
      <c r="B1876" s="23" t="s">
        <v>62</v>
      </c>
      <c r="C1876" s="17"/>
      <c r="D1876" s="17"/>
      <c r="E1876" s="17"/>
      <c r="F1876" s="17"/>
      <c r="G1876" s="17"/>
      <c r="H1876" s="17"/>
      <c r="I1876" s="17"/>
      <c r="J1876" s="17"/>
      <c r="K1876" s="17"/>
      <c r="L1876" s="17"/>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7"/>
    </row>
    <row r="1877" spans="2:34" x14ac:dyDescent="0.25">
      <c r="B1877" t="s">
        <v>683</v>
      </c>
      <c r="C1877" s="17">
        <v>6.5538262685502294E-2</v>
      </c>
      <c r="D1877" s="17">
        <v>7.2880616086018896E-2</v>
      </c>
      <c r="E1877" s="17">
        <v>5.9448638609700899E-2</v>
      </c>
      <c r="F1877" s="17"/>
      <c r="G1877" s="17">
        <v>4.80014623287656E-2</v>
      </c>
      <c r="H1877" s="17">
        <v>6.9408413801257798E-2</v>
      </c>
      <c r="I1877" s="17">
        <v>7.6981959841241496E-2</v>
      </c>
      <c r="J1877" s="17"/>
      <c r="K1877" s="17">
        <v>4.4064093426232201E-2</v>
      </c>
      <c r="L1877" s="17">
        <v>6.8963336935161906E-2</v>
      </c>
      <c r="M1877" s="17"/>
      <c r="N1877" s="17">
        <v>6.7544057423725504E-2</v>
      </c>
      <c r="O1877" s="17">
        <v>6.2803818881156104E-2</v>
      </c>
      <c r="P1877" s="17">
        <v>5.9136083247765703E-2</v>
      </c>
      <c r="Q1877" s="17">
        <v>8.2386512513147506E-2</v>
      </c>
      <c r="R1877" s="17">
        <v>7.2713715865739798E-2</v>
      </c>
      <c r="S1877" s="17"/>
      <c r="T1877" s="17">
        <v>0.10992137704027601</v>
      </c>
      <c r="U1877" s="17">
        <v>3.6052462820855301E-2</v>
      </c>
      <c r="V1877" s="17">
        <v>3.7101469564559002E-2</v>
      </c>
      <c r="W1877" s="17">
        <v>7.7612758945971999E-2</v>
      </c>
      <c r="X1877" s="17">
        <v>1.99243223307898E-2</v>
      </c>
      <c r="Y1877" s="17">
        <v>5.90315322509464E-2</v>
      </c>
      <c r="Z1877" s="17">
        <v>6.6778189908001995E-2</v>
      </c>
      <c r="AA1877" s="17">
        <v>5.9731130989694001E-2</v>
      </c>
      <c r="AB1877" s="17">
        <v>8.28457901742915E-2</v>
      </c>
      <c r="AC1877" s="17">
        <v>7.9257798533104995E-2</v>
      </c>
      <c r="AD1877" s="17">
        <v>6.57795692460105E-2</v>
      </c>
      <c r="AE1877" s="17">
        <v>7.4769953842137804E-2</v>
      </c>
      <c r="AF1877" s="17"/>
      <c r="AG1877" s="17">
        <v>7.3996807836681097E-2</v>
      </c>
      <c r="AH1877" s="17">
        <v>6.4007856777333103E-2</v>
      </c>
    </row>
    <row r="1878" spans="2:34" x14ac:dyDescent="0.25">
      <c r="B1878" t="s">
        <v>684</v>
      </c>
      <c r="C1878" s="17">
        <v>0.16406720222350701</v>
      </c>
      <c r="D1878" s="17">
        <v>0.184662289749499</v>
      </c>
      <c r="E1878" s="17">
        <v>0.14558787875176701</v>
      </c>
      <c r="F1878" s="17"/>
      <c r="G1878" s="17">
        <v>0.14569357714439499</v>
      </c>
      <c r="H1878" s="17">
        <v>0.15637777143096601</v>
      </c>
      <c r="I1878" s="17">
        <v>0.190759447438164</v>
      </c>
      <c r="J1878" s="17"/>
      <c r="K1878" s="17">
        <v>0.13658415415758901</v>
      </c>
      <c r="L1878" s="17">
        <v>0.17026480439306699</v>
      </c>
      <c r="M1878" s="17"/>
      <c r="N1878" s="17">
        <v>0.13868946728906001</v>
      </c>
      <c r="O1878" s="17">
        <v>0.14136651788319601</v>
      </c>
      <c r="P1878" s="17">
        <v>0.177903722753955</v>
      </c>
      <c r="Q1878" s="17">
        <v>0.19028782378915801</v>
      </c>
      <c r="R1878" s="17">
        <v>0.17392176313539301</v>
      </c>
      <c r="S1878" s="17"/>
      <c r="T1878" s="17">
        <v>0.20406856495204201</v>
      </c>
      <c r="U1878" s="17">
        <v>0.145485283644433</v>
      </c>
      <c r="V1878" s="17">
        <v>0.17178652956079599</v>
      </c>
      <c r="W1878" s="17">
        <v>0.14038702601032199</v>
      </c>
      <c r="X1878" s="17">
        <v>0.197832882390794</v>
      </c>
      <c r="Y1878" s="17">
        <v>0.14819663082443099</v>
      </c>
      <c r="Z1878" s="17">
        <v>0.13019724091620599</v>
      </c>
      <c r="AA1878" s="17">
        <v>0.14488765245899901</v>
      </c>
      <c r="AB1878" s="17">
        <v>0.15102774578582401</v>
      </c>
      <c r="AC1878" s="17">
        <v>0.18765281501781</v>
      </c>
      <c r="AD1878" s="17">
        <v>0.17912097056161799</v>
      </c>
      <c r="AE1878" s="17">
        <v>0.16079275825977901</v>
      </c>
      <c r="AF1878" s="17"/>
      <c r="AG1878" s="17">
        <v>0.18604645396585101</v>
      </c>
      <c r="AH1878" s="17">
        <v>0.147395131765309</v>
      </c>
    </row>
    <row r="1879" spans="2:34" x14ac:dyDescent="0.25">
      <c r="B1879" t="s">
        <v>685</v>
      </c>
      <c r="C1879" s="17">
        <v>0.26634060092391998</v>
      </c>
      <c r="D1879" s="17">
        <v>0.27704769244093402</v>
      </c>
      <c r="E1879" s="17">
        <v>0.25496985148449303</v>
      </c>
      <c r="F1879" s="17"/>
      <c r="G1879" s="17">
        <v>0.235587343621359</v>
      </c>
      <c r="H1879" s="17">
        <v>0.28257620605341899</v>
      </c>
      <c r="I1879" s="17">
        <v>0.27457998317105797</v>
      </c>
      <c r="J1879" s="17"/>
      <c r="K1879" s="17">
        <v>0.27305818281737698</v>
      </c>
      <c r="L1879" s="17">
        <v>0.26787653442686099</v>
      </c>
      <c r="M1879" s="17"/>
      <c r="N1879" s="17">
        <v>0.24211626328796501</v>
      </c>
      <c r="O1879" s="17">
        <v>0.25659907044579</v>
      </c>
      <c r="P1879" s="17">
        <v>0.25445392481415302</v>
      </c>
      <c r="Q1879" s="17">
        <v>0.25585421501702199</v>
      </c>
      <c r="R1879" s="17">
        <v>0.32307981619449599</v>
      </c>
      <c r="S1879" s="17"/>
      <c r="T1879" s="17">
        <v>0.26923972711021399</v>
      </c>
      <c r="U1879" s="17">
        <v>0.235310125903235</v>
      </c>
      <c r="V1879" s="17">
        <v>0.26037999741323498</v>
      </c>
      <c r="W1879" s="17">
        <v>0.33716722247681302</v>
      </c>
      <c r="X1879" s="17">
        <v>0.26110997509725797</v>
      </c>
      <c r="Y1879" s="17">
        <v>0.26378636706890901</v>
      </c>
      <c r="Z1879" s="17">
        <v>0.27769591983673497</v>
      </c>
      <c r="AA1879" s="17">
        <v>0.30192688778353599</v>
      </c>
      <c r="AB1879" s="17">
        <v>0.27240690833046499</v>
      </c>
      <c r="AC1879" s="17">
        <v>0.23444880510122301</v>
      </c>
      <c r="AD1879" s="17">
        <v>0.282007851193255</v>
      </c>
      <c r="AE1879" s="17">
        <v>0.17974741184721299</v>
      </c>
      <c r="AF1879" s="17"/>
      <c r="AG1879" s="17">
        <v>0.25048861647694198</v>
      </c>
      <c r="AH1879" s="17">
        <v>0.281739825743893</v>
      </c>
    </row>
    <row r="1880" spans="2:34" x14ac:dyDescent="0.25">
      <c r="B1880" t="s">
        <v>686</v>
      </c>
      <c r="C1880" s="17">
        <v>0.39888115791228301</v>
      </c>
      <c r="D1880" s="17">
        <v>0.37651806838177099</v>
      </c>
      <c r="E1880" s="17">
        <v>0.418629029219236</v>
      </c>
      <c r="F1880" s="17"/>
      <c r="G1880" s="17">
        <v>0.431147409508706</v>
      </c>
      <c r="H1880" s="17">
        <v>0.41097013164535601</v>
      </c>
      <c r="I1880" s="17">
        <v>0.35377731339955598</v>
      </c>
      <c r="J1880" s="17"/>
      <c r="K1880" s="17">
        <v>0.446121814261915</v>
      </c>
      <c r="L1880" s="17">
        <v>0.39384781899878002</v>
      </c>
      <c r="M1880" s="17"/>
      <c r="N1880" s="17">
        <v>0.35722943667379198</v>
      </c>
      <c r="O1880" s="17">
        <v>0.43438222233961399</v>
      </c>
      <c r="P1880" s="17">
        <v>0.41850931743295799</v>
      </c>
      <c r="Q1880" s="17">
        <v>0.39549852533687102</v>
      </c>
      <c r="R1880" s="17">
        <v>0.36021996656710598</v>
      </c>
      <c r="S1880" s="17"/>
      <c r="T1880" s="17">
        <v>0.34875578849445099</v>
      </c>
      <c r="U1880" s="17">
        <v>0.45588443925292499</v>
      </c>
      <c r="V1880" s="17">
        <v>0.419717122129253</v>
      </c>
      <c r="W1880" s="17">
        <v>0.33074120792603001</v>
      </c>
      <c r="X1880" s="17">
        <v>0.39739222084671</v>
      </c>
      <c r="Y1880" s="17">
        <v>0.40658359549652601</v>
      </c>
      <c r="Z1880" s="17">
        <v>0.41672783778807998</v>
      </c>
      <c r="AA1880" s="17">
        <v>0.40779796603178797</v>
      </c>
      <c r="AB1880" s="17">
        <v>0.41027672655144398</v>
      </c>
      <c r="AC1880" s="17">
        <v>0.39585384143710201</v>
      </c>
      <c r="AD1880" s="17">
        <v>0.342960946001373</v>
      </c>
      <c r="AE1880" s="17">
        <v>0.48634558050717702</v>
      </c>
      <c r="AF1880" s="17"/>
      <c r="AG1880" s="17">
        <v>0.39581566456834399</v>
      </c>
      <c r="AH1880" s="17">
        <v>0.41179408058234701</v>
      </c>
    </row>
    <row r="1881" spans="2:34" x14ac:dyDescent="0.25">
      <c r="B1881" t="s">
        <v>80</v>
      </c>
      <c r="C1881" s="17">
        <v>0.10517277625478801</v>
      </c>
      <c r="D1881" s="17">
        <v>8.8891333341777207E-2</v>
      </c>
      <c r="E1881" s="17">
        <v>0.121364601934802</v>
      </c>
      <c r="F1881" s="17"/>
      <c r="G1881" s="17">
        <v>0.139570207396775</v>
      </c>
      <c r="H1881" s="17">
        <v>8.0667477069001597E-2</v>
      </c>
      <c r="I1881" s="17">
        <v>0.103901296149981</v>
      </c>
      <c r="J1881" s="17"/>
      <c r="K1881" s="17">
        <v>0.10017175533688701</v>
      </c>
      <c r="L1881" s="17">
        <v>9.9047505246129999E-2</v>
      </c>
      <c r="M1881" s="17"/>
      <c r="N1881" s="17">
        <v>0.19442077532545801</v>
      </c>
      <c r="O1881" s="17">
        <v>0.10484837045024301</v>
      </c>
      <c r="P1881" s="17">
        <v>8.9996951751168702E-2</v>
      </c>
      <c r="Q1881" s="17">
        <v>7.5972923343802096E-2</v>
      </c>
      <c r="R1881" s="17">
        <v>7.0064738237265001E-2</v>
      </c>
      <c r="S1881" s="17"/>
      <c r="T1881" s="17">
        <v>6.8014542403017006E-2</v>
      </c>
      <c r="U1881" s="17">
        <v>0.12726768837855101</v>
      </c>
      <c r="V1881" s="17">
        <v>0.11101488133215601</v>
      </c>
      <c r="W1881" s="17">
        <v>0.114091784640864</v>
      </c>
      <c r="X1881" s="17">
        <v>0.123740599334448</v>
      </c>
      <c r="Y1881" s="17">
        <v>0.12240187435918801</v>
      </c>
      <c r="Z1881" s="17">
        <v>0.10860081155097701</v>
      </c>
      <c r="AA1881" s="17">
        <v>8.5656362735982899E-2</v>
      </c>
      <c r="AB1881" s="17">
        <v>8.3442829157975698E-2</v>
      </c>
      <c r="AC1881" s="17">
        <v>0.10278673991076</v>
      </c>
      <c r="AD1881" s="17">
        <v>0.13013066299774301</v>
      </c>
      <c r="AE1881" s="17">
        <v>9.8344295543693602E-2</v>
      </c>
      <c r="AF1881" s="17"/>
      <c r="AG1881" s="17">
        <v>9.36524571521819E-2</v>
      </c>
      <c r="AH1881" s="17">
        <v>9.5063105131118E-2</v>
      </c>
    </row>
    <row r="1882" spans="2:34" x14ac:dyDescent="0.25">
      <c r="C1882" s="17"/>
      <c r="D1882" s="17"/>
      <c r="E1882" s="17"/>
      <c r="F1882" s="17"/>
      <c r="G1882" s="17"/>
      <c r="H1882" s="17"/>
      <c r="I1882" s="17"/>
      <c r="J1882" s="17"/>
      <c r="K1882" s="17"/>
      <c r="L1882" s="17"/>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7"/>
    </row>
    <row r="1883" spans="2:34" x14ac:dyDescent="0.25">
      <c r="B1883" s="6" t="s">
        <v>694</v>
      </c>
      <c r="C1883" s="17"/>
      <c r="D1883" s="17"/>
      <c r="E1883" s="17"/>
      <c r="F1883" s="17"/>
      <c r="G1883" s="17"/>
      <c r="H1883" s="17"/>
      <c r="I1883" s="17"/>
      <c r="J1883" s="17"/>
      <c r="K1883" s="17"/>
      <c r="L1883" s="17"/>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7"/>
    </row>
    <row r="1884" spans="2:34" x14ac:dyDescent="0.25">
      <c r="B1884" s="23" t="s">
        <v>62</v>
      </c>
      <c r="C1884" s="17"/>
      <c r="D1884" s="17"/>
      <c r="E1884" s="17"/>
      <c r="F1884" s="17"/>
      <c r="G1884" s="17"/>
      <c r="H1884" s="17"/>
      <c r="I1884" s="17"/>
      <c r="J1884" s="17"/>
      <c r="K1884" s="17"/>
      <c r="L1884" s="17"/>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7"/>
    </row>
    <row r="1885" spans="2:34" x14ac:dyDescent="0.25">
      <c r="B1885" t="s">
        <v>683</v>
      </c>
      <c r="C1885" s="17">
        <v>8.5929968630438794E-2</v>
      </c>
      <c r="D1885" s="17">
        <v>8.8629554275811706E-2</v>
      </c>
      <c r="E1885" s="17">
        <v>8.4873468241035394E-2</v>
      </c>
      <c r="F1885" s="17"/>
      <c r="G1885" s="17">
        <v>6.6827494970855994E-2</v>
      </c>
      <c r="H1885" s="17">
        <v>9.1573529568993797E-2</v>
      </c>
      <c r="I1885" s="17">
        <v>9.6607801012905295E-2</v>
      </c>
      <c r="J1885" s="17"/>
      <c r="K1885" s="17">
        <v>6.1059508833601298E-2</v>
      </c>
      <c r="L1885" s="17">
        <v>8.9048483552003094E-2</v>
      </c>
      <c r="M1885" s="17"/>
      <c r="N1885" s="17">
        <v>0.12690761394280001</v>
      </c>
      <c r="O1885" s="17">
        <v>4.7368431490826701E-2</v>
      </c>
      <c r="P1885" s="17">
        <v>8.8275837364256302E-2</v>
      </c>
      <c r="Q1885" s="17">
        <v>0.12808954419393001</v>
      </c>
      <c r="R1885" s="17">
        <v>7.30730302165081E-2</v>
      </c>
      <c r="S1885" s="17"/>
      <c r="T1885" s="17">
        <v>9.9245132059650895E-2</v>
      </c>
      <c r="U1885" s="17">
        <v>6.1721113329531001E-2</v>
      </c>
      <c r="V1885" s="17">
        <v>5.79339852846497E-2</v>
      </c>
      <c r="W1885" s="17">
        <v>0.10820772088213</v>
      </c>
      <c r="X1885" s="17">
        <v>9.6427815179532098E-2</v>
      </c>
      <c r="Y1885" s="17">
        <v>7.5861109610384295E-2</v>
      </c>
      <c r="Z1885" s="17">
        <v>0.101258729763277</v>
      </c>
      <c r="AA1885" s="17">
        <v>6.9762136025908597E-2</v>
      </c>
      <c r="AB1885" s="17">
        <v>0.107828812950161</v>
      </c>
      <c r="AC1885" s="17">
        <v>0.109050749134409</v>
      </c>
      <c r="AD1885" s="17">
        <v>4.3944511021348102E-2</v>
      </c>
      <c r="AE1885" s="17">
        <v>4.9706241919029601E-2</v>
      </c>
      <c r="AF1885" s="17"/>
      <c r="AG1885" s="17">
        <v>8.4761305959441896E-2</v>
      </c>
      <c r="AH1885" s="17">
        <v>8.4437607947775301E-2</v>
      </c>
    </row>
    <row r="1886" spans="2:34" x14ac:dyDescent="0.25">
      <c r="B1886" t="s">
        <v>684</v>
      </c>
      <c r="C1886" s="17">
        <v>0.19957807305025799</v>
      </c>
      <c r="D1886" s="17">
        <v>0.22796843345453</v>
      </c>
      <c r="E1886" s="17">
        <v>0.173981929112382</v>
      </c>
      <c r="F1886" s="17"/>
      <c r="G1886" s="17">
        <v>0.17132889572138901</v>
      </c>
      <c r="H1886" s="17">
        <v>0.20182940826825699</v>
      </c>
      <c r="I1886" s="17">
        <v>0.22299830818181801</v>
      </c>
      <c r="J1886" s="17"/>
      <c r="K1886" s="17">
        <v>0.19751945929245099</v>
      </c>
      <c r="L1886" s="17">
        <v>0.20078040981217299</v>
      </c>
      <c r="M1886" s="17"/>
      <c r="N1886" s="17">
        <v>0.189206712216171</v>
      </c>
      <c r="O1886" s="17">
        <v>0.19839274414375799</v>
      </c>
      <c r="P1886" s="17">
        <v>0.20848273092369901</v>
      </c>
      <c r="Q1886" s="17">
        <v>0.160662873047659</v>
      </c>
      <c r="R1886" s="17">
        <v>0.20683881591707401</v>
      </c>
      <c r="S1886" s="17"/>
      <c r="T1886" s="17">
        <v>0.217931169902529</v>
      </c>
      <c r="U1886" s="17">
        <v>0.205450418754546</v>
      </c>
      <c r="V1886" s="17">
        <v>0.18987772070995501</v>
      </c>
      <c r="W1886" s="17">
        <v>0.19838336891441999</v>
      </c>
      <c r="X1886" s="17">
        <v>0.179920727278395</v>
      </c>
      <c r="Y1886" s="17">
        <v>0.22394500199423101</v>
      </c>
      <c r="Z1886" s="17">
        <v>0.18380407764884699</v>
      </c>
      <c r="AA1886" s="17">
        <v>0.19116654250180501</v>
      </c>
      <c r="AB1886" s="17">
        <v>0.19229453470680999</v>
      </c>
      <c r="AC1886" s="17">
        <v>0.21579429689114901</v>
      </c>
      <c r="AD1886" s="17">
        <v>0.17040138848396499</v>
      </c>
      <c r="AE1886" s="17">
        <v>0.18096815611991701</v>
      </c>
      <c r="AF1886" s="17"/>
      <c r="AG1886" s="17">
        <v>0.240514993422803</v>
      </c>
      <c r="AH1886" s="17">
        <v>0.172631322785089</v>
      </c>
    </row>
    <row r="1887" spans="2:34" x14ac:dyDescent="0.25">
      <c r="B1887" t="s">
        <v>685</v>
      </c>
      <c r="C1887" s="17">
        <v>0.32109666240132601</v>
      </c>
      <c r="D1887" s="17">
        <v>0.31734762654089999</v>
      </c>
      <c r="E1887" s="17">
        <v>0.32300889768670799</v>
      </c>
      <c r="F1887" s="17"/>
      <c r="G1887" s="17">
        <v>0.30934315246501498</v>
      </c>
      <c r="H1887" s="17">
        <v>0.335614271671484</v>
      </c>
      <c r="I1887" s="17">
        <v>0.31383926664199402</v>
      </c>
      <c r="J1887" s="17"/>
      <c r="K1887" s="17">
        <v>0.32738593315452402</v>
      </c>
      <c r="L1887" s="17">
        <v>0.32553807951275998</v>
      </c>
      <c r="M1887" s="17"/>
      <c r="N1887" s="17">
        <v>0.23674653195019199</v>
      </c>
      <c r="O1887" s="17">
        <v>0.31609407605553502</v>
      </c>
      <c r="P1887" s="17">
        <v>0.33087568026837599</v>
      </c>
      <c r="Q1887" s="17">
        <v>0.35772013179609602</v>
      </c>
      <c r="R1887" s="17">
        <v>0.36524227050376001</v>
      </c>
      <c r="S1887" s="17"/>
      <c r="T1887" s="17">
        <v>0.35576876872232899</v>
      </c>
      <c r="U1887" s="17">
        <v>0.37741353290804402</v>
      </c>
      <c r="V1887" s="17">
        <v>0.27868219957400803</v>
      </c>
      <c r="W1887" s="17">
        <v>0.28401910000934499</v>
      </c>
      <c r="X1887" s="17">
        <v>0.304613774057307</v>
      </c>
      <c r="Y1887" s="17">
        <v>0.30115050032347601</v>
      </c>
      <c r="Z1887" s="17">
        <v>0.29882478401731899</v>
      </c>
      <c r="AA1887" s="17">
        <v>0.33950536193807301</v>
      </c>
      <c r="AB1887" s="17">
        <v>0.30559404623314002</v>
      </c>
      <c r="AC1887" s="17">
        <v>0.288093337316636</v>
      </c>
      <c r="AD1887" s="17">
        <v>0.331946687946506</v>
      </c>
      <c r="AE1887" s="17">
        <v>0.41184134970784603</v>
      </c>
      <c r="AF1887" s="17"/>
      <c r="AG1887" s="17">
        <v>0.31795830245186901</v>
      </c>
      <c r="AH1887" s="17">
        <v>0.33131496330931098</v>
      </c>
    </row>
    <row r="1888" spans="2:34" x14ac:dyDescent="0.25">
      <c r="B1888" t="s">
        <v>686</v>
      </c>
      <c r="C1888" s="17">
        <v>0.28670486271572598</v>
      </c>
      <c r="D1888" s="17">
        <v>0.27118911806692098</v>
      </c>
      <c r="E1888" s="17">
        <v>0.30166248138850199</v>
      </c>
      <c r="F1888" s="17"/>
      <c r="G1888" s="17">
        <v>0.29328552880833397</v>
      </c>
      <c r="H1888" s="17">
        <v>0.28786586346133602</v>
      </c>
      <c r="I1888" s="17">
        <v>0.27913910944003401</v>
      </c>
      <c r="J1888" s="17"/>
      <c r="K1888" s="17">
        <v>0.31335393828651498</v>
      </c>
      <c r="L1888" s="17">
        <v>0.28521968802228698</v>
      </c>
      <c r="M1888" s="17"/>
      <c r="N1888" s="17">
        <v>0.25961851784439199</v>
      </c>
      <c r="O1888" s="17">
        <v>0.31750440494359899</v>
      </c>
      <c r="P1888" s="17">
        <v>0.28513164063632102</v>
      </c>
      <c r="Q1888" s="17">
        <v>0.27854029370144701</v>
      </c>
      <c r="R1888" s="17">
        <v>0.28246811042423098</v>
      </c>
      <c r="S1888" s="17"/>
      <c r="T1888" s="17">
        <v>0.234703375569315</v>
      </c>
      <c r="U1888" s="17">
        <v>0.25952414865338003</v>
      </c>
      <c r="V1888" s="17">
        <v>0.36020000864487101</v>
      </c>
      <c r="W1888" s="17">
        <v>0.319165267084417</v>
      </c>
      <c r="X1888" s="17">
        <v>0.282269253859873</v>
      </c>
      <c r="Y1888" s="17">
        <v>0.27586263113975601</v>
      </c>
      <c r="Z1888" s="17">
        <v>0.30825484218719201</v>
      </c>
      <c r="AA1888" s="17">
        <v>0.293354994899796</v>
      </c>
      <c r="AB1888" s="17">
        <v>0.30700078192883601</v>
      </c>
      <c r="AC1888" s="17">
        <v>0.29791615778807101</v>
      </c>
      <c r="AD1888" s="17">
        <v>0.26340225492650898</v>
      </c>
      <c r="AE1888" s="17">
        <v>0.25490369418457698</v>
      </c>
      <c r="AF1888" s="17"/>
      <c r="AG1888" s="17">
        <v>0.275427344951445</v>
      </c>
      <c r="AH1888" s="17">
        <v>0.30684512080474602</v>
      </c>
    </row>
    <row r="1889" spans="2:34" x14ac:dyDescent="0.25">
      <c r="B1889" t="s">
        <v>80</v>
      </c>
      <c r="C1889" s="17">
        <v>0.10669043320225099</v>
      </c>
      <c r="D1889" s="17">
        <v>9.4865267661836894E-2</v>
      </c>
      <c r="E1889" s="17">
        <v>0.11647322357137301</v>
      </c>
      <c r="F1889" s="17"/>
      <c r="G1889" s="17">
        <v>0.15921492803440501</v>
      </c>
      <c r="H1889" s="17">
        <v>8.3116927029929399E-2</v>
      </c>
      <c r="I1889" s="17">
        <v>8.7415514723249696E-2</v>
      </c>
      <c r="J1889" s="17"/>
      <c r="K1889" s="17">
        <v>0.10068116043290901</v>
      </c>
      <c r="L1889" s="17">
        <v>9.9413339100776904E-2</v>
      </c>
      <c r="M1889" s="17"/>
      <c r="N1889" s="17">
        <v>0.18752062404644401</v>
      </c>
      <c r="O1889" s="17">
        <v>0.120640343366281</v>
      </c>
      <c r="P1889" s="17">
        <v>8.7234110807347207E-2</v>
      </c>
      <c r="Q1889" s="17">
        <v>7.4987157260868506E-2</v>
      </c>
      <c r="R1889" s="17">
        <v>7.2377772938426593E-2</v>
      </c>
      <c r="S1889" s="17"/>
      <c r="T1889" s="17">
        <v>9.2351553746176304E-2</v>
      </c>
      <c r="U1889" s="17">
        <v>9.5890786354499505E-2</v>
      </c>
      <c r="V1889" s="17">
        <v>0.11330608578651701</v>
      </c>
      <c r="W1889" s="17">
        <v>9.0224543109686597E-2</v>
      </c>
      <c r="X1889" s="17">
        <v>0.136768429624892</v>
      </c>
      <c r="Y1889" s="17">
        <v>0.123180756932153</v>
      </c>
      <c r="Z1889" s="17">
        <v>0.10785756638336499</v>
      </c>
      <c r="AA1889" s="17">
        <v>0.106210964634417</v>
      </c>
      <c r="AB1889" s="17">
        <v>8.7281824181053E-2</v>
      </c>
      <c r="AC1889" s="17">
        <v>8.9145458869734698E-2</v>
      </c>
      <c r="AD1889" s="17">
        <v>0.19030515762167199</v>
      </c>
      <c r="AE1889" s="17">
        <v>0.10258055806863101</v>
      </c>
      <c r="AF1889" s="17"/>
      <c r="AG1889" s="17">
        <v>8.1338053214441999E-2</v>
      </c>
      <c r="AH1889" s="17">
        <v>0.104770985153079</v>
      </c>
    </row>
    <row r="1890" spans="2:34" x14ac:dyDescent="0.25">
      <c r="C1890" s="17"/>
      <c r="D1890" s="17"/>
      <c r="E1890" s="17"/>
      <c r="F1890" s="17"/>
      <c r="G1890" s="17"/>
      <c r="H1890" s="17"/>
      <c r="I1890" s="17"/>
      <c r="J1890" s="17"/>
      <c r="K1890" s="17"/>
      <c r="L1890" s="17"/>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7"/>
    </row>
    <row r="1891" spans="2:34" x14ac:dyDescent="0.25">
      <c r="B1891" s="6" t="s">
        <v>695</v>
      </c>
      <c r="C1891" s="17"/>
      <c r="D1891" s="17"/>
      <c r="E1891" s="17"/>
      <c r="F1891" s="17"/>
      <c r="G1891" s="17"/>
      <c r="H1891" s="17"/>
      <c r="I1891" s="17"/>
      <c r="J1891" s="17"/>
      <c r="K1891" s="17"/>
      <c r="L1891" s="17"/>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7"/>
    </row>
    <row r="1892" spans="2:34" x14ac:dyDescent="0.25">
      <c r="B1892" s="23" t="s">
        <v>62</v>
      </c>
      <c r="C1892" s="17"/>
      <c r="D1892" s="17"/>
      <c r="E1892" s="17"/>
      <c r="F1892" s="17"/>
      <c r="G1892" s="17"/>
      <c r="H1892" s="17"/>
      <c r="I1892" s="17"/>
      <c r="J1892" s="17"/>
      <c r="K1892" s="17"/>
      <c r="L1892" s="17"/>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7"/>
    </row>
    <row r="1893" spans="2:34" x14ac:dyDescent="0.25">
      <c r="B1893" t="s">
        <v>683</v>
      </c>
      <c r="C1893" s="17">
        <v>7.7754110946545496E-2</v>
      </c>
      <c r="D1893" s="17">
        <v>8.2166301998522401E-2</v>
      </c>
      <c r="E1893" s="17">
        <v>7.4828508155112994E-2</v>
      </c>
      <c r="F1893" s="17"/>
      <c r="G1893" s="17">
        <v>6.4158411964672299E-2</v>
      </c>
      <c r="H1893" s="17">
        <v>7.9371384315883697E-2</v>
      </c>
      <c r="I1893" s="17">
        <v>8.8357546052067498E-2</v>
      </c>
      <c r="J1893" s="17"/>
      <c r="K1893" s="17">
        <v>5.7060541550680202E-2</v>
      </c>
      <c r="L1893" s="17">
        <v>7.9389820700583105E-2</v>
      </c>
      <c r="M1893" s="17"/>
      <c r="N1893" s="17">
        <v>7.1551399135001803E-2</v>
      </c>
      <c r="O1893" s="17">
        <v>8.4556081523793E-2</v>
      </c>
      <c r="P1893" s="17">
        <v>7.1410720442054501E-2</v>
      </c>
      <c r="Q1893" s="17">
        <v>9.1022273338360493E-2</v>
      </c>
      <c r="R1893" s="17">
        <v>8.2823207713178998E-2</v>
      </c>
      <c r="S1893" s="17"/>
      <c r="T1893" s="17">
        <v>8.4265599264530602E-2</v>
      </c>
      <c r="U1893" s="17">
        <v>7.0323759107178099E-2</v>
      </c>
      <c r="V1893" s="17">
        <v>6.2606873796789406E-2</v>
      </c>
      <c r="W1893" s="17">
        <v>9.8226805160721298E-2</v>
      </c>
      <c r="X1893" s="17">
        <v>5.0345574843094099E-2</v>
      </c>
      <c r="Y1893" s="17">
        <v>9.0665115514505804E-2</v>
      </c>
      <c r="Z1893" s="17">
        <v>7.60960154101053E-2</v>
      </c>
      <c r="AA1893" s="17">
        <v>5.6333774316954903E-2</v>
      </c>
      <c r="AB1893" s="17">
        <v>6.9462029160481401E-2</v>
      </c>
      <c r="AC1893" s="17">
        <v>9.2032801189975796E-2</v>
      </c>
      <c r="AD1893" s="17">
        <v>7.66569440935954E-2</v>
      </c>
      <c r="AE1893" s="17">
        <v>0.122392832985964</v>
      </c>
      <c r="AF1893" s="17"/>
      <c r="AG1893" s="17">
        <v>8.9092339584305097E-2</v>
      </c>
      <c r="AH1893" s="17">
        <v>6.6668205454105803E-2</v>
      </c>
    </row>
    <row r="1894" spans="2:34" x14ac:dyDescent="0.25">
      <c r="B1894" t="s">
        <v>684</v>
      </c>
      <c r="C1894" s="17">
        <v>0.21068293035695901</v>
      </c>
      <c r="D1894" s="17">
        <v>0.24209806318888899</v>
      </c>
      <c r="E1894" s="17">
        <v>0.18056482490741799</v>
      </c>
      <c r="F1894" s="17"/>
      <c r="G1894" s="17">
        <v>0.19463285294362501</v>
      </c>
      <c r="H1894" s="17">
        <v>0.204138307000507</v>
      </c>
      <c r="I1894" s="17">
        <v>0.23378382885041199</v>
      </c>
      <c r="J1894" s="17"/>
      <c r="K1894" s="17">
        <v>0.20228623325564801</v>
      </c>
      <c r="L1894" s="17">
        <v>0.21450636390938099</v>
      </c>
      <c r="M1894" s="17"/>
      <c r="N1894" s="17">
        <v>0.224317238762889</v>
      </c>
      <c r="O1894" s="17">
        <v>0.16972788054004601</v>
      </c>
      <c r="P1894" s="17">
        <v>0.20823704913864</v>
      </c>
      <c r="Q1894" s="17">
        <v>0.21084578023426701</v>
      </c>
      <c r="R1894" s="17">
        <v>0.24741201541943</v>
      </c>
      <c r="S1894" s="17"/>
      <c r="T1894" s="17">
        <v>0.26409675823664303</v>
      </c>
      <c r="U1894" s="17">
        <v>0.18800976267529301</v>
      </c>
      <c r="V1894" s="17">
        <v>0.20668901512782201</v>
      </c>
      <c r="W1894" s="17">
        <v>0.172262888407784</v>
      </c>
      <c r="X1894" s="17">
        <v>0.197354237004397</v>
      </c>
      <c r="Y1894" s="17">
        <v>0.23277918940244199</v>
      </c>
      <c r="Z1894" s="17">
        <v>0.21629959635178</v>
      </c>
      <c r="AA1894" s="17">
        <v>0.18730179624600901</v>
      </c>
      <c r="AB1894" s="17">
        <v>0.20971123443466799</v>
      </c>
      <c r="AC1894" s="17">
        <v>0.24338821101894301</v>
      </c>
      <c r="AD1894" s="17">
        <v>0.15450961590170101</v>
      </c>
      <c r="AE1894" s="17">
        <v>0.173283817947571</v>
      </c>
      <c r="AF1894" s="17"/>
      <c r="AG1894" s="17">
        <v>0.23688601506985299</v>
      </c>
      <c r="AH1894" s="17">
        <v>0.19324004056951499</v>
      </c>
    </row>
    <row r="1895" spans="2:34" x14ac:dyDescent="0.25">
      <c r="B1895" t="s">
        <v>685</v>
      </c>
      <c r="C1895" s="17">
        <v>0.309471279774786</v>
      </c>
      <c r="D1895" s="17">
        <v>0.31506253994660599</v>
      </c>
      <c r="E1895" s="17">
        <v>0.30284602442994502</v>
      </c>
      <c r="F1895" s="17"/>
      <c r="G1895" s="17">
        <v>0.28503342737270898</v>
      </c>
      <c r="H1895" s="17">
        <v>0.355618394079391</v>
      </c>
      <c r="I1895" s="17">
        <v>0.27439892611343702</v>
      </c>
      <c r="J1895" s="17"/>
      <c r="K1895" s="17">
        <v>0.27881381302462199</v>
      </c>
      <c r="L1895" s="17">
        <v>0.31999923360531501</v>
      </c>
      <c r="M1895" s="17"/>
      <c r="N1895" s="17">
        <v>0.23212304957156699</v>
      </c>
      <c r="O1895" s="17">
        <v>0.33908831577787801</v>
      </c>
      <c r="P1895" s="17">
        <v>0.32146896687797</v>
      </c>
      <c r="Q1895" s="17">
        <v>0.36655586098731202</v>
      </c>
      <c r="R1895" s="17">
        <v>0.29935889406469801</v>
      </c>
      <c r="S1895" s="17"/>
      <c r="T1895" s="17">
        <v>0.32018054183491301</v>
      </c>
      <c r="U1895" s="17">
        <v>0.32097227186664501</v>
      </c>
      <c r="V1895" s="17">
        <v>0.311958890128199</v>
      </c>
      <c r="W1895" s="17">
        <v>0.34551903749610602</v>
      </c>
      <c r="X1895" s="17">
        <v>0.30707808499686601</v>
      </c>
      <c r="Y1895" s="17">
        <v>0.25343655151322703</v>
      </c>
      <c r="Z1895" s="17">
        <v>0.30494712789843498</v>
      </c>
      <c r="AA1895" s="17">
        <v>0.31354463687220102</v>
      </c>
      <c r="AB1895" s="17">
        <v>0.34080461304938803</v>
      </c>
      <c r="AC1895" s="17">
        <v>0.263306595282361</v>
      </c>
      <c r="AD1895" s="17">
        <v>0.321007291415558</v>
      </c>
      <c r="AE1895" s="17">
        <v>0.278991267189242</v>
      </c>
      <c r="AF1895" s="17"/>
      <c r="AG1895" s="17">
        <v>0.29704322014218099</v>
      </c>
      <c r="AH1895" s="17">
        <v>0.323347955353536</v>
      </c>
    </row>
    <row r="1896" spans="2:34" x14ac:dyDescent="0.25">
      <c r="B1896" t="s">
        <v>686</v>
      </c>
      <c r="C1896" s="17">
        <v>0.28592687089753599</v>
      </c>
      <c r="D1896" s="17">
        <v>0.27167388946629001</v>
      </c>
      <c r="E1896" s="17">
        <v>0.29830872915061102</v>
      </c>
      <c r="F1896" s="17"/>
      <c r="G1896" s="17">
        <v>0.30298913085325901</v>
      </c>
      <c r="H1896" s="17">
        <v>0.26893190593916899</v>
      </c>
      <c r="I1896" s="17">
        <v>0.29135471394003398</v>
      </c>
      <c r="J1896" s="17"/>
      <c r="K1896" s="17">
        <v>0.34746289462426799</v>
      </c>
      <c r="L1896" s="17">
        <v>0.27915366092086802</v>
      </c>
      <c r="M1896" s="17"/>
      <c r="N1896" s="17">
        <v>0.269163318835273</v>
      </c>
      <c r="O1896" s="17">
        <v>0.28960390418699999</v>
      </c>
      <c r="P1896" s="17">
        <v>0.290065107810622</v>
      </c>
      <c r="Q1896" s="17">
        <v>0.263951194664168</v>
      </c>
      <c r="R1896" s="17">
        <v>0.29618608209508701</v>
      </c>
      <c r="S1896" s="17"/>
      <c r="T1896" s="17">
        <v>0.246904922377497</v>
      </c>
      <c r="U1896" s="17">
        <v>0.280927738235974</v>
      </c>
      <c r="V1896" s="17">
        <v>0.29809028762359202</v>
      </c>
      <c r="W1896" s="17">
        <v>0.250127334060394</v>
      </c>
      <c r="X1896" s="17">
        <v>0.31671072607568501</v>
      </c>
      <c r="Y1896" s="17">
        <v>0.28426976452595398</v>
      </c>
      <c r="Z1896" s="17">
        <v>0.278116890309134</v>
      </c>
      <c r="AA1896" s="17">
        <v>0.373896374107556</v>
      </c>
      <c r="AB1896" s="17">
        <v>0.28317240870118698</v>
      </c>
      <c r="AC1896" s="17">
        <v>0.31863806807570799</v>
      </c>
      <c r="AD1896" s="17">
        <v>0.26304468079460402</v>
      </c>
      <c r="AE1896" s="17">
        <v>0.34222227615302397</v>
      </c>
      <c r="AF1896" s="17"/>
      <c r="AG1896" s="17">
        <v>0.280191594289812</v>
      </c>
      <c r="AH1896" s="17">
        <v>0.30615360140935499</v>
      </c>
    </row>
    <row r="1897" spans="2:34" x14ac:dyDescent="0.25">
      <c r="B1897" t="s">
        <v>80</v>
      </c>
      <c r="C1897" s="17">
        <v>0.11616480802417301</v>
      </c>
      <c r="D1897" s="17">
        <v>8.8999205399693193E-2</v>
      </c>
      <c r="E1897" s="17">
        <v>0.14345191335691301</v>
      </c>
      <c r="F1897" s="17"/>
      <c r="G1897" s="17">
        <v>0.15318617686573499</v>
      </c>
      <c r="H1897" s="17">
        <v>9.1940008665049505E-2</v>
      </c>
      <c r="I1897" s="17">
        <v>0.11210498504405</v>
      </c>
      <c r="J1897" s="17"/>
      <c r="K1897" s="17">
        <v>0.11437651754478299</v>
      </c>
      <c r="L1897" s="17">
        <v>0.10695092086385299</v>
      </c>
      <c r="M1897" s="17"/>
      <c r="N1897" s="17">
        <v>0.20284499369526901</v>
      </c>
      <c r="O1897" s="17">
        <v>0.117023817971283</v>
      </c>
      <c r="P1897" s="17">
        <v>0.108818155730714</v>
      </c>
      <c r="Q1897" s="17">
        <v>6.7624890775892899E-2</v>
      </c>
      <c r="R1897" s="17">
        <v>7.4219800707605907E-2</v>
      </c>
      <c r="S1897" s="17"/>
      <c r="T1897" s="17">
        <v>8.4552178286416202E-2</v>
      </c>
      <c r="U1897" s="17">
        <v>0.13976646811491</v>
      </c>
      <c r="V1897" s="17">
        <v>0.120654933323598</v>
      </c>
      <c r="W1897" s="17">
        <v>0.13386393487499401</v>
      </c>
      <c r="X1897" s="17">
        <v>0.12851137707995799</v>
      </c>
      <c r="Y1897" s="17">
        <v>0.13884937904387101</v>
      </c>
      <c r="Z1897" s="17">
        <v>0.12454037003054499</v>
      </c>
      <c r="AA1897" s="17">
        <v>6.8923418457279104E-2</v>
      </c>
      <c r="AB1897" s="17">
        <v>9.6849714654274804E-2</v>
      </c>
      <c r="AC1897" s="17">
        <v>8.2634324433011899E-2</v>
      </c>
      <c r="AD1897" s="17">
        <v>0.18478146779454199</v>
      </c>
      <c r="AE1897" s="17">
        <v>8.3109805724197794E-2</v>
      </c>
      <c r="AF1897" s="17"/>
      <c r="AG1897" s="17">
        <v>9.6786830913848598E-2</v>
      </c>
      <c r="AH1897" s="17">
        <v>0.11059019721348801</v>
      </c>
    </row>
    <row r="1898" spans="2:34" x14ac:dyDescent="0.25">
      <c r="C1898" s="17"/>
      <c r="D1898" s="17"/>
      <c r="E1898" s="17"/>
      <c r="F1898" s="17"/>
      <c r="G1898" s="17"/>
      <c r="H1898" s="17"/>
      <c r="I1898" s="17"/>
      <c r="J1898" s="17"/>
      <c r="K1898" s="17"/>
      <c r="L1898" s="17"/>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7"/>
    </row>
    <row r="1899" spans="2:34" x14ac:dyDescent="0.25">
      <c r="B1899" s="6" t="s">
        <v>696</v>
      </c>
      <c r="C1899" s="17"/>
      <c r="D1899" s="17"/>
      <c r="E1899" s="17"/>
      <c r="F1899" s="17"/>
      <c r="G1899" s="17"/>
      <c r="H1899" s="17"/>
      <c r="I1899" s="17"/>
      <c r="J1899" s="17"/>
      <c r="K1899" s="17"/>
      <c r="L1899" s="17"/>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7"/>
    </row>
    <row r="1900" spans="2:34" x14ac:dyDescent="0.25">
      <c r="B1900" s="23" t="s">
        <v>62</v>
      </c>
      <c r="C1900" s="17"/>
      <c r="D1900" s="17"/>
      <c r="E1900" s="17"/>
      <c r="F1900" s="17"/>
      <c r="G1900" s="17"/>
      <c r="H1900" s="17"/>
      <c r="I1900" s="17"/>
      <c r="J1900" s="17"/>
      <c r="K1900" s="17"/>
      <c r="L1900" s="17"/>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7"/>
    </row>
    <row r="1901" spans="2:34" x14ac:dyDescent="0.25">
      <c r="B1901" t="s">
        <v>683</v>
      </c>
      <c r="C1901" s="17">
        <v>5.6600030411443299E-2</v>
      </c>
      <c r="D1901" s="17">
        <v>5.7884252089613702E-2</v>
      </c>
      <c r="E1901" s="17">
        <v>5.5444911569527397E-2</v>
      </c>
      <c r="F1901" s="17"/>
      <c r="G1901" s="17">
        <v>3.7063951843077002E-2</v>
      </c>
      <c r="H1901" s="17">
        <v>6.2516181738338797E-2</v>
      </c>
      <c r="I1901" s="17">
        <v>6.7339355392043096E-2</v>
      </c>
      <c r="J1901" s="17"/>
      <c r="K1901" s="17">
        <v>4.6191250927885903E-2</v>
      </c>
      <c r="L1901" s="17">
        <v>5.7662700714526102E-2</v>
      </c>
      <c r="M1901" s="17"/>
      <c r="N1901" s="17">
        <v>6.3210266932058903E-2</v>
      </c>
      <c r="O1901" s="17">
        <v>6.6931184448736997E-2</v>
      </c>
      <c r="P1901" s="17">
        <v>5.0282937819242701E-2</v>
      </c>
      <c r="Q1901" s="17">
        <v>4.16353405481086E-2</v>
      </c>
      <c r="R1901" s="17">
        <v>5.7375125975562997E-2</v>
      </c>
      <c r="S1901" s="17"/>
      <c r="T1901" s="17">
        <v>5.6011881826476803E-2</v>
      </c>
      <c r="U1901" s="17">
        <v>4.26147859101852E-2</v>
      </c>
      <c r="V1901" s="17">
        <v>4.6830676878952898E-2</v>
      </c>
      <c r="W1901" s="17">
        <v>3.6684377785225597E-2</v>
      </c>
      <c r="X1901" s="17">
        <v>7.7713340725630603E-2</v>
      </c>
      <c r="Y1901" s="17">
        <v>5.17871406652049E-2</v>
      </c>
      <c r="Z1901" s="17">
        <v>3.2209740350666802E-2</v>
      </c>
      <c r="AA1901" s="17">
        <v>7.1530965323977999E-2</v>
      </c>
      <c r="AB1901" s="17">
        <v>6.2750730963548301E-2</v>
      </c>
      <c r="AC1901" s="17">
        <v>6.8984906457087602E-2</v>
      </c>
      <c r="AD1901" s="17">
        <v>7.8469580729511795E-2</v>
      </c>
      <c r="AE1901" s="17">
        <v>0.12647807731510799</v>
      </c>
      <c r="AF1901" s="17"/>
      <c r="AG1901" s="17">
        <v>6.5213708388969796E-2</v>
      </c>
      <c r="AH1901" s="17">
        <v>5.1298962304434197E-2</v>
      </c>
    </row>
    <row r="1902" spans="2:34" x14ac:dyDescent="0.25">
      <c r="B1902" t="s">
        <v>684</v>
      </c>
      <c r="C1902" s="17">
        <v>0.195883253100615</v>
      </c>
      <c r="D1902" s="17">
        <v>0.20311756241288001</v>
      </c>
      <c r="E1902" s="17">
        <v>0.188416060087609</v>
      </c>
      <c r="F1902" s="17"/>
      <c r="G1902" s="17">
        <v>0.187120999222675</v>
      </c>
      <c r="H1902" s="17">
        <v>0.18898735459548799</v>
      </c>
      <c r="I1902" s="17">
        <v>0.21265476742012299</v>
      </c>
      <c r="J1902" s="17"/>
      <c r="K1902" s="17">
        <v>0.187598759452036</v>
      </c>
      <c r="L1902" s="17">
        <v>0.19725363166267301</v>
      </c>
      <c r="M1902" s="17"/>
      <c r="N1902" s="17">
        <v>0.17755666408273801</v>
      </c>
      <c r="O1902" s="17">
        <v>0.146516903437727</v>
      </c>
      <c r="P1902" s="17">
        <v>0.21612511198894099</v>
      </c>
      <c r="Q1902" s="17">
        <v>0.23191058260629199</v>
      </c>
      <c r="R1902" s="17">
        <v>0.212632431976917</v>
      </c>
      <c r="S1902" s="17"/>
      <c r="T1902" s="17">
        <v>0.20091636101556201</v>
      </c>
      <c r="U1902" s="17">
        <v>0.203415020601629</v>
      </c>
      <c r="V1902" s="17">
        <v>0.182384433793361</v>
      </c>
      <c r="W1902" s="17">
        <v>0.15155025727570001</v>
      </c>
      <c r="X1902" s="17">
        <v>0.205766719850939</v>
      </c>
      <c r="Y1902" s="17">
        <v>0.205783469489599</v>
      </c>
      <c r="Z1902" s="17">
        <v>0.20728135183676599</v>
      </c>
      <c r="AA1902" s="17">
        <v>0.15535253001972499</v>
      </c>
      <c r="AB1902" s="17">
        <v>0.21419078860021101</v>
      </c>
      <c r="AC1902" s="17">
        <v>0.20371177061123799</v>
      </c>
      <c r="AD1902" s="17">
        <v>0.174291559034329</v>
      </c>
      <c r="AE1902" s="17">
        <v>0.215376664340549</v>
      </c>
      <c r="AF1902" s="17"/>
      <c r="AG1902" s="17">
        <v>0.21114063756322499</v>
      </c>
      <c r="AH1902" s="17">
        <v>0.188905037477547</v>
      </c>
    </row>
    <row r="1903" spans="2:34" x14ac:dyDescent="0.25">
      <c r="B1903" t="s">
        <v>685</v>
      </c>
      <c r="C1903" s="17">
        <v>0.32714896400930499</v>
      </c>
      <c r="D1903" s="17">
        <v>0.33489916040680801</v>
      </c>
      <c r="E1903" s="17">
        <v>0.319051616377932</v>
      </c>
      <c r="F1903" s="17"/>
      <c r="G1903" s="17">
        <v>0.30910699141001902</v>
      </c>
      <c r="H1903" s="17">
        <v>0.34273451820508</v>
      </c>
      <c r="I1903" s="17">
        <v>0.32439552821619599</v>
      </c>
      <c r="J1903" s="17"/>
      <c r="K1903" s="17">
        <v>0.29598408344663002</v>
      </c>
      <c r="L1903" s="17">
        <v>0.338707074907795</v>
      </c>
      <c r="M1903" s="17"/>
      <c r="N1903" s="17">
        <v>0.248820967822623</v>
      </c>
      <c r="O1903" s="17">
        <v>0.345977431434148</v>
      </c>
      <c r="P1903" s="17">
        <v>0.340550971243403</v>
      </c>
      <c r="Q1903" s="17">
        <v>0.343224239431974</v>
      </c>
      <c r="R1903" s="17">
        <v>0.341529057766498</v>
      </c>
      <c r="S1903" s="17"/>
      <c r="T1903" s="17">
        <v>0.36129917449886301</v>
      </c>
      <c r="U1903" s="17">
        <v>0.32126074710497399</v>
      </c>
      <c r="V1903" s="17">
        <v>0.326256789604916</v>
      </c>
      <c r="W1903" s="17">
        <v>0.42832544848079301</v>
      </c>
      <c r="X1903" s="17">
        <v>0.32251066495168701</v>
      </c>
      <c r="Y1903" s="17">
        <v>0.30030639405767601</v>
      </c>
      <c r="Z1903" s="17">
        <v>0.32569162154298797</v>
      </c>
      <c r="AA1903" s="17">
        <v>0.37420811110965602</v>
      </c>
      <c r="AB1903" s="17">
        <v>0.29491809825292498</v>
      </c>
      <c r="AC1903" s="17">
        <v>0.29805356871448202</v>
      </c>
      <c r="AD1903" s="17">
        <v>0.27863434339377802</v>
      </c>
      <c r="AE1903" s="17">
        <v>0.222350680564426</v>
      </c>
      <c r="AF1903" s="17"/>
      <c r="AG1903" s="17">
        <v>0.34387878703550501</v>
      </c>
      <c r="AH1903" s="17">
        <v>0.32312864145099002</v>
      </c>
    </row>
    <row r="1904" spans="2:34" x14ac:dyDescent="0.25">
      <c r="B1904" t="s">
        <v>686</v>
      </c>
      <c r="C1904" s="17">
        <v>0.28735705255077199</v>
      </c>
      <c r="D1904" s="17">
        <v>0.28425635751787998</v>
      </c>
      <c r="E1904" s="17">
        <v>0.29163112090200699</v>
      </c>
      <c r="F1904" s="17"/>
      <c r="G1904" s="17">
        <v>0.29699252650264601</v>
      </c>
      <c r="H1904" s="17">
        <v>0.28143588019209897</v>
      </c>
      <c r="I1904" s="17">
        <v>0.28581998044009299</v>
      </c>
      <c r="J1904" s="17"/>
      <c r="K1904" s="17">
        <v>0.31864199290135398</v>
      </c>
      <c r="L1904" s="17">
        <v>0.28428485106969698</v>
      </c>
      <c r="M1904" s="17"/>
      <c r="N1904" s="17">
        <v>0.27720769076923601</v>
      </c>
      <c r="O1904" s="17">
        <v>0.30272340224810002</v>
      </c>
      <c r="P1904" s="17">
        <v>0.27403415410812298</v>
      </c>
      <c r="Q1904" s="17">
        <v>0.30465698856995799</v>
      </c>
      <c r="R1904" s="17">
        <v>0.29827258204123702</v>
      </c>
      <c r="S1904" s="17"/>
      <c r="T1904" s="17">
        <v>0.28486377145976099</v>
      </c>
      <c r="U1904" s="17">
        <v>0.277497945580579</v>
      </c>
      <c r="V1904" s="17">
        <v>0.28679530380726498</v>
      </c>
      <c r="W1904" s="17">
        <v>0.265609103975181</v>
      </c>
      <c r="X1904" s="17">
        <v>0.24227641943609199</v>
      </c>
      <c r="Y1904" s="17">
        <v>0.284223043617083</v>
      </c>
      <c r="Z1904" s="17">
        <v>0.308813249970533</v>
      </c>
      <c r="AA1904" s="17">
        <v>0.306622716371454</v>
      </c>
      <c r="AB1904" s="17">
        <v>0.313498984711581</v>
      </c>
      <c r="AC1904" s="17">
        <v>0.31687177860115001</v>
      </c>
      <c r="AD1904" s="17">
        <v>0.23932093758616499</v>
      </c>
      <c r="AE1904" s="17">
        <v>0.34130813666859999</v>
      </c>
      <c r="AF1904" s="17"/>
      <c r="AG1904" s="17">
        <v>0.277480075933417</v>
      </c>
      <c r="AH1904" s="17">
        <v>0.30123725252592298</v>
      </c>
    </row>
    <row r="1905" spans="2:34" x14ac:dyDescent="0.25">
      <c r="B1905" t="s">
        <v>80</v>
      </c>
      <c r="C1905" s="17">
        <v>0.13301069992786399</v>
      </c>
      <c r="D1905" s="17">
        <v>0.119842667572818</v>
      </c>
      <c r="E1905" s="17">
        <v>0.14545629106292601</v>
      </c>
      <c r="F1905" s="17"/>
      <c r="G1905" s="17">
        <v>0.16971553102158199</v>
      </c>
      <c r="H1905" s="17">
        <v>0.12432606526899399</v>
      </c>
      <c r="I1905" s="17">
        <v>0.109790368531545</v>
      </c>
      <c r="J1905" s="17"/>
      <c r="K1905" s="17">
        <v>0.151583913272094</v>
      </c>
      <c r="L1905" s="17">
        <v>0.122091741645309</v>
      </c>
      <c r="M1905" s="17"/>
      <c r="N1905" s="17">
        <v>0.233204410393345</v>
      </c>
      <c r="O1905" s="17">
        <v>0.13785107843128799</v>
      </c>
      <c r="P1905" s="17">
        <v>0.119006824840291</v>
      </c>
      <c r="Q1905" s="17">
        <v>7.8572848843667498E-2</v>
      </c>
      <c r="R1905" s="17">
        <v>9.0190802239784706E-2</v>
      </c>
      <c r="S1905" s="17"/>
      <c r="T1905" s="17">
        <v>9.6908811199336906E-2</v>
      </c>
      <c r="U1905" s="17">
        <v>0.15521150080263299</v>
      </c>
      <c r="V1905" s="17">
        <v>0.15773279591550499</v>
      </c>
      <c r="W1905" s="17">
        <v>0.117830812483101</v>
      </c>
      <c r="X1905" s="17">
        <v>0.15173285503565201</v>
      </c>
      <c r="Y1905" s="17">
        <v>0.15789995217043701</v>
      </c>
      <c r="Z1905" s="17">
        <v>0.126004036299046</v>
      </c>
      <c r="AA1905" s="17">
        <v>9.2285677175186404E-2</v>
      </c>
      <c r="AB1905" s="17">
        <v>0.114641397471735</v>
      </c>
      <c r="AC1905" s="17">
        <v>0.112377975616042</v>
      </c>
      <c r="AD1905" s="17">
        <v>0.22928357925621601</v>
      </c>
      <c r="AE1905" s="17">
        <v>9.4486441111316197E-2</v>
      </c>
      <c r="AF1905" s="17"/>
      <c r="AG1905" s="17">
        <v>0.102286791078883</v>
      </c>
      <c r="AH1905" s="17">
        <v>0.13543010624110499</v>
      </c>
    </row>
    <row r="1906" spans="2:34" x14ac:dyDescent="0.25">
      <c r="C1906" s="17"/>
      <c r="D1906" s="17"/>
      <c r="E1906" s="17"/>
      <c r="F1906" s="17"/>
      <c r="G1906" s="17"/>
      <c r="H1906" s="17"/>
      <c r="I1906" s="17"/>
      <c r="J1906" s="17"/>
      <c r="K1906" s="17"/>
      <c r="L1906" s="17"/>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7"/>
    </row>
    <row r="1907" spans="2:34" x14ac:dyDescent="0.25">
      <c r="B1907" s="6" t="s">
        <v>697</v>
      </c>
      <c r="C1907" s="17"/>
      <c r="D1907" s="17"/>
      <c r="E1907" s="17"/>
      <c r="F1907" s="17"/>
      <c r="G1907" s="17"/>
      <c r="H1907" s="17"/>
      <c r="I1907" s="17"/>
      <c r="J1907" s="17"/>
      <c r="K1907" s="17"/>
      <c r="L1907" s="17"/>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7"/>
    </row>
    <row r="1908" spans="2:34" x14ac:dyDescent="0.25">
      <c r="B1908" s="23" t="s">
        <v>62</v>
      </c>
      <c r="C1908" s="17"/>
      <c r="D1908" s="17"/>
      <c r="E1908" s="17"/>
      <c r="F1908" s="17"/>
      <c r="G1908" s="17"/>
      <c r="H1908" s="17"/>
      <c r="I1908" s="17"/>
      <c r="J1908" s="17"/>
      <c r="K1908" s="17"/>
      <c r="L1908" s="17"/>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7"/>
    </row>
    <row r="1909" spans="2:34" x14ac:dyDescent="0.25">
      <c r="B1909" t="s">
        <v>683</v>
      </c>
      <c r="C1909" s="17">
        <v>0.19585915476934301</v>
      </c>
      <c r="D1909" s="17">
        <v>0.20093566608890401</v>
      </c>
      <c r="E1909" s="17">
        <v>0.19258934146309301</v>
      </c>
      <c r="F1909" s="17"/>
      <c r="G1909" s="17">
        <v>0.220425531821558</v>
      </c>
      <c r="H1909" s="17">
        <v>0.192631606786274</v>
      </c>
      <c r="I1909" s="17">
        <v>0.177081718043129</v>
      </c>
      <c r="J1909" s="17"/>
      <c r="K1909" s="17">
        <v>0.17927946657524901</v>
      </c>
      <c r="L1909" s="17">
        <v>0.198496610510315</v>
      </c>
      <c r="M1909" s="17"/>
      <c r="N1909" s="17">
        <v>0.224203279704</v>
      </c>
      <c r="O1909" s="17">
        <v>0.20660656759121199</v>
      </c>
      <c r="P1909" s="17">
        <v>0.173070297287643</v>
      </c>
      <c r="Q1909" s="17">
        <v>0.24982102458320399</v>
      </c>
      <c r="R1909" s="17">
        <v>0.18407075219455299</v>
      </c>
      <c r="S1909" s="17"/>
      <c r="T1909" s="17">
        <v>0.20409876850553799</v>
      </c>
      <c r="U1909" s="17">
        <v>0.18776185211513299</v>
      </c>
      <c r="V1909" s="17">
        <v>0.215167034942985</v>
      </c>
      <c r="W1909" s="17">
        <v>0.177150661561705</v>
      </c>
      <c r="X1909" s="17">
        <v>0.19781645169795001</v>
      </c>
      <c r="Y1909" s="17">
        <v>0.16870768222846999</v>
      </c>
      <c r="Z1909" s="17">
        <v>0.19132525304494599</v>
      </c>
      <c r="AA1909" s="17">
        <v>0.201343285135131</v>
      </c>
      <c r="AB1909" s="17">
        <v>0.220969974302759</v>
      </c>
      <c r="AC1909" s="17">
        <v>0.19470460898660999</v>
      </c>
      <c r="AD1909" s="17">
        <v>0.23260436226279699</v>
      </c>
      <c r="AE1909" s="17">
        <v>0.12854070264178999</v>
      </c>
      <c r="AF1909" s="17"/>
      <c r="AG1909" s="17">
        <v>0.195979710677612</v>
      </c>
      <c r="AH1909" s="17">
        <v>0.204856699100437</v>
      </c>
    </row>
    <row r="1910" spans="2:34" x14ac:dyDescent="0.25">
      <c r="B1910" t="s">
        <v>684</v>
      </c>
      <c r="C1910" s="17">
        <v>0.37157188430588201</v>
      </c>
      <c r="D1910" s="17">
        <v>0.37523554272057702</v>
      </c>
      <c r="E1910" s="17">
        <v>0.363756803186015</v>
      </c>
      <c r="F1910" s="17"/>
      <c r="G1910" s="17">
        <v>0.38637061585054</v>
      </c>
      <c r="H1910" s="17">
        <v>0.354677138096189</v>
      </c>
      <c r="I1910" s="17">
        <v>0.37897669534971701</v>
      </c>
      <c r="J1910" s="17"/>
      <c r="K1910" s="17">
        <v>0.403123786317788</v>
      </c>
      <c r="L1910" s="17">
        <v>0.37101071407367803</v>
      </c>
      <c r="M1910" s="17"/>
      <c r="N1910" s="17">
        <v>0.308098162936987</v>
      </c>
      <c r="O1910" s="17">
        <v>0.35111735944413303</v>
      </c>
      <c r="P1910" s="17">
        <v>0.40173450243304598</v>
      </c>
      <c r="Q1910" s="17">
        <v>0.387866951825454</v>
      </c>
      <c r="R1910" s="17">
        <v>0.38375466528552399</v>
      </c>
      <c r="S1910" s="17"/>
      <c r="T1910" s="17">
        <v>0.35133581708070999</v>
      </c>
      <c r="U1910" s="17">
        <v>0.38632821765583503</v>
      </c>
      <c r="V1910" s="17">
        <v>0.44123448351815597</v>
      </c>
      <c r="W1910" s="17">
        <v>0.38368206356884899</v>
      </c>
      <c r="X1910" s="17">
        <v>0.346593288545475</v>
      </c>
      <c r="Y1910" s="17">
        <v>0.31081829962052199</v>
      </c>
      <c r="Z1910" s="17">
        <v>0.422421451019039</v>
      </c>
      <c r="AA1910" s="17">
        <v>0.30107876987993198</v>
      </c>
      <c r="AB1910" s="17">
        <v>0.33110765457220498</v>
      </c>
      <c r="AC1910" s="17">
        <v>0.47482907741465102</v>
      </c>
      <c r="AD1910" s="17">
        <v>0.26697086091121303</v>
      </c>
      <c r="AE1910" s="17">
        <v>0.417851235892721</v>
      </c>
      <c r="AF1910" s="17"/>
      <c r="AG1910" s="17">
        <v>0.378701741513013</v>
      </c>
      <c r="AH1910" s="17">
        <v>0.38526537241125203</v>
      </c>
    </row>
    <row r="1911" spans="2:34" x14ac:dyDescent="0.25">
      <c r="B1911" t="s">
        <v>685</v>
      </c>
      <c r="C1911" s="17">
        <v>0.24722512896881499</v>
      </c>
      <c r="D1911" s="17">
        <v>0.230649512617912</v>
      </c>
      <c r="E1911" s="17">
        <v>0.264703925334423</v>
      </c>
      <c r="F1911" s="17"/>
      <c r="G1911" s="17">
        <v>0.21544324145060001</v>
      </c>
      <c r="H1911" s="17">
        <v>0.27106408548004002</v>
      </c>
      <c r="I1911" s="17">
        <v>0.24690140192322799</v>
      </c>
      <c r="J1911" s="17"/>
      <c r="K1911" s="17">
        <v>0.22743102302333801</v>
      </c>
      <c r="L1911" s="17">
        <v>0.251536772432713</v>
      </c>
      <c r="M1911" s="17"/>
      <c r="N1911" s="17">
        <v>0.22264428460205701</v>
      </c>
      <c r="O1911" s="17">
        <v>0.26221989852814998</v>
      </c>
      <c r="P1911" s="17">
        <v>0.23823838469318701</v>
      </c>
      <c r="Q1911" s="17">
        <v>0.22908440108011699</v>
      </c>
      <c r="R1911" s="17">
        <v>0.27525860777258299</v>
      </c>
      <c r="S1911" s="17"/>
      <c r="T1911" s="17">
        <v>0.27380593393498698</v>
      </c>
      <c r="U1911" s="17">
        <v>0.25152267063856998</v>
      </c>
      <c r="V1911" s="17">
        <v>0.195977427671188</v>
      </c>
      <c r="W1911" s="17">
        <v>0.26600601149488301</v>
      </c>
      <c r="X1911" s="17">
        <v>0.19301568625247401</v>
      </c>
      <c r="Y1911" s="17">
        <v>0.29225947265937802</v>
      </c>
      <c r="Z1911" s="17">
        <v>0.248222330494906</v>
      </c>
      <c r="AA1911" s="17">
        <v>0.31588732955426602</v>
      </c>
      <c r="AB1911" s="17">
        <v>0.260013354174297</v>
      </c>
      <c r="AC1911" s="17">
        <v>0.180899983824618</v>
      </c>
      <c r="AD1911" s="17">
        <v>0.24493740426878899</v>
      </c>
      <c r="AE1911" s="17">
        <v>0.22693859442070199</v>
      </c>
      <c r="AF1911" s="17"/>
      <c r="AG1911" s="17">
        <v>0.26028702149705901</v>
      </c>
      <c r="AH1911" s="17">
        <v>0.231033240869571</v>
      </c>
    </row>
    <row r="1912" spans="2:34" x14ac:dyDescent="0.25">
      <c r="B1912" t="s">
        <v>686</v>
      </c>
      <c r="C1912" s="17">
        <v>9.9395666737946406E-2</v>
      </c>
      <c r="D1912" s="17">
        <v>0.115141285728964</v>
      </c>
      <c r="E1912" s="17">
        <v>8.5549558011998705E-2</v>
      </c>
      <c r="F1912" s="17"/>
      <c r="G1912" s="17">
        <v>7.3084986430089399E-2</v>
      </c>
      <c r="H1912" s="17">
        <v>0.109148805560047</v>
      </c>
      <c r="I1912" s="17">
        <v>0.11162396548685199</v>
      </c>
      <c r="J1912" s="17"/>
      <c r="K1912" s="17">
        <v>0.118257085566838</v>
      </c>
      <c r="L1912" s="17">
        <v>9.6979031117423301E-2</v>
      </c>
      <c r="M1912" s="17"/>
      <c r="N1912" s="17">
        <v>8.8542418233726605E-2</v>
      </c>
      <c r="O1912" s="17">
        <v>0.103942906373043</v>
      </c>
      <c r="P1912" s="17">
        <v>0.106615782047186</v>
      </c>
      <c r="Q1912" s="17">
        <v>5.4871022748086702E-2</v>
      </c>
      <c r="R1912" s="17">
        <v>0.10615523347045799</v>
      </c>
      <c r="S1912" s="17"/>
      <c r="T1912" s="17">
        <v>0.106135624664524</v>
      </c>
      <c r="U1912" s="17">
        <v>8.7220707570587502E-2</v>
      </c>
      <c r="V1912" s="17">
        <v>6.3404396912601899E-2</v>
      </c>
      <c r="W1912" s="17">
        <v>9.3271532889055403E-2</v>
      </c>
      <c r="X1912" s="17">
        <v>0.13388686301656999</v>
      </c>
      <c r="Y1912" s="17">
        <v>0.14824851582957899</v>
      </c>
      <c r="Z1912" s="17">
        <v>6.5783310083192603E-2</v>
      </c>
      <c r="AA1912" s="17">
        <v>0.108150167511669</v>
      </c>
      <c r="AB1912" s="17">
        <v>0.103474329527644</v>
      </c>
      <c r="AC1912" s="17">
        <v>5.3940466725329601E-2</v>
      </c>
      <c r="AD1912" s="17">
        <v>0.12061409045128201</v>
      </c>
      <c r="AE1912" s="17">
        <v>0.1599045169046</v>
      </c>
      <c r="AF1912" s="17"/>
      <c r="AG1912" s="17">
        <v>9.2373714247208596E-2</v>
      </c>
      <c r="AH1912" s="17">
        <v>0.102153708152479</v>
      </c>
    </row>
    <row r="1913" spans="2:34" x14ac:dyDescent="0.25">
      <c r="B1913" t="s">
        <v>80</v>
      </c>
      <c r="C1913" s="17">
        <v>8.5948165218014294E-2</v>
      </c>
      <c r="D1913" s="17">
        <v>7.8037992843642906E-2</v>
      </c>
      <c r="E1913" s="17">
        <v>9.3400372004470003E-2</v>
      </c>
      <c r="F1913" s="17"/>
      <c r="G1913" s="17">
        <v>0.104675624447212</v>
      </c>
      <c r="H1913" s="17">
        <v>7.2478364077449994E-2</v>
      </c>
      <c r="I1913" s="17">
        <v>8.5416219197074594E-2</v>
      </c>
      <c r="J1913" s="17"/>
      <c r="K1913" s="17">
        <v>7.1908638516786694E-2</v>
      </c>
      <c r="L1913" s="17">
        <v>8.1976871865871798E-2</v>
      </c>
      <c r="M1913" s="17"/>
      <c r="N1913" s="17">
        <v>0.15651185452322799</v>
      </c>
      <c r="O1913" s="17">
        <v>7.6113268063461498E-2</v>
      </c>
      <c r="P1913" s="17">
        <v>8.0341033538937304E-2</v>
      </c>
      <c r="Q1913" s="17">
        <v>7.8356599763137996E-2</v>
      </c>
      <c r="R1913" s="17">
        <v>5.0760741276881197E-2</v>
      </c>
      <c r="S1913" s="17"/>
      <c r="T1913" s="17">
        <v>6.4623855814241196E-2</v>
      </c>
      <c r="U1913" s="17">
        <v>8.7166552019874194E-2</v>
      </c>
      <c r="V1913" s="17">
        <v>8.4216656955068997E-2</v>
      </c>
      <c r="W1913" s="17">
        <v>7.9889730485506599E-2</v>
      </c>
      <c r="X1913" s="17">
        <v>0.128687710487532</v>
      </c>
      <c r="Y1913" s="17">
        <v>7.99660296620512E-2</v>
      </c>
      <c r="Z1913" s="17">
        <v>7.2247655357916801E-2</v>
      </c>
      <c r="AA1913" s="17">
        <v>7.3540447919002799E-2</v>
      </c>
      <c r="AB1913" s="17">
        <v>8.4434687423095497E-2</v>
      </c>
      <c r="AC1913" s="17">
        <v>9.5625863048790699E-2</v>
      </c>
      <c r="AD1913" s="17">
        <v>0.13487328210592001</v>
      </c>
      <c r="AE1913" s="17">
        <v>6.6764950140187601E-2</v>
      </c>
      <c r="AF1913" s="17"/>
      <c r="AG1913" s="17">
        <v>7.2657812065107796E-2</v>
      </c>
      <c r="AH1913" s="17">
        <v>7.6690979466260703E-2</v>
      </c>
    </row>
    <row r="1914" spans="2:34" x14ac:dyDescent="0.25">
      <c r="C1914" s="17"/>
      <c r="D1914" s="17"/>
      <c r="E1914" s="17"/>
      <c r="F1914" s="17"/>
      <c r="G1914" s="17"/>
      <c r="H1914" s="17"/>
      <c r="I1914" s="17"/>
      <c r="J1914" s="17"/>
      <c r="K1914" s="17"/>
      <c r="L1914" s="17"/>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7"/>
    </row>
    <row r="1915" spans="2:34" x14ac:dyDescent="0.25">
      <c r="B1915" s="6" t="s">
        <v>698</v>
      </c>
      <c r="C1915" s="17"/>
      <c r="D1915" s="17"/>
      <c r="E1915" s="17"/>
      <c r="F1915" s="17"/>
      <c r="G1915" s="17"/>
      <c r="H1915" s="17"/>
      <c r="I1915" s="17"/>
      <c r="J1915" s="17"/>
      <c r="K1915" s="17"/>
      <c r="L1915" s="17"/>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7"/>
    </row>
    <row r="1916" spans="2:34" x14ac:dyDescent="0.25">
      <c r="B1916" s="23" t="s">
        <v>62</v>
      </c>
      <c r="C1916" s="17"/>
      <c r="D1916" s="17"/>
      <c r="E1916" s="17"/>
      <c r="F1916" s="17"/>
      <c r="G1916" s="17"/>
      <c r="H1916" s="17"/>
      <c r="I1916" s="17"/>
      <c r="J1916" s="17"/>
      <c r="K1916" s="17"/>
      <c r="L1916" s="17"/>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7"/>
    </row>
    <row r="1917" spans="2:34" x14ac:dyDescent="0.25">
      <c r="B1917" t="s">
        <v>683</v>
      </c>
      <c r="C1917" s="17">
        <v>0.161237411855119</v>
      </c>
      <c r="D1917" s="17">
        <v>0.17757763447583</v>
      </c>
      <c r="E1917" s="17">
        <v>0.144062638237208</v>
      </c>
      <c r="F1917" s="17"/>
      <c r="G1917" s="17">
        <v>0.168931125414542</v>
      </c>
      <c r="H1917" s="17">
        <v>0.15729478684220199</v>
      </c>
      <c r="I1917" s="17">
        <v>0.15902698667162099</v>
      </c>
      <c r="J1917" s="17"/>
      <c r="K1917" s="17">
        <v>0.14927966806950499</v>
      </c>
      <c r="L1917" s="17">
        <v>0.163307114758594</v>
      </c>
      <c r="M1917" s="17"/>
      <c r="N1917" s="17">
        <v>0.20068729134977101</v>
      </c>
      <c r="O1917" s="17">
        <v>0.163843650181694</v>
      </c>
      <c r="P1917" s="17">
        <v>0.15293339400415401</v>
      </c>
      <c r="Q1917" s="17">
        <v>0.206040737318226</v>
      </c>
      <c r="R1917" s="17">
        <v>0.124917235071549</v>
      </c>
      <c r="S1917" s="17"/>
      <c r="T1917" s="17">
        <v>0.15025329094239001</v>
      </c>
      <c r="U1917" s="17">
        <v>0.14545636432360601</v>
      </c>
      <c r="V1917" s="17">
        <v>0.19699261015628</v>
      </c>
      <c r="W1917" s="17">
        <v>0.18077207757958699</v>
      </c>
      <c r="X1917" s="17">
        <v>0.131491796783853</v>
      </c>
      <c r="Y1917" s="17">
        <v>0.17344111445688301</v>
      </c>
      <c r="Z1917" s="17">
        <v>0.134715011582694</v>
      </c>
      <c r="AA1917" s="17">
        <v>0.135842352076847</v>
      </c>
      <c r="AB1917" s="17">
        <v>0.14681181486202</v>
      </c>
      <c r="AC1917" s="17">
        <v>0.21445397760947399</v>
      </c>
      <c r="AD1917" s="17">
        <v>0.20903895549432999</v>
      </c>
      <c r="AE1917" s="17">
        <v>0.107835154665398</v>
      </c>
      <c r="AF1917" s="17"/>
      <c r="AG1917" s="17">
        <v>0.169914518400821</v>
      </c>
      <c r="AH1917" s="17">
        <v>0.162922163572918</v>
      </c>
    </row>
    <row r="1918" spans="2:34" x14ac:dyDescent="0.25">
      <c r="B1918" t="s">
        <v>684</v>
      </c>
      <c r="C1918" s="17">
        <v>0.34373208886943002</v>
      </c>
      <c r="D1918" s="17">
        <v>0.35612431848530801</v>
      </c>
      <c r="E1918" s="17">
        <v>0.32998150626398198</v>
      </c>
      <c r="F1918" s="17"/>
      <c r="G1918" s="17">
        <v>0.36089584102870498</v>
      </c>
      <c r="H1918" s="17">
        <v>0.3191543802233</v>
      </c>
      <c r="I1918" s="17">
        <v>0.35855839524194899</v>
      </c>
      <c r="J1918" s="17"/>
      <c r="K1918" s="17">
        <v>0.33701517428637401</v>
      </c>
      <c r="L1918" s="17">
        <v>0.34878312915337001</v>
      </c>
      <c r="M1918" s="17"/>
      <c r="N1918" s="17">
        <v>0.31518199939589198</v>
      </c>
      <c r="O1918" s="17">
        <v>0.355422808635669</v>
      </c>
      <c r="P1918" s="17">
        <v>0.34834614125253099</v>
      </c>
      <c r="Q1918" s="17">
        <v>0.30122990603810901</v>
      </c>
      <c r="R1918" s="17">
        <v>0.36183998910573301</v>
      </c>
      <c r="S1918" s="17"/>
      <c r="T1918" s="17">
        <v>0.34872932532297302</v>
      </c>
      <c r="U1918" s="17">
        <v>0.364146856808301</v>
      </c>
      <c r="V1918" s="17">
        <v>0.36354089854056798</v>
      </c>
      <c r="W1918" s="17">
        <v>0.34553535711742001</v>
      </c>
      <c r="X1918" s="17">
        <v>0.37508967938402799</v>
      </c>
      <c r="Y1918" s="17">
        <v>0.28113801808766498</v>
      </c>
      <c r="Z1918" s="17">
        <v>0.316194350590768</v>
      </c>
      <c r="AA1918" s="17">
        <v>0.34682888493685199</v>
      </c>
      <c r="AB1918" s="17">
        <v>0.33800968976409801</v>
      </c>
      <c r="AC1918" s="17">
        <v>0.39851793196027102</v>
      </c>
      <c r="AD1918" s="17">
        <v>0.25735368497570499</v>
      </c>
      <c r="AE1918" s="17">
        <v>0.37813742201859002</v>
      </c>
      <c r="AF1918" s="17"/>
      <c r="AG1918" s="17">
        <v>0.36585589662684398</v>
      </c>
      <c r="AH1918" s="17">
        <v>0.332978689803063</v>
      </c>
    </row>
    <row r="1919" spans="2:34" x14ac:dyDescent="0.25">
      <c r="B1919" t="s">
        <v>685</v>
      </c>
      <c r="C1919" s="17">
        <v>0.268980426784936</v>
      </c>
      <c r="D1919" s="17">
        <v>0.26438488138222899</v>
      </c>
      <c r="E1919" s="17">
        <v>0.27354619848091799</v>
      </c>
      <c r="F1919" s="17"/>
      <c r="G1919" s="17">
        <v>0.24239687431744</v>
      </c>
      <c r="H1919" s="17">
        <v>0.29074916603462703</v>
      </c>
      <c r="I1919" s="17">
        <v>0.26642001265017201</v>
      </c>
      <c r="J1919" s="17"/>
      <c r="K1919" s="17">
        <v>0.27619746292187802</v>
      </c>
      <c r="L1919" s="17">
        <v>0.27000870086079198</v>
      </c>
      <c r="M1919" s="17"/>
      <c r="N1919" s="17">
        <v>0.20096255924971099</v>
      </c>
      <c r="O1919" s="17">
        <v>0.24316081386285299</v>
      </c>
      <c r="P1919" s="17">
        <v>0.29182099405578099</v>
      </c>
      <c r="Q1919" s="17">
        <v>0.28742340837850899</v>
      </c>
      <c r="R1919" s="17">
        <v>0.30365575969416198</v>
      </c>
      <c r="S1919" s="17"/>
      <c r="T1919" s="17">
        <v>0.27343017311468298</v>
      </c>
      <c r="U1919" s="17">
        <v>0.28856320023570697</v>
      </c>
      <c r="V1919" s="17">
        <v>0.21382133736537401</v>
      </c>
      <c r="W1919" s="17">
        <v>0.269173941130468</v>
      </c>
      <c r="X1919" s="17">
        <v>0.26159184617661002</v>
      </c>
      <c r="Y1919" s="17">
        <v>0.32133917405337697</v>
      </c>
      <c r="Z1919" s="17">
        <v>0.28548793438709602</v>
      </c>
      <c r="AA1919" s="17">
        <v>0.300496110687758</v>
      </c>
      <c r="AB1919" s="17">
        <v>0.25399942794353603</v>
      </c>
      <c r="AC1919" s="17">
        <v>0.198668252220459</v>
      </c>
      <c r="AD1919" s="17">
        <v>0.27955923733364901</v>
      </c>
      <c r="AE1919" s="17">
        <v>0.30549298242969303</v>
      </c>
      <c r="AF1919" s="17"/>
      <c r="AG1919" s="17">
        <v>0.259837307425834</v>
      </c>
      <c r="AH1919" s="17">
        <v>0.27856318582045902</v>
      </c>
    </row>
    <row r="1920" spans="2:34" x14ac:dyDescent="0.25">
      <c r="B1920" t="s">
        <v>686</v>
      </c>
      <c r="C1920" s="17">
        <v>0.124669572564245</v>
      </c>
      <c r="D1920" s="17">
        <v>0.11141861212295601</v>
      </c>
      <c r="E1920" s="17">
        <v>0.14030580196466599</v>
      </c>
      <c r="F1920" s="17"/>
      <c r="G1920" s="17">
        <v>9.4023956094345607E-2</v>
      </c>
      <c r="H1920" s="17">
        <v>0.14183505051315601</v>
      </c>
      <c r="I1920" s="17">
        <v>0.131644879946892</v>
      </c>
      <c r="J1920" s="17"/>
      <c r="K1920" s="17">
        <v>0.126928867926972</v>
      </c>
      <c r="L1920" s="17">
        <v>0.12564400152038999</v>
      </c>
      <c r="M1920" s="17"/>
      <c r="N1920" s="17">
        <v>8.4255991340687703E-2</v>
      </c>
      <c r="O1920" s="17">
        <v>0.13940700769925399</v>
      </c>
      <c r="P1920" s="17">
        <v>0.117445010457044</v>
      </c>
      <c r="Q1920" s="17">
        <v>0.15348669034028201</v>
      </c>
      <c r="R1920" s="17">
        <v>0.145902142460965</v>
      </c>
      <c r="S1920" s="17"/>
      <c r="T1920" s="17">
        <v>0.163153221872087</v>
      </c>
      <c r="U1920" s="17">
        <v>7.6163534077205594E-2</v>
      </c>
      <c r="V1920" s="17">
        <v>0.125758419931712</v>
      </c>
      <c r="W1920" s="17">
        <v>0.10208393403253201</v>
      </c>
      <c r="X1920" s="17">
        <v>0.125053130339084</v>
      </c>
      <c r="Y1920" s="17">
        <v>0.13999031797182099</v>
      </c>
      <c r="Z1920" s="17">
        <v>0.15797407713042</v>
      </c>
      <c r="AA1920" s="17">
        <v>0.14763688239296099</v>
      </c>
      <c r="AB1920" s="17">
        <v>0.16702100776414899</v>
      </c>
      <c r="AC1920" s="17">
        <v>7.1298212965836993E-2</v>
      </c>
      <c r="AD1920" s="17">
        <v>9.0992894669485305E-2</v>
      </c>
      <c r="AE1920" s="17">
        <v>8.8102854370799996E-2</v>
      </c>
      <c r="AF1920" s="17"/>
      <c r="AG1920" s="17">
        <v>0.119000020476578</v>
      </c>
      <c r="AH1920" s="17">
        <v>0.129439795261822</v>
      </c>
    </row>
    <row r="1921" spans="2:34" x14ac:dyDescent="0.25">
      <c r="B1921" t="s">
        <v>80</v>
      </c>
      <c r="C1921" s="17">
        <v>0.101380499926271</v>
      </c>
      <c r="D1921" s="17">
        <v>9.0494553533676594E-2</v>
      </c>
      <c r="E1921" s="17">
        <v>0.112103855053225</v>
      </c>
      <c r="F1921" s="17"/>
      <c r="G1921" s="17">
        <v>0.133752203144968</v>
      </c>
      <c r="H1921" s="17">
        <v>9.0966616386715105E-2</v>
      </c>
      <c r="I1921" s="17">
        <v>8.4349725489366006E-2</v>
      </c>
      <c r="J1921" s="17"/>
      <c r="K1921" s="17">
        <v>0.11057882679527101</v>
      </c>
      <c r="L1921" s="17">
        <v>9.2257053706854705E-2</v>
      </c>
      <c r="M1921" s="17"/>
      <c r="N1921" s="17">
        <v>0.19891215866393799</v>
      </c>
      <c r="O1921" s="17">
        <v>9.8165719620529807E-2</v>
      </c>
      <c r="P1921" s="17">
        <v>8.9454460230490307E-2</v>
      </c>
      <c r="Q1921" s="17">
        <v>5.1819257924874199E-2</v>
      </c>
      <c r="R1921" s="17">
        <v>6.3684873667590805E-2</v>
      </c>
      <c r="S1921" s="17"/>
      <c r="T1921" s="17">
        <v>6.4433988747867002E-2</v>
      </c>
      <c r="U1921" s="17">
        <v>0.12567004455518099</v>
      </c>
      <c r="V1921" s="17">
        <v>9.9886734006066596E-2</v>
      </c>
      <c r="W1921" s="17">
        <v>0.102434690139992</v>
      </c>
      <c r="X1921" s="17">
        <v>0.10677354731642499</v>
      </c>
      <c r="Y1921" s="17">
        <v>8.4091375430253801E-2</v>
      </c>
      <c r="Z1921" s="17">
        <v>0.10562862630902201</v>
      </c>
      <c r="AA1921" s="17">
        <v>6.9195769905582794E-2</v>
      </c>
      <c r="AB1921" s="17">
        <v>9.4158059666196794E-2</v>
      </c>
      <c r="AC1921" s="17">
        <v>0.11706162524395899</v>
      </c>
      <c r="AD1921" s="17">
        <v>0.16305522752682999</v>
      </c>
      <c r="AE1921" s="17">
        <v>0.12043158651551999</v>
      </c>
      <c r="AF1921" s="17"/>
      <c r="AG1921" s="17">
        <v>8.5392257069923705E-2</v>
      </c>
      <c r="AH1921" s="17">
        <v>9.6096165541737305E-2</v>
      </c>
    </row>
    <row r="1922" spans="2:34" x14ac:dyDescent="0.25">
      <c r="C1922" s="17"/>
      <c r="D1922" s="17"/>
      <c r="E1922" s="17"/>
      <c r="F1922" s="17"/>
      <c r="G1922" s="17"/>
      <c r="H1922" s="17"/>
      <c r="I1922" s="17"/>
      <c r="J1922" s="17"/>
      <c r="K1922" s="17"/>
      <c r="L1922" s="17"/>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7"/>
    </row>
    <row r="1923" spans="2:34" x14ac:dyDescent="0.25">
      <c r="B1923" s="6" t="s">
        <v>699</v>
      </c>
      <c r="C1923" s="17"/>
      <c r="D1923" s="17"/>
      <c r="E1923" s="17"/>
      <c r="F1923" s="17"/>
      <c r="G1923" s="17"/>
      <c r="H1923" s="17"/>
      <c r="I1923" s="17"/>
      <c r="J1923" s="17"/>
      <c r="K1923" s="17"/>
      <c r="L1923" s="17"/>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7"/>
    </row>
    <row r="1924" spans="2:34" x14ac:dyDescent="0.25">
      <c r="B1924" s="23" t="s">
        <v>62</v>
      </c>
      <c r="C1924" s="17"/>
      <c r="D1924" s="17"/>
      <c r="E1924" s="17"/>
      <c r="F1924" s="17"/>
      <c r="G1924" s="17"/>
      <c r="H1924" s="17"/>
      <c r="I1924" s="17"/>
      <c r="J1924" s="17"/>
      <c r="K1924" s="17"/>
      <c r="L1924" s="17"/>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7"/>
    </row>
    <row r="1925" spans="2:34" x14ac:dyDescent="0.25">
      <c r="B1925" t="s">
        <v>683</v>
      </c>
      <c r="C1925" s="17">
        <v>7.3261411860399306E-2</v>
      </c>
      <c r="D1925" s="17">
        <v>8.1040615435536506E-2</v>
      </c>
      <c r="E1925" s="17">
        <v>6.6882597352742795E-2</v>
      </c>
      <c r="F1925" s="17"/>
      <c r="G1925" s="17">
        <v>7.6749736757430395E-2</v>
      </c>
      <c r="H1925" s="17">
        <v>7.5364365744138698E-2</v>
      </c>
      <c r="I1925" s="17">
        <v>6.7388696133849402E-2</v>
      </c>
      <c r="J1925" s="17"/>
      <c r="K1925" s="17">
        <v>7.8516274430537006E-2</v>
      </c>
      <c r="L1925" s="17">
        <v>7.1481482134277297E-2</v>
      </c>
      <c r="M1925" s="17"/>
      <c r="N1925" s="17">
        <v>7.59422973280756E-2</v>
      </c>
      <c r="O1925" s="17">
        <v>8.2260443014515697E-2</v>
      </c>
      <c r="P1925" s="17">
        <v>6.6047993359996393E-2</v>
      </c>
      <c r="Q1925" s="17">
        <v>9.2139834641307899E-2</v>
      </c>
      <c r="R1925" s="17">
        <v>6.81787231806395E-2</v>
      </c>
      <c r="S1925" s="17"/>
      <c r="T1925" s="17">
        <v>8.3735392227968997E-2</v>
      </c>
      <c r="U1925" s="17">
        <v>2.4922364001929799E-2</v>
      </c>
      <c r="V1925" s="17">
        <v>5.34672935093281E-2</v>
      </c>
      <c r="W1925" s="17">
        <v>7.3741917275024299E-2</v>
      </c>
      <c r="X1925" s="17">
        <v>9.0399605595021998E-2</v>
      </c>
      <c r="Y1925" s="17">
        <v>6.7937650511149597E-2</v>
      </c>
      <c r="Z1925" s="17">
        <v>7.9855878937822894E-2</v>
      </c>
      <c r="AA1925" s="17">
        <v>0.11554812364863</v>
      </c>
      <c r="AB1925" s="17">
        <v>9.6391742262948998E-2</v>
      </c>
      <c r="AC1925" s="17">
        <v>0.107768691896478</v>
      </c>
      <c r="AD1925" s="17">
        <v>6.1830525323298101E-2</v>
      </c>
      <c r="AE1925" s="17">
        <v>2.3461035305757501E-2</v>
      </c>
      <c r="AF1925" s="17"/>
      <c r="AG1925" s="17">
        <v>7.81806670939484E-2</v>
      </c>
      <c r="AH1925" s="17">
        <v>7.3832285453593702E-2</v>
      </c>
    </row>
    <row r="1926" spans="2:34" x14ac:dyDescent="0.25">
      <c r="B1926" t="s">
        <v>684</v>
      </c>
      <c r="C1926" s="17">
        <v>0.242110448354908</v>
      </c>
      <c r="D1926" s="17">
        <v>0.26152763273662399</v>
      </c>
      <c r="E1926" s="17">
        <v>0.22165988686608201</v>
      </c>
      <c r="F1926" s="17"/>
      <c r="G1926" s="17">
        <v>0.21383537225566299</v>
      </c>
      <c r="H1926" s="17">
        <v>0.25103868866197898</v>
      </c>
      <c r="I1926" s="17">
        <v>0.25719601364083999</v>
      </c>
      <c r="J1926" s="17"/>
      <c r="K1926" s="17">
        <v>0.22481680282013999</v>
      </c>
      <c r="L1926" s="17">
        <v>0.24533766082613001</v>
      </c>
      <c r="M1926" s="17"/>
      <c r="N1926" s="17">
        <v>0.21199958261152901</v>
      </c>
      <c r="O1926" s="17">
        <v>0.26539108505561099</v>
      </c>
      <c r="P1926" s="17">
        <v>0.25176195643127702</v>
      </c>
      <c r="Q1926" s="17">
        <v>0.24795193848564701</v>
      </c>
      <c r="R1926" s="17">
        <v>0.22223175567776399</v>
      </c>
      <c r="S1926" s="17"/>
      <c r="T1926" s="17">
        <v>0.238873438379481</v>
      </c>
      <c r="U1926" s="17">
        <v>0.27348361284623401</v>
      </c>
      <c r="V1926" s="17">
        <v>0.255036265591158</v>
      </c>
      <c r="W1926" s="17">
        <v>0.282870881400904</v>
      </c>
      <c r="X1926" s="17">
        <v>0.236745941166289</v>
      </c>
      <c r="Y1926" s="17">
        <v>0.19880053952743701</v>
      </c>
      <c r="Z1926" s="17">
        <v>0.17976858801121201</v>
      </c>
      <c r="AA1926" s="17">
        <v>0.25722758231708498</v>
      </c>
      <c r="AB1926" s="17">
        <v>0.24503986558312699</v>
      </c>
      <c r="AC1926" s="17">
        <v>0.247177933362632</v>
      </c>
      <c r="AD1926" s="17">
        <v>0.242433011789942</v>
      </c>
      <c r="AE1926" s="17">
        <v>0.252900678928554</v>
      </c>
      <c r="AF1926" s="17"/>
      <c r="AG1926" s="17">
        <v>0.25050594606080301</v>
      </c>
      <c r="AH1926" s="17">
        <v>0.23775326929024099</v>
      </c>
    </row>
    <row r="1927" spans="2:34" x14ac:dyDescent="0.25">
      <c r="B1927" t="s">
        <v>685</v>
      </c>
      <c r="C1927" s="17">
        <v>0.34311488646460803</v>
      </c>
      <c r="D1927" s="17">
        <v>0.34645009491538198</v>
      </c>
      <c r="E1927" s="17">
        <v>0.34072745177465902</v>
      </c>
      <c r="F1927" s="17"/>
      <c r="G1927" s="17">
        <v>0.36270708480591202</v>
      </c>
      <c r="H1927" s="17">
        <v>0.33554305996888001</v>
      </c>
      <c r="I1927" s="17">
        <v>0.33439615272354001</v>
      </c>
      <c r="J1927" s="17"/>
      <c r="K1927" s="17">
        <v>0.344811529490337</v>
      </c>
      <c r="L1927" s="17">
        <v>0.34715056467694999</v>
      </c>
      <c r="M1927" s="17"/>
      <c r="N1927" s="17">
        <v>0.29510211902469502</v>
      </c>
      <c r="O1927" s="17">
        <v>0.35638571252903201</v>
      </c>
      <c r="P1927" s="17">
        <v>0.34374202573122498</v>
      </c>
      <c r="Q1927" s="17">
        <v>0.30856928856748</v>
      </c>
      <c r="R1927" s="17">
        <v>0.380415119646762</v>
      </c>
      <c r="S1927" s="17"/>
      <c r="T1927" s="17">
        <v>0.33206149311303501</v>
      </c>
      <c r="U1927" s="17">
        <v>0.41257596844774602</v>
      </c>
      <c r="V1927" s="17">
        <v>0.31555104389003502</v>
      </c>
      <c r="W1927" s="17">
        <v>0.33693412747948598</v>
      </c>
      <c r="X1927" s="17">
        <v>0.285187176632544</v>
      </c>
      <c r="Y1927" s="17">
        <v>0.37860031356509</v>
      </c>
      <c r="Z1927" s="17">
        <v>0.403163956950299</v>
      </c>
      <c r="AA1927" s="17">
        <v>0.33157729741244302</v>
      </c>
      <c r="AB1927" s="17">
        <v>0.30364073289851001</v>
      </c>
      <c r="AC1927" s="17">
        <v>0.31469315150692301</v>
      </c>
      <c r="AD1927" s="17">
        <v>0.30176796990432297</v>
      </c>
      <c r="AE1927" s="17">
        <v>0.34628207691923901</v>
      </c>
      <c r="AF1927" s="17"/>
      <c r="AG1927" s="17">
        <v>0.35622194858600598</v>
      </c>
      <c r="AH1927" s="17">
        <v>0.33470138769464097</v>
      </c>
    </row>
    <row r="1928" spans="2:34" x14ac:dyDescent="0.25">
      <c r="B1928" t="s">
        <v>686</v>
      </c>
      <c r="C1928" s="17">
        <v>0.21573450255114701</v>
      </c>
      <c r="D1928" s="17">
        <v>0.202160420143909</v>
      </c>
      <c r="E1928" s="17">
        <v>0.228987308002428</v>
      </c>
      <c r="F1928" s="17"/>
      <c r="G1928" s="17">
        <v>0.18709211333901299</v>
      </c>
      <c r="H1928" s="17">
        <v>0.223285970072027</v>
      </c>
      <c r="I1928" s="17">
        <v>0.232884801707858</v>
      </c>
      <c r="J1928" s="17"/>
      <c r="K1928" s="17">
        <v>0.25391818902330698</v>
      </c>
      <c r="L1928" s="17">
        <v>0.21230055377047999</v>
      </c>
      <c r="M1928" s="17"/>
      <c r="N1928" s="17">
        <v>0.19324567718848501</v>
      </c>
      <c r="O1928" s="17">
        <v>0.18959012184381099</v>
      </c>
      <c r="P1928" s="17">
        <v>0.22295771986214499</v>
      </c>
      <c r="Q1928" s="17">
        <v>0.228610379269296</v>
      </c>
      <c r="R1928" s="17">
        <v>0.24410043181368701</v>
      </c>
      <c r="S1928" s="17"/>
      <c r="T1928" s="17">
        <v>0.24049874252304199</v>
      </c>
      <c r="U1928" s="17">
        <v>0.18474999450402799</v>
      </c>
      <c r="V1928" s="17">
        <v>0.18696841018139601</v>
      </c>
      <c r="W1928" s="17">
        <v>0.18154962525124901</v>
      </c>
      <c r="X1928" s="17">
        <v>0.24373974548392799</v>
      </c>
      <c r="Y1928" s="17">
        <v>0.219285182884699</v>
      </c>
      <c r="Z1928" s="17">
        <v>0.21101917584186899</v>
      </c>
      <c r="AA1928" s="17">
        <v>0.21769681595578799</v>
      </c>
      <c r="AB1928" s="17">
        <v>0.246543551612731</v>
      </c>
      <c r="AC1928" s="17">
        <v>0.21380005443914599</v>
      </c>
      <c r="AD1928" s="17">
        <v>0.20470337311432399</v>
      </c>
      <c r="AE1928" s="17">
        <v>0.25387139381008</v>
      </c>
      <c r="AF1928" s="17"/>
      <c r="AG1928" s="17">
        <v>0.22028812017067201</v>
      </c>
      <c r="AH1928" s="17">
        <v>0.21951458996814399</v>
      </c>
    </row>
    <row r="1929" spans="2:34" x14ac:dyDescent="0.25">
      <c r="B1929" t="s">
        <v>80</v>
      </c>
      <c r="C1929" s="17">
        <v>0.12577875076893699</v>
      </c>
      <c r="D1929" s="17">
        <v>0.108821236768548</v>
      </c>
      <c r="E1929" s="17">
        <v>0.14174275600408801</v>
      </c>
      <c r="F1929" s="17"/>
      <c r="G1929" s="17">
        <v>0.15961569284198199</v>
      </c>
      <c r="H1929" s="17">
        <v>0.114767915552975</v>
      </c>
      <c r="I1929" s="17">
        <v>0.108134335793913</v>
      </c>
      <c r="J1929" s="17"/>
      <c r="K1929" s="17">
        <v>9.7937204235679504E-2</v>
      </c>
      <c r="L1929" s="17">
        <v>0.123729738592163</v>
      </c>
      <c r="M1929" s="17"/>
      <c r="N1929" s="17">
        <v>0.22371032384721601</v>
      </c>
      <c r="O1929" s="17">
        <v>0.106372637557031</v>
      </c>
      <c r="P1929" s="17">
        <v>0.115490304615357</v>
      </c>
      <c r="Q1929" s="17">
        <v>0.12272855903627</v>
      </c>
      <c r="R1929" s="17">
        <v>8.5073969681147998E-2</v>
      </c>
      <c r="S1929" s="17"/>
      <c r="T1929" s="17">
        <v>0.104830933756473</v>
      </c>
      <c r="U1929" s="17">
        <v>0.104268060200062</v>
      </c>
      <c r="V1929" s="17">
        <v>0.18897698682808201</v>
      </c>
      <c r="W1929" s="17">
        <v>0.124903448593337</v>
      </c>
      <c r="X1929" s="17">
        <v>0.14392753112221701</v>
      </c>
      <c r="Y1929" s="17">
        <v>0.13537631351162499</v>
      </c>
      <c r="Z1929" s="17">
        <v>0.12619240025879599</v>
      </c>
      <c r="AA1929" s="17">
        <v>7.7950180666054095E-2</v>
      </c>
      <c r="AB1929" s="17">
        <v>0.108384107642684</v>
      </c>
      <c r="AC1929" s="17">
        <v>0.11656016879482101</v>
      </c>
      <c r="AD1929" s="17">
        <v>0.18926511986811201</v>
      </c>
      <c r="AE1929" s="17">
        <v>0.123484815036369</v>
      </c>
      <c r="AF1929" s="17"/>
      <c r="AG1929" s="17">
        <v>9.4803318088571203E-2</v>
      </c>
      <c r="AH1929" s="17">
        <v>0.13419846759338</v>
      </c>
    </row>
    <row r="1930" spans="2:34" x14ac:dyDescent="0.25">
      <c r="C1930" s="17"/>
      <c r="D1930" s="17"/>
      <c r="E1930" s="17"/>
      <c r="F1930" s="17"/>
      <c r="G1930" s="17"/>
      <c r="H1930" s="17"/>
      <c r="I1930" s="17"/>
      <c r="J1930" s="17"/>
      <c r="K1930" s="17"/>
      <c r="L1930" s="17"/>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7"/>
    </row>
    <row r="1931" spans="2:34" x14ac:dyDescent="0.25">
      <c r="B1931" s="6" t="s">
        <v>700</v>
      </c>
      <c r="C1931" s="17"/>
      <c r="D1931" s="17"/>
      <c r="E1931" s="17"/>
      <c r="F1931" s="17"/>
      <c r="G1931" s="17"/>
      <c r="H1931" s="17"/>
      <c r="I1931" s="17"/>
      <c r="J1931" s="17"/>
      <c r="K1931" s="17"/>
      <c r="L1931" s="17"/>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7"/>
    </row>
    <row r="1932" spans="2:34" x14ac:dyDescent="0.25">
      <c r="B1932" s="23" t="s">
        <v>62</v>
      </c>
      <c r="C1932" s="17"/>
      <c r="D1932" s="17"/>
      <c r="E1932" s="17"/>
      <c r="F1932" s="17"/>
      <c r="G1932" s="17"/>
      <c r="H1932" s="17"/>
      <c r="I1932" s="17"/>
      <c r="J1932" s="17"/>
      <c r="K1932" s="17"/>
      <c r="L1932" s="17"/>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7"/>
    </row>
    <row r="1933" spans="2:34" x14ac:dyDescent="0.25">
      <c r="B1933" t="s">
        <v>683</v>
      </c>
      <c r="C1933" s="17">
        <v>0.13090061866466501</v>
      </c>
      <c r="D1933" s="17">
        <v>0.13360375052790499</v>
      </c>
      <c r="E1933" s="17">
        <v>0.12856115598883</v>
      </c>
      <c r="F1933" s="17"/>
      <c r="G1933" s="17">
        <v>0.14664969968944599</v>
      </c>
      <c r="H1933" s="17">
        <v>0.11639139975388001</v>
      </c>
      <c r="I1933" s="17">
        <v>0.13443630898626699</v>
      </c>
      <c r="J1933" s="17"/>
      <c r="K1933" s="17">
        <v>0.11303914807174401</v>
      </c>
      <c r="L1933" s="17">
        <v>0.13311587977570999</v>
      </c>
      <c r="M1933" s="17"/>
      <c r="N1933" s="17">
        <v>0.17544054049820801</v>
      </c>
      <c r="O1933" s="17">
        <v>0.106275474661065</v>
      </c>
      <c r="P1933" s="17">
        <v>0.12759924601130199</v>
      </c>
      <c r="Q1933" s="17">
        <v>0.126982140960961</v>
      </c>
      <c r="R1933" s="17">
        <v>0.12752409538714801</v>
      </c>
      <c r="S1933" s="17"/>
      <c r="T1933" s="17">
        <v>0.123350607593899</v>
      </c>
      <c r="U1933" s="17">
        <v>0.123367029845162</v>
      </c>
      <c r="V1933" s="17">
        <v>0.105774985169453</v>
      </c>
      <c r="W1933" s="17">
        <v>0.16466509487987799</v>
      </c>
      <c r="X1933" s="17">
        <v>0.12902362070538301</v>
      </c>
      <c r="Y1933" s="17">
        <v>0.12136490550269299</v>
      </c>
      <c r="Z1933" s="17">
        <v>0.14120999190653299</v>
      </c>
      <c r="AA1933" s="17">
        <v>0.10993822880998499</v>
      </c>
      <c r="AB1933" s="17">
        <v>0.13118723727811901</v>
      </c>
      <c r="AC1933" s="17">
        <v>0.16713648448973401</v>
      </c>
      <c r="AD1933" s="17">
        <v>0.13748294077204101</v>
      </c>
      <c r="AE1933" s="17">
        <v>9.2322573175238898E-2</v>
      </c>
      <c r="AF1933" s="17"/>
      <c r="AG1933" s="17">
        <v>0.14063720461175599</v>
      </c>
      <c r="AH1933" s="17">
        <v>0.13267230149488801</v>
      </c>
    </row>
    <row r="1934" spans="2:34" x14ac:dyDescent="0.25">
      <c r="B1934" t="s">
        <v>684</v>
      </c>
      <c r="C1934" s="17">
        <v>0.34857694370409498</v>
      </c>
      <c r="D1934" s="17">
        <v>0.35443263872354203</v>
      </c>
      <c r="E1934" s="17">
        <v>0.33886724045575001</v>
      </c>
      <c r="F1934" s="17"/>
      <c r="G1934" s="17">
        <v>0.35436268803980903</v>
      </c>
      <c r="H1934" s="17">
        <v>0.33724762683128301</v>
      </c>
      <c r="I1934" s="17">
        <v>0.35738599300010798</v>
      </c>
      <c r="J1934" s="17"/>
      <c r="K1934" s="17">
        <v>0.36563838157055301</v>
      </c>
      <c r="L1934" s="17">
        <v>0.34861166013269101</v>
      </c>
      <c r="M1934" s="17"/>
      <c r="N1934" s="17">
        <v>0.31087664098099299</v>
      </c>
      <c r="O1934" s="17">
        <v>0.35512284435706098</v>
      </c>
      <c r="P1934" s="17">
        <v>0.35278511575673699</v>
      </c>
      <c r="Q1934" s="17">
        <v>0.39635260418642099</v>
      </c>
      <c r="R1934" s="17">
        <v>0.34790813369680801</v>
      </c>
      <c r="S1934" s="17"/>
      <c r="T1934" s="17">
        <v>0.35356285313521701</v>
      </c>
      <c r="U1934" s="17">
        <v>0.33804841376627698</v>
      </c>
      <c r="V1934" s="17">
        <v>0.39475427223564802</v>
      </c>
      <c r="W1934" s="17">
        <v>0.332282863829365</v>
      </c>
      <c r="X1934" s="17">
        <v>0.35399506630300498</v>
      </c>
      <c r="Y1934" s="17">
        <v>0.34026897786678301</v>
      </c>
      <c r="Z1934" s="17">
        <v>0.34451990831137802</v>
      </c>
      <c r="AA1934" s="17">
        <v>0.339509254488777</v>
      </c>
      <c r="AB1934" s="17">
        <v>0.312581766491559</v>
      </c>
      <c r="AC1934" s="17">
        <v>0.40965769727927698</v>
      </c>
      <c r="AD1934" s="17">
        <v>0.26636293426260299</v>
      </c>
      <c r="AE1934" s="17">
        <v>0.43415364119826999</v>
      </c>
      <c r="AF1934" s="17"/>
      <c r="AG1934" s="17">
        <v>0.36205672024115698</v>
      </c>
      <c r="AH1934" s="17">
        <v>0.35534009948628198</v>
      </c>
    </row>
    <row r="1935" spans="2:34" x14ac:dyDescent="0.25">
      <c r="B1935" t="s">
        <v>685</v>
      </c>
      <c r="C1935" s="17">
        <v>0.29042093642885097</v>
      </c>
      <c r="D1935" s="17">
        <v>0.29739964228604399</v>
      </c>
      <c r="E1935" s="17">
        <v>0.28463313208443503</v>
      </c>
      <c r="F1935" s="17"/>
      <c r="G1935" s="17">
        <v>0.27835162724843199</v>
      </c>
      <c r="H1935" s="17">
        <v>0.31860905695270098</v>
      </c>
      <c r="I1935" s="17">
        <v>0.26634293966690398</v>
      </c>
      <c r="J1935" s="17"/>
      <c r="K1935" s="17">
        <v>0.27570690104143403</v>
      </c>
      <c r="L1935" s="17">
        <v>0.29719882296764399</v>
      </c>
      <c r="M1935" s="17"/>
      <c r="N1935" s="17">
        <v>0.257265534352698</v>
      </c>
      <c r="O1935" s="17">
        <v>0.30739409201034901</v>
      </c>
      <c r="P1935" s="17">
        <v>0.29897715661148799</v>
      </c>
      <c r="Q1935" s="17">
        <v>0.24169028443611501</v>
      </c>
      <c r="R1935" s="17">
        <v>0.30159666210359598</v>
      </c>
      <c r="S1935" s="17"/>
      <c r="T1935" s="17">
        <v>0.27685732001192598</v>
      </c>
      <c r="U1935" s="17">
        <v>0.29557655797757298</v>
      </c>
      <c r="V1935" s="17">
        <v>0.241323973203105</v>
      </c>
      <c r="W1935" s="17">
        <v>0.290430935920589</v>
      </c>
      <c r="X1935" s="17">
        <v>0.24100855165872501</v>
      </c>
      <c r="Y1935" s="17">
        <v>0.29508944069860799</v>
      </c>
      <c r="Z1935" s="17">
        <v>0.34185716781203102</v>
      </c>
      <c r="AA1935" s="17">
        <v>0.33814480205091701</v>
      </c>
      <c r="AB1935" s="17">
        <v>0.33884711374434601</v>
      </c>
      <c r="AC1935" s="17">
        <v>0.27605752825673202</v>
      </c>
      <c r="AD1935" s="17">
        <v>0.24487155305647701</v>
      </c>
      <c r="AE1935" s="17">
        <v>0.28798148918204097</v>
      </c>
      <c r="AF1935" s="17"/>
      <c r="AG1935" s="17">
        <v>0.30471443816697602</v>
      </c>
      <c r="AH1935" s="17">
        <v>0.27951786799924699</v>
      </c>
    </row>
    <row r="1936" spans="2:34" x14ac:dyDescent="0.25">
      <c r="B1936" t="s">
        <v>686</v>
      </c>
      <c r="C1936" s="17">
        <v>0.12820115313081501</v>
      </c>
      <c r="D1936" s="17">
        <v>0.121223920211378</v>
      </c>
      <c r="E1936" s="17">
        <v>0.13763066781156399</v>
      </c>
      <c r="F1936" s="17"/>
      <c r="G1936" s="17">
        <v>9.14534688541188E-2</v>
      </c>
      <c r="H1936" s="17">
        <v>0.14262406355356799</v>
      </c>
      <c r="I1936" s="17">
        <v>0.14427761953235599</v>
      </c>
      <c r="J1936" s="17"/>
      <c r="K1936" s="17">
        <v>0.13276212039402099</v>
      </c>
      <c r="L1936" s="17">
        <v>0.12932716596982499</v>
      </c>
      <c r="M1936" s="17"/>
      <c r="N1936" s="17">
        <v>8.5775064635853202E-2</v>
      </c>
      <c r="O1936" s="17">
        <v>0.14038751207855099</v>
      </c>
      <c r="P1936" s="17">
        <v>0.12602349974778701</v>
      </c>
      <c r="Q1936" s="17">
        <v>0.12152181713603399</v>
      </c>
      <c r="R1936" s="17">
        <v>0.157181563657143</v>
      </c>
      <c r="S1936" s="17"/>
      <c r="T1936" s="17">
        <v>0.147260564407243</v>
      </c>
      <c r="U1936" s="17">
        <v>0.13622506075945601</v>
      </c>
      <c r="V1936" s="17">
        <v>0.153589300649356</v>
      </c>
      <c r="W1936" s="17">
        <v>7.4594895982850906E-2</v>
      </c>
      <c r="X1936" s="17">
        <v>0.16193350260392</v>
      </c>
      <c r="Y1936" s="17">
        <v>0.14399998788395399</v>
      </c>
      <c r="Z1936" s="17">
        <v>9.3820931570452806E-2</v>
      </c>
      <c r="AA1936" s="17">
        <v>0.14996126680710001</v>
      </c>
      <c r="AB1936" s="17">
        <v>0.13207543849364101</v>
      </c>
      <c r="AC1936" s="17">
        <v>6.02118667380908E-2</v>
      </c>
      <c r="AD1936" s="17">
        <v>0.15541057086322899</v>
      </c>
      <c r="AE1936" s="17">
        <v>0.15314951020702899</v>
      </c>
      <c r="AF1936" s="17"/>
      <c r="AG1936" s="17">
        <v>0.109511287887032</v>
      </c>
      <c r="AH1936" s="17">
        <v>0.137169573934252</v>
      </c>
    </row>
    <row r="1937" spans="2:34" x14ac:dyDescent="0.25">
      <c r="B1937" t="s">
        <v>80</v>
      </c>
      <c r="C1937" s="17">
        <v>0.101900348071573</v>
      </c>
      <c r="D1937" s="17">
        <v>9.3340048251129903E-2</v>
      </c>
      <c r="E1937" s="17">
        <v>0.110307803659421</v>
      </c>
      <c r="F1937" s="17"/>
      <c r="G1937" s="17">
        <v>0.12918251616819301</v>
      </c>
      <c r="H1937" s="17">
        <v>8.5127852908567697E-2</v>
      </c>
      <c r="I1937" s="17">
        <v>9.7557138814363897E-2</v>
      </c>
      <c r="J1937" s="17"/>
      <c r="K1937" s="17">
        <v>0.112853448922247</v>
      </c>
      <c r="L1937" s="17">
        <v>9.1746471154129094E-2</v>
      </c>
      <c r="M1937" s="17"/>
      <c r="N1937" s="17">
        <v>0.17064221953224801</v>
      </c>
      <c r="O1937" s="17">
        <v>9.0820076892974499E-2</v>
      </c>
      <c r="P1937" s="17">
        <v>9.4614981872685702E-2</v>
      </c>
      <c r="Q1937" s="17">
        <v>0.11345315328047</v>
      </c>
      <c r="R1937" s="17">
        <v>6.5789545155304496E-2</v>
      </c>
      <c r="S1937" s="17"/>
      <c r="T1937" s="17">
        <v>9.8968654851714702E-2</v>
      </c>
      <c r="U1937" s="17">
        <v>0.106782937651531</v>
      </c>
      <c r="V1937" s="17">
        <v>0.104557468742438</v>
      </c>
      <c r="W1937" s="17">
        <v>0.138026209387316</v>
      </c>
      <c r="X1937" s="17">
        <v>0.114039258728967</v>
      </c>
      <c r="Y1937" s="17">
        <v>9.9276688047962594E-2</v>
      </c>
      <c r="Z1937" s="17">
        <v>7.8592000399605802E-2</v>
      </c>
      <c r="AA1937" s="17">
        <v>6.2446447843221002E-2</v>
      </c>
      <c r="AB1937" s="17">
        <v>8.5308443992335406E-2</v>
      </c>
      <c r="AC1937" s="17">
        <v>8.6936423236167404E-2</v>
      </c>
      <c r="AD1937" s="17">
        <v>0.195872001045651</v>
      </c>
      <c r="AE1937" s="17">
        <v>3.2392786237421603E-2</v>
      </c>
      <c r="AF1937" s="17"/>
      <c r="AG1937" s="17">
        <v>8.30803490930795E-2</v>
      </c>
      <c r="AH1937" s="17">
        <v>9.5300157085330905E-2</v>
      </c>
    </row>
    <row r="1938" spans="2:34" x14ac:dyDescent="0.25">
      <c r="C1938" s="17"/>
      <c r="D1938" s="17"/>
      <c r="E1938" s="17"/>
      <c r="F1938" s="17"/>
      <c r="G1938" s="17"/>
      <c r="H1938" s="17"/>
      <c r="I1938" s="17"/>
      <c r="J1938" s="17"/>
      <c r="K1938" s="17"/>
      <c r="L1938" s="17"/>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7"/>
    </row>
    <row r="1939" spans="2:34" x14ac:dyDescent="0.25">
      <c r="B1939" s="6" t="s">
        <v>701</v>
      </c>
      <c r="C1939" s="17"/>
      <c r="D1939" s="17"/>
      <c r="E1939" s="17"/>
      <c r="F1939" s="17"/>
      <c r="G1939" s="17"/>
      <c r="H1939" s="17"/>
      <c r="I1939" s="17"/>
      <c r="J1939" s="17"/>
      <c r="K1939" s="17"/>
      <c r="L1939" s="17"/>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7"/>
    </row>
    <row r="1940" spans="2:34" x14ac:dyDescent="0.25">
      <c r="B1940" s="23" t="s">
        <v>62</v>
      </c>
      <c r="C1940" s="17"/>
      <c r="D1940" s="17"/>
      <c r="E1940" s="17"/>
      <c r="F1940" s="17"/>
      <c r="G1940" s="17"/>
      <c r="H1940" s="17"/>
      <c r="I1940" s="17"/>
      <c r="J1940" s="17"/>
      <c r="K1940" s="17"/>
      <c r="L1940" s="17"/>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7"/>
    </row>
    <row r="1941" spans="2:34" x14ac:dyDescent="0.25">
      <c r="B1941" t="s">
        <v>683</v>
      </c>
      <c r="C1941" s="17">
        <v>0.13754435762276801</v>
      </c>
      <c r="D1941" s="17">
        <v>0.128286930761558</v>
      </c>
      <c r="E1941" s="17">
        <v>0.14702950269912499</v>
      </c>
      <c r="F1941" s="17"/>
      <c r="G1941" s="17">
        <v>0.124994952656539</v>
      </c>
      <c r="H1941" s="17">
        <v>0.13736568650289199</v>
      </c>
      <c r="I1941" s="17">
        <v>0.14942428280085801</v>
      </c>
      <c r="J1941" s="17"/>
      <c r="K1941" s="17">
        <v>0.147849238590539</v>
      </c>
      <c r="L1941" s="17">
        <v>0.135657179434998</v>
      </c>
      <c r="M1941" s="17"/>
      <c r="N1941" s="17">
        <v>0.17434643633486999</v>
      </c>
      <c r="O1941" s="17">
        <v>0.13102223817845299</v>
      </c>
      <c r="P1941" s="17">
        <v>0.125761631388453</v>
      </c>
      <c r="Q1941" s="17">
        <v>0.13752433331831601</v>
      </c>
      <c r="R1941" s="17">
        <v>0.13590301353084699</v>
      </c>
      <c r="S1941" s="17"/>
      <c r="T1941" s="17">
        <v>0.137936598125382</v>
      </c>
      <c r="U1941" s="17">
        <v>0.13249346512372001</v>
      </c>
      <c r="V1941" s="17">
        <v>0.12670250532094399</v>
      </c>
      <c r="W1941" s="17">
        <v>0.156042309803334</v>
      </c>
      <c r="X1941" s="17">
        <v>0.15243892785254201</v>
      </c>
      <c r="Y1941" s="17">
        <v>0.147277177711646</v>
      </c>
      <c r="Z1941" s="17">
        <v>8.7798657029432098E-2</v>
      </c>
      <c r="AA1941" s="17">
        <v>0.11224823835167801</v>
      </c>
      <c r="AB1941" s="17">
        <v>0.11140221048531999</v>
      </c>
      <c r="AC1941" s="17">
        <v>0.210095897987507</v>
      </c>
      <c r="AD1941" s="17">
        <v>0.13534288184597201</v>
      </c>
      <c r="AE1941" s="17">
        <v>0.151247746815249</v>
      </c>
      <c r="AF1941" s="17"/>
      <c r="AG1941" s="17">
        <v>0.14429291766753199</v>
      </c>
      <c r="AH1941" s="17">
        <v>0.138774229489772</v>
      </c>
    </row>
    <row r="1942" spans="2:34" x14ac:dyDescent="0.25">
      <c r="B1942" t="s">
        <v>684</v>
      </c>
      <c r="C1942" s="17">
        <v>0.30435981002879298</v>
      </c>
      <c r="D1942" s="17">
        <v>0.31630107119301498</v>
      </c>
      <c r="E1942" s="17">
        <v>0.29200553508925398</v>
      </c>
      <c r="F1942" s="17"/>
      <c r="G1942" s="17">
        <v>0.330993834295014</v>
      </c>
      <c r="H1942" s="17">
        <v>0.27425458426035698</v>
      </c>
      <c r="I1942" s="17">
        <v>0.31730967696898199</v>
      </c>
      <c r="J1942" s="17"/>
      <c r="K1942" s="17">
        <v>0.27635227333411899</v>
      </c>
      <c r="L1942" s="17">
        <v>0.31224289689617302</v>
      </c>
      <c r="M1942" s="17"/>
      <c r="N1942" s="17">
        <v>0.28315783133827299</v>
      </c>
      <c r="O1942" s="17">
        <v>0.30826835186321899</v>
      </c>
      <c r="P1942" s="17">
        <v>0.30658334789256703</v>
      </c>
      <c r="Q1942" s="17">
        <v>0.29024643375881498</v>
      </c>
      <c r="R1942" s="17">
        <v>0.31883544573938699</v>
      </c>
      <c r="S1942" s="17"/>
      <c r="T1942" s="17">
        <v>0.28782509259836397</v>
      </c>
      <c r="U1942" s="17">
        <v>0.31203184857820099</v>
      </c>
      <c r="V1942" s="17">
        <v>0.28220533059851799</v>
      </c>
      <c r="W1942" s="17">
        <v>0.325143239434312</v>
      </c>
      <c r="X1942" s="17">
        <v>0.30153947026464201</v>
      </c>
      <c r="Y1942" s="17">
        <v>0.32324901786824001</v>
      </c>
      <c r="Z1942" s="17">
        <v>0.345898571189242</v>
      </c>
      <c r="AA1942" s="17">
        <v>0.296029286404634</v>
      </c>
      <c r="AB1942" s="17">
        <v>0.321468746312634</v>
      </c>
      <c r="AC1942" s="17">
        <v>0.297533952830562</v>
      </c>
      <c r="AD1942" s="17">
        <v>0.24434156127635101</v>
      </c>
      <c r="AE1942" s="17">
        <v>0.234557499890821</v>
      </c>
      <c r="AF1942" s="17"/>
      <c r="AG1942" s="17">
        <v>0.31714641483825601</v>
      </c>
      <c r="AH1942" s="17">
        <v>0.302690073597978</v>
      </c>
    </row>
    <row r="1943" spans="2:34" x14ac:dyDescent="0.25">
      <c r="B1943" t="s">
        <v>685</v>
      </c>
      <c r="C1943" s="17">
        <v>0.28455111108492598</v>
      </c>
      <c r="D1943" s="17">
        <v>0.28295197799240501</v>
      </c>
      <c r="E1943" s="17">
        <v>0.28591766105358402</v>
      </c>
      <c r="F1943" s="17"/>
      <c r="G1943" s="17">
        <v>0.28270962769500102</v>
      </c>
      <c r="H1943" s="17">
        <v>0.31632089984407302</v>
      </c>
      <c r="I1943" s="17">
        <v>0.246489373696471</v>
      </c>
      <c r="J1943" s="17"/>
      <c r="K1943" s="17">
        <v>0.267227174484299</v>
      </c>
      <c r="L1943" s="17">
        <v>0.28927673724670699</v>
      </c>
      <c r="M1943" s="17"/>
      <c r="N1943" s="17">
        <v>0.179830920237669</v>
      </c>
      <c r="O1943" s="17">
        <v>0.307012039726897</v>
      </c>
      <c r="P1943" s="17">
        <v>0.30533115136219902</v>
      </c>
      <c r="Q1943" s="17">
        <v>0.32030670695927299</v>
      </c>
      <c r="R1943" s="17">
        <v>0.29612104441063303</v>
      </c>
      <c r="S1943" s="17"/>
      <c r="T1943" s="17">
        <v>0.29876613346185299</v>
      </c>
      <c r="U1943" s="17">
        <v>0.26200224193667598</v>
      </c>
      <c r="V1943" s="17">
        <v>0.25672561097434399</v>
      </c>
      <c r="W1943" s="17">
        <v>0.26799341220091999</v>
      </c>
      <c r="X1943" s="17">
        <v>0.24103550735344001</v>
      </c>
      <c r="Y1943" s="17">
        <v>0.272386548892951</v>
      </c>
      <c r="Z1943" s="17">
        <v>0.2547511822529</v>
      </c>
      <c r="AA1943" s="17">
        <v>0.36313122925168001</v>
      </c>
      <c r="AB1943" s="17">
        <v>0.31651927208550901</v>
      </c>
      <c r="AC1943" s="17">
        <v>0.27704119524166898</v>
      </c>
      <c r="AD1943" s="17">
        <v>0.32578044258673999</v>
      </c>
      <c r="AE1943" s="17">
        <v>0.40616899712932802</v>
      </c>
      <c r="AF1943" s="17"/>
      <c r="AG1943" s="17">
        <v>0.28129450666949701</v>
      </c>
      <c r="AH1943" s="17">
        <v>0.29483313043043302</v>
      </c>
    </row>
    <row r="1944" spans="2:34" x14ac:dyDescent="0.25">
      <c r="B1944" t="s">
        <v>686</v>
      </c>
      <c r="C1944" s="17">
        <v>0.15950938950110399</v>
      </c>
      <c r="D1944" s="17">
        <v>0.17506243809724401</v>
      </c>
      <c r="E1944" s="17">
        <v>0.145129275785819</v>
      </c>
      <c r="F1944" s="17"/>
      <c r="G1944" s="17">
        <v>0.11824729250454601</v>
      </c>
      <c r="H1944" s="17">
        <v>0.169089130340246</v>
      </c>
      <c r="I1944" s="17">
        <v>0.185842069824592</v>
      </c>
      <c r="J1944" s="17"/>
      <c r="K1944" s="17">
        <v>0.17832529205372599</v>
      </c>
      <c r="L1944" s="17">
        <v>0.15856114941804</v>
      </c>
      <c r="M1944" s="17"/>
      <c r="N1944" s="17">
        <v>0.15775759685461899</v>
      </c>
      <c r="O1944" s="17">
        <v>0.14793847132834001</v>
      </c>
      <c r="P1944" s="17">
        <v>0.15760029335573</v>
      </c>
      <c r="Q1944" s="17">
        <v>0.16040279726040199</v>
      </c>
      <c r="R1944" s="17">
        <v>0.176550478563583</v>
      </c>
      <c r="S1944" s="17"/>
      <c r="T1944" s="17">
        <v>0.19286830797839799</v>
      </c>
      <c r="U1944" s="17">
        <v>0.170026165130854</v>
      </c>
      <c r="V1944" s="17">
        <v>0.178572544756019</v>
      </c>
      <c r="W1944" s="17">
        <v>0.103458707276121</v>
      </c>
      <c r="X1944" s="17">
        <v>0.17685805285783401</v>
      </c>
      <c r="Y1944" s="17">
        <v>0.13609474690350601</v>
      </c>
      <c r="Z1944" s="17">
        <v>0.19805984648097699</v>
      </c>
      <c r="AA1944" s="17">
        <v>0.17138888574980099</v>
      </c>
      <c r="AB1944" s="17">
        <v>0.15631823024924901</v>
      </c>
      <c r="AC1944" s="17">
        <v>0.131779843256147</v>
      </c>
      <c r="AD1944" s="17">
        <v>0.110316938278071</v>
      </c>
      <c r="AE1944" s="17">
        <v>0.13592179648736699</v>
      </c>
      <c r="AF1944" s="17"/>
      <c r="AG1944" s="17">
        <v>0.14985738613285199</v>
      </c>
      <c r="AH1944" s="17">
        <v>0.16259266192549299</v>
      </c>
    </row>
    <row r="1945" spans="2:34" x14ac:dyDescent="0.25">
      <c r="B1945" t="s">
        <v>80</v>
      </c>
      <c r="C1945" s="17">
        <v>0.114035331762409</v>
      </c>
      <c r="D1945" s="17">
        <v>9.7397581955778106E-2</v>
      </c>
      <c r="E1945" s="17">
        <v>0.129918025372219</v>
      </c>
      <c r="F1945" s="17"/>
      <c r="G1945" s="17">
        <v>0.14305429284890001</v>
      </c>
      <c r="H1945" s="17">
        <v>0.102969699052431</v>
      </c>
      <c r="I1945" s="17">
        <v>0.100934596709098</v>
      </c>
      <c r="J1945" s="17"/>
      <c r="K1945" s="17">
        <v>0.13024602153731701</v>
      </c>
      <c r="L1945" s="17">
        <v>0.104262037004081</v>
      </c>
      <c r="M1945" s="17"/>
      <c r="N1945" s="17">
        <v>0.20490721523456901</v>
      </c>
      <c r="O1945" s="17">
        <v>0.10575889890309099</v>
      </c>
      <c r="P1945" s="17">
        <v>0.104723576001052</v>
      </c>
      <c r="Q1945" s="17">
        <v>9.1519728703193901E-2</v>
      </c>
      <c r="R1945" s="17">
        <v>7.2590017755550795E-2</v>
      </c>
      <c r="S1945" s="17"/>
      <c r="T1945" s="17">
        <v>8.2603867836002098E-2</v>
      </c>
      <c r="U1945" s="17">
        <v>0.123446279230549</v>
      </c>
      <c r="V1945" s="17">
        <v>0.15579400835017401</v>
      </c>
      <c r="W1945" s="17">
        <v>0.14736233128531301</v>
      </c>
      <c r="X1945" s="17">
        <v>0.12812804167154301</v>
      </c>
      <c r="Y1945" s="17">
        <v>0.120992508623657</v>
      </c>
      <c r="Z1945" s="17">
        <v>0.113491743047448</v>
      </c>
      <c r="AA1945" s="17">
        <v>5.72023602422067E-2</v>
      </c>
      <c r="AB1945" s="17">
        <v>9.42915408672889E-2</v>
      </c>
      <c r="AC1945" s="17">
        <v>8.3549110684115399E-2</v>
      </c>
      <c r="AD1945" s="17">
        <v>0.184218176012867</v>
      </c>
      <c r="AE1945" s="17">
        <v>7.2103959677234902E-2</v>
      </c>
      <c r="AF1945" s="17"/>
      <c r="AG1945" s="17">
        <v>0.107408774691863</v>
      </c>
      <c r="AH1945" s="17">
        <v>0.101109904556324</v>
      </c>
    </row>
    <row r="1946" spans="2:34" x14ac:dyDescent="0.25">
      <c r="C1946" s="17"/>
      <c r="D1946" s="17"/>
      <c r="E1946" s="17"/>
      <c r="F1946" s="17"/>
      <c r="G1946" s="17"/>
      <c r="H1946" s="17"/>
      <c r="I1946" s="17"/>
      <c r="J1946" s="17"/>
      <c r="K1946" s="17"/>
      <c r="L1946" s="17"/>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7"/>
    </row>
    <row r="1947" spans="2:34" x14ac:dyDescent="0.25">
      <c r="B1947" s="6" t="s">
        <v>702</v>
      </c>
      <c r="C1947" s="17"/>
      <c r="D1947" s="17"/>
      <c r="E1947" s="17"/>
      <c r="F1947" s="17"/>
      <c r="G1947" s="17"/>
      <c r="H1947" s="17"/>
      <c r="I1947" s="17"/>
      <c r="J1947" s="17"/>
      <c r="K1947" s="17"/>
      <c r="L1947" s="17"/>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7"/>
    </row>
    <row r="1948" spans="2:34" x14ac:dyDescent="0.25">
      <c r="B1948" s="23" t="s">
        <v>62</v>
      </c>
      <c r="C1948" s="17"/>
      <c r="D1948" s="17"/>
      <c r="E1948" s="17"/>
      <c r="F1948" s="17"/>
      <c r="G1948" s="17"/>
      <c r="H1948" s="17"/>
      <c r="I1948" s="17"/>
      <c r="J1948" s="17"/>
      <c r="K1948" s="17"/>
      <c r="L1948" s="17"/>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7"/>
    </row>
    <row r="1949" spans="2:34" x14ac:dyDescent="0.25">
      <c r="B1949" t="s">
        <v>683</v>
      </c>
      <c r="C1949" s="17">
        <v>8.8685025184008698E-2</v>
      </c>
      <c r="D1949" s="17">
        <v>8.5693494557301297E-2</v>
      </c>
      <c r="E1949" s="17">
        <v>9.0414594200558807E-2</v>
      </c>
      <c r="F1949" s="17"/>
      <c r="G1949" s="17">
        <v>8.3988914290343997E-2</v>
      </c>
      <c r="H1949" s="17">
        <v>9.1387803571342602E-2</v>
      </c>
      <c r="I1949" s="17">
        <v>8.9663337444585101E-2</v>
      </c>
      <c r="J1949" s="17"/>
      <c r="K1949" s="17">
        <v>6.1758149908879303E-2</v>
      </c>
      <c r="L1949" s="17">
        <v>9.5197543571001006E-2</v>
      </c>
      <c r="M1949" s="17"/>
      <c r="N1949" s="17">
        <v>9.3735926056359303E-2</v>
      </c>
      <c r="O1949" s="17">
        <v>7.5142398514972397E-2</v>
      </c>
      <c r="P1949" s="17">
        <v>8.7291501789555401E-2</v>
      </c>
      <c r="Q1949" s="17">
        <v>7.5907374759353399E-2</v>
      </c>
      <c r="R1949" s="17">
        <v>0.10611811586688601</v>
      </c>
      <c r="S1949" s="17"/>
      <c r="T1949" s="17">
        <v>0.11135147436536701</v>
      </c>
      <c r="U1949" s="17">
        <v>7.4278751036616603E-2</v>
      </c>
      <c r="V1949" s="17">
        <v>5.6372340705781801E-2</v>
      </c>
      <c r="W1949" s="17">
        <v>7.6921813162276004E-2</v>
      </c>
      <c r="X1949" s="17">
        <v>9.0946448960786394E-2</v>
      </c>
      <c r="Y1949" s="17">
        <v>8.4403269254433796E-2</v>
      </c>
      <c r="Z1949" s="17">
        <v>9.7841870983245594E-2</v>
      </c>
      <c r="AA1949" s="17">
        <v>8.0053002850566199E-2</v>
      </c>
      <c r="AB1949" s="17">
        <v>8.8878209150121804E-2</v>
      </c>
      <c r="AC1949" s="17">
        <v>0.123856916122791</v>
      </c>
      <c r="AD1949" s="17">
        <v>0.107130076682841</v>
      </c>
      <c r="AE1949" s="17">
        <v>3.5052654397516203E-2</v>
      </c>
      <c r="AF1949" s="17"/>
      <c r="AG1949" s="17">
        <v>9.0672222613148307E-2</v>
      </c>
      <c r="AH1949" s="17">
        <v>9.2657088723909903E-2</v>
      </c>
    </row>
    <row r="1950" spans="2:34" x14ac:dyDescent="0.25">
      <c r="B1950" t="s">
        <v>684</v>
      </c>
      <c r="C1950" s="17">
        <v>0.28027152844122399</v>
      </c>
      <c r="D1950" s="17">
        <v>0.29659107410334901</v>
      </c>
      <c r="E1950" s="17">
        <v>0.26348810136900602</v>
      </c>
      <c r="F1950" s="17"/>
      <c r="G1950" s="17">
        <v>0.29951477345595601</v>
      </c>
      <c r="H1950" s="17">
        <v>0.27048316794267402</v>
      </c>
      <c r="I1950" s="17">
        <v>0.274651760954159</v>
      </c>
      <c r="J1950" s="17"/>
      <c r="K1950" s="17">
        <v>0.25687386724882799</v>
      </c>
      <c r="L1950" s="17">
        <v>0.28618610334410699</v>
      </c>
      <c r="M1950" s="17"/>
      <c r="N1950" s="17">
        <v>0.28908135527810902</v>
      </c>
      <c r="O1950" s="17">
        <v>0.29624921096141099</v>
      </c>
      <c r="P1950" s="17">
        <v>0.26352803097141703</v>
      </c>
      <c r="Q1950" s="17">
        <v>0.33674500860838402</v>
      </c>
      <c r="R1950" s="17">
        <v>0.26696060633239299</v>
      </c>
      <c r="S1950" s="17"/>
      <c r="T1950" s="17">
        <v>0.26566228037561501</v>
      </c>
      <c r="U1950" s="17">
        <v>0.285142537967147</v>
      </c>
      <c r="V1950" s="17">
        <v>0.29427346276161398</v>
      </c>
      <c r="W1950" s="17">
        <v>0.25478744462802699</v>
      </c>
      <c r="X1950" s="17">
        <v>0.31612867297675601</v>
      </c>
      <c r="Y1950" s="17">
        <v>0.23892931536616299</v>
      </c>
      <c r="Z1950" s="17">
        <v>0.266830681797316</v>
      </c>
      <c r="AA1950" s="17">
        <v>0.34690699541095898</v>
      </c>
      <c r="AB1950" s="17">
        <v>0.275878734050859</v>
      </c>
      <c r="AC1950" s="17">
        <v>0.33123075165863802</v>
      </c>
      <c r="AD1950" s="17">
        <v>0.21393636412136899</v>
      </c>
      <c r="AE1950" s="17">
        <v>0.33188961405136103</v>
      </c>
      <c r="AF1950" s="17"/>
      <c r="AG1950" s="17">
        <v>0.29030387452887702</v>
      </c>
      <c r="AH1950" s="17">
        <v>0.27747878820085897</v>
      </c>
    </row>
    <row r="1951" spans="2:34" x14ac:dyDescent="0.25">
      <c r="B1951" t="s">
        <v>685</v>
      </c>
      <c r="C1951" s="17">
        <v>0.31095795340149102</v>
      </c>
      <c r="D1951" s="17">
        <v>0.31364538821737797</v>
      </c>
      <c r="E1951" s="17">
        <v>0.30881033904069699</v>
      </c>
      <c r="F1951" s="17"/>
      <c r="G1951" s="17">
        <v>0.28178143065959099</v>
      </c>
      <c r="H1951" s="17">
        <v>0.321978340533698</v>
      </c>
      <c r="I1951" s="17">
        <v>0.32426167857918797</v>
      </c>
      <c r="J1951" s="17"/>
      <c r="K1951" s="17">
        <v>0.32813105809596699</v>
      </c>
      <c r="L1951" s="17">
        <v>0.31159691003782303</v>
      </c>
      <c r="M1951" s="17"/>
      <c r="N1951" s="17">
        <v>0.250915127671542</v>
      </c>
      <c r="O1951" s="17">
        <v>0.31069612313217099</v>
      </c>
      <c r="P1951" s="17">
        <v>0.32421678169555102</v>
      </c>
      <c r="Q1951" s="17">
        <v>0.345728707903591</v>
      </c>
      <c r="R1951" s="17">
        <v>0.32388430051999501</v>
      </c>
      <c r="S1951" s="17"/>
      <c r="T1951" s="17">
        <v>0.30302733746693999</v>
      </c>
      <c r="U1951" s="17">
        <v>0.34425236858911801</v>
      </c>
      <c r="V1951" s="17">
        <v>0.33977175400255799</v>
      </c>
      <c r="W1951" s="17">
        <v>0.33504571473888001</v>
      </c>
      <c r="X1951" s="17">
        <v>0.272937963589308</v>
      </c>
      <c r="Y1951" s="17">
        <v>0.35559551447816301</v>
      </c>
      <c r="Z1951" s="17">
        <v>0.297181842898458</v>
      </c>
      <c r="AA1951" s="17">
        <v>0.24346135809327099</v>
      </c>
      <c r="AB1951" s="17">
        <v>0.31721932020058202</v>
      </c>
      <c r="AC1951" s="17">
        <v>0.231035648363486</v>
      </c>
      <c r="AD1951" s="17">
        <v>0.294283502958881</v>
      </c>
      <c r="AE1951" s="17">
        <v>0.36708783804442502</v>
      </c>
      <c r="AF1951" s="17"/>
      <c r="AG1951" s="17">
        <v>0.32292875673724197</v>
      </c>
      <c r="AH1951" s="17">
        <v>0.30505882671725099</v>
      </c>
    </row>
    <row r="1952" spans="2:34" x14ac:dyDescent="0.25">
      <c r="B1952" t="s">
        <v>686</v>
      </c>
      <c r="C1952" s="17">
        <v>0.17879892854395299</v>
      </c>
      <c r="D1952" s="17">
        <v>0.19161606531633099</v>
      </c>
      <c r="E1952" s="17">
        <v>0.16656574778962599</v>
      </c>
      <c r="F1952" s="17"/>
      <c r="G1952" s="17">
        <v>0.154390587988401</v>
      </c>
      <c r="H1952" s="17">
        <v>0.191847322726621</v>
      </c>
      <c r="I1952" s="17">
        <v>0.185134994539291</v>
      </c>
      <c r="J1952" s="17"/>
      <c r="K1952" s="17">
        <v>0.18715087987158799</v>
      </c>
      <c r="L1952" s="17">
        <v>0.17533067745660999</v>
      </c>
      <c r="M1952" s="17"/>
      <c r="N1952" s="17">
        <v>0.138697130352673</v>
      </c>
      <c r="O1952" s="17">
        <v>0.175286278338392</v>
      </c>
      <c r="P1952" s="17">
        <v>0.18867641659218101</v>
      </c>
      <c r="Q1952" s="17">
        <v>0.13492374902535501</v>
      </c>
      <c r="R1952" s="17">
        <v>0.21333427302469801</v>
      </c>
      <c r="S1952" s="17"/>
      <c r="T1952" s="17">
        <v>0.20250890048074699</v>
      </c>
      <c r="U1952" s="17">
        <v>0.140429335856568</v>
      </c>
      <c r="V1952" s="17">
        <v>0.16139072910687099</v>
      </c>
      <c r="W1952" s="17">
        <v>0.14082329008616701</v>
      </c>
      <c r="X1952" s="17">
        <v>0.14989915872495699</v>
      </c>
      <c r="Y1952" s="17">
        <v>0.18996829060845499</v>
      </c>
      <c r="Z1952" s="17">
        <v>0.20866237101257001</v>
      </c>
      <c r="AA1952" s="17">
        <v>0.24015334935260199</v>
      </c>
      <c r="AB1952" s="17">
        <v>0.192025230322589</v>
      </c>
      <c r="AC1952" s="17">
        <v>0.199317775625107</v>
      </c>
      <c r="AD1952" s="17">
        <v>0.170772166404452</v>
      </c>
      <c r="AE1952" s="17">
        <v>0.16860732384450999</v>
      </c>
      <c r="AF1952" s="17"/>
      <c r="AG1952" s="17">
        <v>0.17033032551543301</v>
      </c>
      <c r="AH1952" s="17">
        <v>0.18467612272412601</v>
      </c>
    </row>
    <row r="1953" spans="2:34" x14ac:dyDescent="0.25">
      <c r="B1953" t="s">
        <v>80</v>
      </c>
      <c r="C1953" s="17">
        <v>0.141286564429323</v>
      </c>
      <c r="D1953" s="17">
        <v>0.11245397780564099</v>
      </c>
      <c r="E1953" s="17">
        <v>0.170721217600111</v>
      </c>
      <c r="F1953" s="17"/>
      <c r="G1953" s="17">
        <v>0.18032429360570801</v>
      </c>
      <c r="H1953" s="17">
        <v>0.124303365225665</v>
      </c>
      <c r="I1953" s="17">
        <v>0.12628822848277699</v>
      </c>
      <c r="J1953" s="17"/>
      <c r="K1953" s="17">
        <v>0.16608604487473799</v>
      </c>
      <c r="L1953" s="17">
        <v>0.131688765590459</v>
      </c>
      <c r="M1953" s="17"/>
      <c r="N1953" s="17">
        <v>0.227570460641317</v>
      </c>
      <c r="O1953" s="17">
        <v>0.14262598905305299</v>
      </c>
      <c r="P1953" s="17">
        <v>0.136287268951295</v>
      </c>
      <c r="Q1953" s="17">
        <v>0.106695159703317</v>
      </c>
      <c r="R1953" s="17">
        <v>8.9702704256027402E-2</v>
      </c>
      <c r="S1953" s="17"/>
      <c r="T1953" s="17">
        <v>0.117450007311331</v>
      </c>
      <c r="U1953" s="17">
        <v>0.155897006550549</v>
      </c>
      <c r="V1953" s="17">
        <v>0.148191713423175</v>
      </c>
      <c r="W1953" s="17">
        <v>0.19242173738464999</v>
      </c>
      <c r="X1953" s="17">
        <v>0.17008775574819299</v>
      </c>
      <c r="Y1953" s="17">
        <v>0.131103610292785</v>
      </c>
      <c r="Z1953" s="17">
        <v>0.12948323330841099</v>
      </c>
      <c r="AA1953" s="17">
        <v>8.9425294292602597E-2</v>
      </c>
      <c r="AB1953" s="17">
        <v>0.12599850627584899</v>
      </c>
      <c r="AC1953" s="17">
        <v>0.114558908229979</v>
      </c>
      <c r="AD1953" s="17">
        <v>0.21387788983245701</v>
      </c>
      <c r="AE1953" s="17">
        <v>9.7362569662187301E-2</v>
      </c>
      <c r="AF1953" s="17"/>
      <c r="AG1953" s="17">
        <v>0.1257648206053</v>
      </c>
      <c r="AH1953" s="17">
        <v>0.14012917363385499</v>
      </c>
    </row>
    <row r="1954" spans="2:34" x14ac:dyDescent="0.25">
      <c r="C1954" s="17"/>
      <c r="D1954" s="17"/>
      <c r="E1954" s="17"/>
      <c r="F1954" s="17"/>
      <c r="G1954" s="17"/>
      <c r="H1954" s="17"/>
      <c r="I1954" s="17"/>
      <c r="J1954" s="17"/>
      <c r="K1954" s="17"/>
      <c r="L1954" s="17"/>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7"/>
    </row>
    <row r="1955" spans="2:34" x14ac:dyDescent="0.25">
      <c r="B1955" s="6" t="s">
        <v>703</v>
      </c>
      <c r="C1955" s="17"/>
      <c r="D1955" s="17"/>
      <c r="E1955" s="17"/>
      <c r="F1955" s="17"/>
      <c r="G1955" s="17"/>
      <c r="H1955" s="17"/>
      <c r="I1955" s="17"/>
      <c r="J1955" s="17"/>
      <c r="K1955" s="17"/>
      <c r="L1955" s="17"/>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7"/>
    </row>
    <row r="1956" spans="2:34" x14ac:dyDescent="0.25">
      <c r="B1956" s="23" t="s">
        <v>62</v>
      </c>
      <c r="C1956" s="17"/>
      <c r="D1956" s="17"/>
      <c r="E1956" s="17"/>
      <c r="F1956" s="17"/>
      <c r="G1956" s="17"/>
      <c r="H1956" s="17"/>
      <c r="I1956" s="17"/>
      <c r="J1956" s="17"/>
      <c r="K1956" s="17"/>
      <c r="L1956" s="17"/>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7"/>
    </row>
    <row r="1957" spans="2:34" x14ac:dyDescent="0.25">
      <c r="B1957" t="s">
        <v>683</v>
      </c>
      <c r="C1957" s="17">
        <v>0.107155775391888</v>
      </c>
      <c r="D1957" s="17">
        <v>0.109782253823119</v>
      </c>
      <c r="E1957" s="17">
        <v>0.10294578256016899</v>
      </c>
      <c r="F1957" s="17"/>
      <c r="G1957" s="17">
        <v>9.5847055480822493E-2</v>
      </c>
      <c r="H1957" s="17">
        <v>0.10408906515814401</v>
      </c>
      <c r="I1957" s="17">
        <v>0.12149881283337501</v>
      </c>
      <c r="J1957" s="17"/>
      <c r="K1957" s="17">
        <v>0.107609966542622</v>
      </c>
      <c r="L1957" s="17">
        <v>0.10706603325641199</v>
      </c>
      <c r="M1957" s="17"/>
      <c r="N1957" s="17">
        <v>0.124250407044878</v>
      </c>
      <c r="O1957" s="17">
        <v>0.103948369393795</v>
      </c>
      <c r="P1957" s="17">
        <v>0.10402176778158299</v>
      </c>
      <c r="Q1957" s="17">
        <v>0.12296594984786299</v>
      </c>
      <c r="R1957" s="17">
        <v>9.6462695245132402E-2</v>
      </c>
      <c r="S1957" s="17"/>
      <c r="T1957" s="17">
        <v>0.139252424427904</v>
      </c>
      <c r="U1957" s="17">
        <v>7.5436787575473702E-2</v>
      </c>
      <c r="V1957" s="17">
        <v>9.8603628790307096E-2</v>
      </c>
      <c r="W1957" s="17">
        <v>0.10136197144145299</v>
      </c>
      <c r="X1957" s="17">
        <v>0.101213368864911</v>
      </c>
      <c r="Y1957" s="17">
        <v>0.10406647853626801</v>
      </c>
      <c r="Z1957" s="17">
        <v>0.104531799463929</v>
      </c>
      <c r="AA1957" s="17">
        <v>0.1207659856307</v>
      </c>
      <c r="AB1957" s="17">
        <v>0.11835694886078101</v>
      </c>
      <c r="AC1957" s="17">
        <v>7.4325038803446999E-2</v>
      </c>
      <c r="AD1957" s="17">
        <v>0.17239764002288399</v>
      </c>
      <c r="AE1957" s="17">
        <v>9.6067388958977595E-2</v>
      </c>
      <c r="AF1957" s="17"/>
      <c r="AG1957" s="17">
        <v>0.12568394552568199</v>
      </c>
      <c r="AH1957" s="17">
        <v>9.5623471732344395E-2</v>
      </c>
    </row>
    <row r="1958" spans="2:34" x14ac:dyDescent="0.25">
      <c r="B1958" t="s">
        <v>684</v>
      </c>
      <c r="C1958" s="17">
        <v>0.32897396182965699</v>
      </c>
      <c r="D1958" s="17">
        <v>0.34203472410799401</v>
      </c>
      <c r="E1958" s="17">
        <v>0.31227152609021702</v>
      </c>
      <c r="F1958" s="17"/>
      <c r="G1958" s="17">
        <v>0.33003537774689201</v>
      </c>
      <c r="H1958" s="17">
        <v>0.33142274082637402</v>
      </c>
      <c r="I1958" s="17">
        <v>0.32492249546948099</v>
      </c>
      <c r="J1958" s="17"/>
      <c r="K1958" s="17">
        <v>0.27193234458439303</v>
      </c>
      <c r="L1958" s="17">
        <v>0.34119090706676303</v>
      </c>
      <c r="M1958" s="17"/>
      <c r="N1958" s="17">
        <v>0.30088597114218402</v>
      </c>
      <c r="O1958" s="17">
        <v>0.29332244060740698</v>
      </c>
      <c r="P1958" s="17">
        <v>0.332530168843647</v>
      </c>
      <c r="Q1958" s="17">
        <v>0.38012309068295802</v>
      </c>
      <c r="R1958" s="17">
        <v>0.36518171170146702</v>
      </c>
      <c r="S1958" s="17"/>
      <c r="T1958" s="17">
        <v>0.33048029938506901</v>
      </c>
      <c r="U1958" s="17">
        <v>0.34770957689555299</v>
      </c>
      <c r="V1958" s="17">
        <v>0.32796075159372201</v>
      </c>
      <c r="W1958" s="17">
        <v>0.28142682426861598</v>
      </c>
      <c r="X1958" s="17">
        <v>0.34567227156553099</v>
      </c>
      <c r="Y1958" s="17">
        <v>0.314283063166442</v>
      </c>
      <c r="Z1958" s="17">
        <v>0.31921370042353497</v>
      </c>
      <c r="AA1958" s="17">
        <v>0.30634246392063302</v>
      </c>
      <c r="AB1958" s="17">
        <v>0.33841863487326201</v>
      </c>
      <c r="AC1958" s="17">
        <v>0.418540706819027</v>
      </c>
      <c r="AD1958" s="17">
        <v>0.22004209988799101</v>
      </c>
      <c r="AE1958" s="17">
        <v>0.33874900171308098</v>
      </c>
      <c r="AF1958" s="17"/>
      <c r="AG1958" s="17">
        <v>0.32562995068188799</v>
      </c>
      <c r="AH1958" s="17">
        <v>0.34061905690021199</v>
      </c>
    </row>
    <row r="1959" spans="2:34" x14ac:dyDescent="0.25">
      <c r="B1959" t="s">
        <v>685</v>
      </c>
      <c r="C1959" s="17">
        <v>0.32388548382652099</v>
      </c>
      <c r="D1959" s="17">
        <v>0.32672147171426602</v>
      </c>
      <c r="E1959" s="17">
        <v>0.32423097794229599</v>
      </c>
      <c r="F1959" s="17"/>
      <c r="G1959" s="17">
        <v>0.33716654510737998</v>
      </c>
      <c r="H1959" s="17">
        <v>0.32355250677757003</v>
      </c>
      <c r="I1959" s="17">
        <v>0.311966500445992</v>
      </c>
      <c r="J1959" s="17"/>
      <c r="K1959" s="17">
        <v>0.36277334977484499</v>
      </c>
      <c r="L1959" s="17">
        <v>0.32207565235264102</v>
      </c>
      <c r="M1959" s="17"/>
      <c r="N1959" s="17">
        <v>0.23498762325734801</v>
      </c>
      <c r="O1959" s="17">
        <v>0.35631964312905401</v>
      </c>
      <c r="P1959" s="17">
        <v>0.34882604698009101</v>
      </c>
      <c r="Q1959" s="17">
        <v>0.26686446888621301</v>
      </c>
      <c r="R1959" s="17">
        <v>0.337366739645719</v>
      </c>
      <c r="S1959" s="17"/>
      <c r="T1959" s="17">
        <v>0.29759000344428499</v>
      </c>
      <c r="U1959" s="17">
        <v>0.31438497133043702</v>
      </c>
      <c r="V1959" s="17">
        <v>0.319472601786637</v>
      </c>
      <c r="W1959" s="17">
        <v>0.390257616149841</v>
      </c>
      <c r="X1959" s="17">
        <v>0.29299375642136</v>
      </c>
      <c r="Y1959" s="17">
        <v>0.29097144424233501</v>
      </c>
      <c r="Z1959" s="17">
        <v>0.309965163466706</v>
      </c>
      <c r="AA1959" s="17">
        <v>0.30275220648653201</v>
      </c>
      <c r="AB1959" s="17">
        <v>0.343370699281697</v>
      </c>
      <c r="AC1959" s="17">
        <v>0.349922066490229</v>
      </c>
      <c r="AD1959" s="17">
        <v>0.38616292130964602</v>
      </c>
      <c r="AE1959" s="17">
        <v>0.31460048954110398</v>
      </c>
      <c r="AF1959" s="17"/>
      <c r="AG1959" s="17">
        <v>0.336294780209141</v>
      </c>
      <c r="AH1959" s="17">
        <v>0.31892953589904199</v>
      </c>
    </row>
    <row r="1960" spans="2:34" x14ac:dyDescent="0.25">
      <c r="B1960" t="s">
        <v>686</v>
      </c>
      <c r="C1960" s="17">
        <v>0.14487574993874699</v>
      </c>
      <c r="D1960" s="17">
        <v>0.12877073073556999</v>
      </c>
      <c r="E1960" s="17">
        <v>0.16275257555660499</v>
      </c>
      <c r="F1960" s="17"/>
      <c r="G1960" s="17">
        <v>0.114695651615271</v>
      </c>
      <c r="H1960" s="17">
        <v>0.16235105353637</v>
      </c>
      <c r="I1960" s="17">
        <v>0.15103080418560699</v>
      </c>
      <c r="J1960" s="17"/>
      <c r="K1960" s="17">
        <v>0.142233730040985</v>
      </c>
      <c r="L1960" s="17">
        <v>0.14473249723620801</v>
      </c>
      <c r="M1960" s="17"/>
      <c r="N1960" s="17">
        <v>0.14394026298901499</v>
      </c>
      <c r="O1960" s="17">
        <v>0.15541322688238299</v>
      </c>
      <c r="P1960" s="17">
        <v>0.137980048500248</v>
      </c>
      <c r="Q1960" s="17">
        <v>0.166560595822033</v>
      </c>
      <c r="R1960" s="17">
        <v>0.13956423381607599</v>
      </c>
      <c r="S1960" s="17"/>
      <c r="T1960" s="17">
        <v>0.164329571241357</v>
      </c>
      <c r="U1960" s="17">
        <v>0.15093726323597001</v>
      </c>
      <c r="V1960" s="17">
        <v>0.115207144275114</v>
      </c>
      <c r="W1960" s="17">
        <v>0.14860242542029301</v>
      </c>
      <c r="X1960" s="17">
        <v>0.15675698954306599</v>
      </c>
      <c r="Y1960" s="17">
        <v>0.19276870142517399</v>
      </c>
      <c r="Z1960" s="17">
        <v>0.147419343315425</v>
      </c>
      <c r="AA1960" s="17">
        <v>0.20358516833628501</v>
      </c>
      <c r="AB1960" s="17">
        <v>0.12682290933643101</v>
      </c>
      <c r="AC1960" s="17">
        <v>7.9195295532909701E-2</v>
      </c>
      <c r="AD1960" s="17">
        <v>8.9712848020208305E-2</v>
      </c>
      <c r="AE1960" s="17">
        <v>0.16729621409266099</v>
      </c>
      <c r="AF1960" s="17"/>
      <c r="AG1960" s="17">
        <v>0.137821777462764</v>
      </c>
      <c r="AH1960" s="17">
        <v>0.148750227430967</v>
      </c>
    </row>
    <row r="1961" spans="2:34" x14ac:dyDescent="0.25">
      <c r="B1961" t="s">
        <v>80</v>
      </c>
      <c r="C1961" s="17">
        <v>9.5109029013186297E-2</v>
      </c>
      <c r="D1961" s="17">
        <v>9.2690819619051304E-2</v>
      </c>
      <c r="E1961" s="17">
        <v>9.7799137850712994E-2</v>
      </c>
      <c r="F1961" s="17"/>
      <c r="G1961" s="17">
        <v>0.12225537004963399</v>
      </c>
      <c r="H1961" s="17">
        <v>7.8584633701541604E-2</v>
      </c>
      <c r="I1961" s="17">
        <v>9.0581387065545499E-2</v>
      </c>
      <c r="J1961" s="17"/>
      <c r="K1961" s="17">
        <v>0.115450609057154</v>
      </c>
      <c r="L1961" s="17">
        <v>8.4934910087975699E-2</v>
      </c>
      <c r="M1961" s="17"/>
      <c r="N1961" s="17">
        <v>0.19593573556657501</v>
      </c>
      <c r="O1961" s="17">
        <v>9.0996319987361601E-2</v>
      </c>
      <c r="P1961" s="17">
        <v>7.6641967894430896E-2</v>
      </c>
      <c r="Q1961" s="17">
        <v>6.3485894760932596E-2</v>
      </c>
      <c r="R1961" s="17">
        <v>6.1424619591606201E-2</v>
      </c>
      <c r="S1961" s="17"/>
      <c r="T1961" s="17">
        <v>6.8347701501385194E-2</v>
      </c>
      <c r="U1961" s="17">
        <v>0.111531400962566</v>
      </c>
      <c r="V1961" s="17">
        <v>0.138755873554221</v>
      </c>
      <c r="W1961" s="17">
        <v>7.8351162719796003E-2</v>
      </c>
      <c r="X1961" s="17">
        <v>0.10336361360513199</v>
      </c>
      <c r="Y1961" s="17">
        <v>9.7910312629780102E-2</v>
      </c>
      <c r="Z1961" s="17">
        <v>0.118869993330406</v>
      </c>
      <c r="AA1961" s="17">
        <v>6.6554175625850295E-2</v>
      </c>
      <c r="AB1961" s="17">
        <v>7.3030807647829696E-2</v>
      </c>
      <c r="AC1961" s="17">
        <v>7.8016892354386899E-2</v>
      </c>
      <c r="AD1961" s="17">
        <v>0.13168449075927099</v>
      </c>
      <c r="AE1961" s="17">
        <v>8.3286905694176294E-2</v>
      </c>
      <c r="AF1961" s="17"/>
      <c r="AG1961" s="17">
        <v>7.4569546120525201E-2</v>
      </c>
      <c r="AH1961" s="17">
        <v>9.6077708037434595E-2</v>
      </c>
    </row>
    <row r="1962" spans="2:34" x14ac:dyDescent="0.25">
      <c r="C1962" s="17"/>
      <c r="D1962" s="17"/>
      <c r="E1962" s="17"/>
      <c r="F1962" s="17"/>
      <c r="G1962" s="17"/>
      <c r="H1962" s="17"/>
      <c r="I1962" s="17"/>
      <c r="J1962" s="17"/>
      <c r="K1962" s="17"/>
      <c r="L1962" s="17"/>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7"/>
    </row>
    <row r="1963" spans="2:34" x14ac:dyDescent="0.25">
      <c r="B1963" s="6" t="s">
        <v>704</v>
      </c>
      <c r="C1963" s="17"/>
      <c r="D1963" s="17"/>
      <c r="E1963" s="17"/>
      <c r="F1963" s="17"/>
      <c r="G1963" s="17"/>
      <c r="H1963" s="17"/>
      <c r="I1963" s="17"/>
      <c r="J1963" s="17"/>
      <c r="K1963" s="17"/>
      <c r="L1963" s="17"/>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7"/>
    </row>
    <row r="1964" spans="2:34" x14ac:dyDescent="0.25">
      <c r="B1964" s="23" t="s">
        <v>62</v>
      </c>
      <c r="C1964" s="17"/>
      <c r="D1964" s="17"/>
      <c r="E1964" s="17"/>
      <c r="F1964" s="17"/>
      <c r="G1964" s="17"/>
      <c r="H1964" s="17"/>
      <c r="I1964" s="17"/>
      <c r="J1964" s="17"/>
      <c r="K1964" s="17"/>
      <c r="L1964" s="17"/>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7"/>
    </row>
    <row r="1965" spans="2:34" x14ac:dyDescent="0.25">
      <c r="B1965" t="s">
        <v>683</v>
      </c>
      <c r="C1965" s="17">
        <v>6.9842900940032093E-2</v>
      </c>
      <c r="D1965" s="17">
        <v>6.46715202239979E-2</v>
      </c>
      <c r="E1965" s="17">
        <v>7.5609510223613202E-2</v>
      </c>
      <c r="F1965" s="17"/>
      <c r="G1965" s="17">
        <v>5.4864314245346803E-2</v>
      </c>
      <c r="H1965" s="17">
        <v>8.0022822977515895E-2</v>
      </c>
      <c r="I1965" s="17">
        <v>7.1011340294280606E-2</v>
      </c>
      <c r="J1965" s="17"/>
      <c r="K1965" s="17">
        <v>7.3389501943465704E-2</v>
      </c>
      <c r="L1965" s="17">
        <v>7.0555760785149593E-2</v>
      </c>
      <c r="M1965" s="17"/>
      <c r="N1965" s="17">
        <v>9.0273723077403098E-2</v>
      </c>
      <c r="O1965" s="17">
        <v>7.6153214802909597E-2</v>
      </c>
      <c r="P1965" s="17">
        <v>5.5323419301284697E-2</v>
      </c>
      <c r="Q1965" s="17">
        <v>9.3684248059630895E-2</v>
      </c>
      <c r="R1965" s="17">
        <v>6.4735079029266895E-2</v>
      </c>
      <c r="S1965" s="17"/>
      <c r="T1965" s="17">
        <v>7.2693041073078904E-2</v>
      </c>
      <c r="U1965" s="17">
        <v>5.3206643299197498E-2</v>
      </c>
      <c r="V1965" s="17">
        <v>5.6197194302815598E-2</v>
      </c>
      <c r="W1965" s="17">
        <v>3.99022747840947E-2</v>
      </c>
      <c r="X1965" s="17">
        <v>6.5873110089019096E-2</v>
      </c>
      <c r="Y1965" s="17">
        <v>6.2484704516610902E-2</v>
      </c>
      <c r="Z1965" s="17">
        <v>6.4888476454124197E-2</v>
      </c>
      <c r="AA1965" s="17">
        <v>4.6580769554629399E-2</v>
      </c>
      <c r="AB1965" s="17">
        <v>0.10853734448364</v>
      </c>
      <c r="AC1965" s="17">
        <v>6.9092989405362196E-2</v>
      </c>
      <c r="AD1965" s="17">
        <v>0.128027684106826</v>
      </c>
      <c r="AE1965" s="17">
        <v>9.64564388635753E-2</v>
      </c>
      <c r="AF1965" s="17"/>
      <c r="AG1965" s="17">
        <v>6.9836146255280701E-2</v>
      </c>
      <c r="AH1965" s="17">
        <v>7.0324559437842299E-2</v>
      </c>
    </row>
    <row r="1966" spans="2:34" x14ac:dyDescent="0.25">
      <c r="B1966" t="s">
        <v>684</v>
      </c>
      <c r="C1966" s="17">
        <v>0.225379505611601</v>
      </c>
      <c r="D1966" s="17">
        <v>0.252612918549249</v>
      </c>
      <c r="E1966" s="17">
        <v>0.19683902331293801</v>
      </c>
      <c r="F1966" s="17"/>
      <c r="G1966" s="17">
        <v>0.20312019340710899</v>
      </c>
      <c r="H1966" s="17">
        <v>0.21853670064045699</v>
      </c>
      <c r="I1966" s="17">
        <v>0.25462100990849801</v>
      </c>
      <c r="J1966" s="17"/>
      <c r="K1966" s="17">
        <v>0.18754056482305501</v>
      </c>
      <c r="L1966" s="17">
        <v>0.23256312768295201</v>
      </c>
      <c r="M1966" s="17"/>
      <c r="N1966" s="17">
        <v>0.217573423694912</v>
      </c>
      <c r="O1966" s="17">
        <v>0.21185717205687701</v>
      </c>
      <c r="P1966" s="17">
        <v>0.22578993107253301</v>
      </c>
      <c r="Q1966" s="17">
        <v>0.20149952412844899</v>
      </c>
      <c r="R1966" s="17">
        <v>0.25415480506687799</v>
      </c>
      <c r="S1966" s="17"/>
      <c r="T1966" s="17">
        <v>0.26215827642117601</v>
      </c>
      <c r="U1966" s="17">
        <v>0.25896504308389001</v>
      </c>
      <c r="V1966" s="17">
        <v>0.21825689299463499</v>
      </c>
      <c r="W1966" s="17">
        <v>0.21898401577582799</v>
      </c>
      <c r="X1966" s="17">
        <v>0.218339266861281</v>
      </c>
      <c r="Y1966" s="17">
        <v>0.193727430635837</v>
      </c>
      <c r="Z1966" s="17">
        <v>0.19910421616966001</v>
      </c>
      <c r="AA1966" s="17">
        <v>0.196655115132087</v>
      </c>
      <c r="AB1966" s="17">
        <v>0.220198797423725</v>
      </c>
      <c r="AC1966" s="17">
        <v>0.24640327407811199</v>
      </c>
      <c r="AD1966" s="17">
        <v>0.18718963236990299</v>
      </c>
      <c r="AE1966" s="17">
        <v>0.20436890181308801</v>
      </c>
      <c r="AF1966" s="17"/>
      <c r="AG1966" s="17">
        <v>0.26347185276673901</v>
      </c>
      <c r="AH1966" s="17">
        <v>0.20633736306335801</v>
      </c>
    </row>
    <row r="1967" spans="2:34" x14ac:dyDescent="0.25">
      <c r="B1967" t="s">
        <v>685</v>
      </c>
      <c r="C1967" s="17">
        <v>0.33456443867271102</v>
      </c>
      <c r="D1967" s="17">
        <v>0.32289572288509599</v>
      </c>
      <c r="E1967" s="17">
        <v>0.34596984057507502</v>
      </c>
      <c r="F1967" s="17"/>
      <c r="G1967" s="17">
        <v>0.32555665706605103</v>
      </c>
      <c r="H1967" s="17">
        <v>0.33946354331606698</v>
      </c>
      <c r="I1967" s="17">
        <v>0.33679800450296699</v>
      </c>
      <c r="J1967" s="17"/>
      <c r="K1967" s="17">
        <v>0.34398081683438497</v>
      </c>
      <c r="L1967" s="17">
        <v>0.33493333223899202</v>
      </c>
      <c r="M1967" s="17"/>
      <c r="N1967" s="17">
        <v>0.25010204077486597</v>
      </c>
      <c r="O1967" s="17">
        <v>0.328444144843828</v>
      </c>
      <c r="P1967" s="17">
        <v>0.36436244848286697</v>
      </c>
      <c r="Q1967" s="17">
        <v>0.368020851115065</v>
      </c>
      <c r="R1967" s="17">
        <v>0.34350363262626299</v>
      </c>
      <c r="S1967" s="17"/>
      <c r="T1967" s="17">
        <v>0.30025579761161297</v>
      </c>
      <c r="U1967" s="17">
        <v>0.32850560808384499</v>
      </c>
      <c r="V1967" s="17">
        <v>0.33097339902084899</v>
      </c>
      <c r="W1967" s="17">
        <v>0.35352282346441899</v>
      </c>
      <c r="X1967" s="17">
        <v>0.33900976399187299</v>
      </c>
      <c r="Y1967" s="17">
        <v>0.36378059452383199</v>
      </c>
      <c r="Z1967" s="17">
        <v>0.35263238671973701</v>
      </c>
      <c r="AA1967" s="17">
        <v>0.382875751061309</v>
      </c>
      <c r="AB1967" s="17">
        <v>0.26708942808367497</v>
      </c>
      <c r="AC1967" s="17">
        <v>0.39352371371073103</v>
      </c>
      <c r="AD1967" s="17">
        <v>0.34608918337218098</v>
      </c>
      <c r="AE1967" s="17">
        <v>0.32232842924975402</v>
      </c>
      <c r="AF1967" s="17"/>
      <c r="AG1967" s="17">
        <v>0.32438016591395302</v>
      </c>
      <c r="AH1967" s="17">
        <v>0.35002364104487799</v>
      </c>
    </row>
    <row r="1968" spans="2:34" x14ac:dyDescent="0.25">
      <c r="B1968" t="s">
        <v>686</v>
      </c>
      <c r="C1968" s="17">
        <v>0.25382717858958798</v>
      </c>
      <c r="D1968" s="17">
        <v>0.25429700889046802</v>
      </c>
      <c r="E1968" s="17">
        <v>0.25634110208618699</v>
      </c>
      <c r="F1968" s="17"/>
      <c r="G1968" s="17">
        <v>0.25933633949285001</v>
      </c>
      <c r="H1968" s="17">
        <v>0.25812843793584</v>
      </c>
      <c r="I1968" s="17">
        <v>0.24332542381581501</v>
      </c>
      <c r="J1968" s="17"/>
      <c r="K1968" s="17">
        <v>0.27049400494673498</v>
      </c>
      <c r="L1968" s="17">
        <v>0.25368982496092501</v>
      </c>
      <c r="M1968" s="17"/>
      <c r="N1968" s="17">
        <v>0.21337248799290101</v>
      </c>
      <c r="O1968" s="17">
        <v>0.26298771358633799</v>
      </c>
      <c r="P1968" s="17">
        <v>0.26234697578811</v>
      </c>
      <c r="Q1968" s="17">
        <v>0.25451633989707401</v>
      </c>
      <c r="R1968" s="17">
        <v>0.26160419498565801</v>
      </c>
      <c r="S1968" s="17"/>
      <c r="T1968" s="17">
        <v>0.280037241178615</v>
      </c>
      <c r="U1968" s="17">
        <v>0.22772664692040201</v>
      </c>
      <c r="V1968" s="17">
        <v>0.25888355499174098</v>
      </c>
      <c r="W1968" s="17">
        <v>0.29230051450015898</v>
      </c>
      <c r="X1968" s="17">
        <v>0.238077462452499</v>
      </c>
      <c r="Y1968" s="17">
        <v>0.27511413538319301</v>
      </c>
      <c r="Z1968" s="17">
        <v>0.25293211815710598</v>
      </c>
      <c r="AA1968" s="17">
        <v>0.31618854233965099</v>
      </c>
      <c r="AB1968" s="17">
        <v>0.27728908122558399</v>
      </c>
      <c r="AC1968" s="17">
        <v>0.19509851560996799</v>
      </c>
      <c r="AD1968" s="17">
        <v>0.148835749172439</v>
      </c>
      <c r="AE1968" s="17">
        <v>0.25920632949225503</v>
      </c>
      <c r="AF1968" s="17"/>
      <c r="AG1968" s="17">
        <v>0.25000029672367502</v>
      </c>
      <c r="AH1968" s="17">
        <v>0.25575593058717</v>
      </c>
    </row>
    <row r="1969" spans="2:34" x14ac:dyDescent="0.25">
      <c r="B1969" t="s">
        <v>80</v>
      </c>
      <c r="C1969" s="17">
        <v>0.116385976186068</v>
      </c>
      <c r="D1969" s="17">
        <v>0.105522829451189</v>
      </c>
      <c r="E1969" s="17">
        <v>0.125240523802186</v>
      </c>
      <c r="F1969" s="17"/>
      <c r="G1969" s="17">
        <v>0.15712249578864301</v>
      </c>
      <c r="H1969" s="17">
        <v>0.10384849513012</v>
      </c>
      <c r="I1969" s="17">
        <v>9.4244221478440193E-2</v>
      </c>
      <c r="J1969" s="17"/>
      <c r="K1969" s="17">
        <v>0.12459511145235901</v>
      </c>
      <c r="L1969" s="17">
        <v>0.108257954331981</v>
      </c>
      <c r="M1969" s="17"/>
      <c r="N1969" s="17">
        <v>0.22867832445991701</v>
      </c>
      <c r="O1969" s="17">
        <v>0.120557754710048</v>
      </c>
      <c r="P1969" s="17">
        <v>9.2177225355205006E-2</v>
      </c>
      <c r="Q1969" s="17">
        <v>8.2279036799781005E-2</v>
      </c>
      <c r="R1969" s="17">
        <v>7.6002288291934894E-2</v>
      </c>
      <c r="S1969" s="17"/>
      <c r="T1969" s="17">
        <v>8.4855643715517098E-2</v>
      </c>
      <c r="U1969" s="17">
        <v>0.13159605861266599</v>
      </c>
      <c r="V1969" s="17">
        <v>0.13568895868996</v>
      </c>
      <c r="W1969" s="17">
        <v>9.5290371475499402E-2</v>
      </c>
      <c r="X1969" s="17">
        <v>0.13870039660532801</v>
      </c>
      <c r="Y1969" s="17">
        <v>0.104893134940527</v>
      </c>
      <c r="Z1969" s="17">
        <v>0.13044280249937301</v>
      </c>
      <c r="AA1969" s="17">
        <v>5.7699821912322903E-2</v>
      </c>
      <c r="AB1969" s="17">
        <v>0.12688534878337601</v>
      </c>
      <c r="AC1969" s="17">
        <v>9.5881507195827803E-2</v>
      </c>
      <c r="AD1969" s="17">
        <v>0.18985775097865101</v>
      </c>
      <c r="AE1969" s="17">
        <v>0.11763990058132701</v>
      </c>
      <c r="AF1969" s="17"/>
      <c r="AG1969" s="17">
        <v>9.2311538340351898E-2</v>
      </c>
      <c r="AH1969" s="17">
        <v>0.117558505866752</v>
      </c>
    </row>
    <row r="1970" spans="2:34" x14ac:dyDescent="0.25">
      <c r="C1970" s="17"/>
      <c r="D1970" s="17"/>
      <c r="E1970" s="17"/>
      <c r="F1970" s="17"/>
      <c r="G1970" s="17"/>
      <c r="H1970" s="17"/>
      <c r="I1970" s="17"/>
      <c r="J1970" s="17"/>
      <c r="K1970" s="17"/>
      <c r="L1970" s="17"/>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7"/>
    </row>
    <row r="1971" spans="2:34" x14ac:dyDescent="0.25">
      <c r="B1971" s="6" t="s">
        <v>705</v>
      </c>
      <c r="C1971" s="17"/>
      <c r="D1971" s="17"/>
      <c r="E1971" s="17"/>
      <c r="F1971" s="17"/>
      <c r="G1971" s="17"/>
      <c r="H1971" s="17"/>
      <c r="I1971" s="17"/>
      <c r="J1971" s="17"/>
      <c r="K1971" s="17"/>
      <c r="L1971" s="17"/>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7"/>
    </row>
    <row r="1972" spans="2:34" x14ac:dyDescent="0.25">
      <c r="B1972" s="23" t="s">
        <v>62</v>
      </c>
      <c r="C1972" s="17"/>
      <c r="D1972" s="17"/>
      <c r="E1972" s="17"/>
      <c r="F1972" s="17"/>
      <c r="G1972" s="17"/>
      <c r="H1972" s="17"/>
      <c r="I1972" s="17"/>
      <c r="J1972" s="17"/>
      <c r="K1972" s="17"/>
      <c r="L1972" s="17"/>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7"/>
    </row>
    <row r="1973" spans="2:34" x14ac:dyDescent="0.25">
      <c r="B1973" t="s">
        <v>683</v>
      </c>
      <c r="C1973" s="17">
        <v>0.139714669832114</v>
      </c>
      <c r="D1973" s="17">
        <v>0.13000996160900999</v>
      </c>
      <c r="E1973" s="17">
        <v>0.146349319841897</v>
      </c>
      <c r="F1973" s="17"/>
      <c r="G1973" s="17">
        <v>0.131151945835765</v>
      </c>
      <c r="H1973" s="17">
        <v>0.139084038607664</v>
      </c>
      <c r="I1973" s="17">
        <v>0.14845745336611901</v>
      </c>
      <c r="J1973" s="17"/>
      <c r="K1973" s="17">
        <v>0.16195076980332301</v>
      </c>
      <c r="L1973" s="17">
        <v>0.13223134494646299</v>
      </c>
      <c r="M1973" s="17"/>
      <c r="N1973" s="17">
        <v>0.152214043789107</v>
      </c>
      <c r="O1973" s="17">
        <v>0.12835845804266799</v>
      </c>
      <c r="P1973" s="17">
        <v>0.14214786247264299</v>
      </c>
      <c r="Q1973" s="17">
        <v>0.16865761229367099</v>
      </c>
      <c r="R1973" s="17">
        <v>0.126313776258832</v>
      </c>
      <c r="S1973" s="17"/>
      <c r="T1973" s="17">
        <v>0.13481780746254601</v>
      </c>
      <c r="U1973" s="17">
        <v>0.118404296297073</v>
      </c>
      <c r="V1973" s="17">
        <v>0.159709221813713</v>
      </c>
      <c r="W1973" s="17">
        <v>0.13538624336174701</v>
      </c>
      <c r="X1973" s="17">
        <v>0.131997666538167</v>
      </c>
      <c r="Y1973" s="17">
        <v>0.130328243225108</v>
      </c>
      <c r="Z1973" s="17">
        <v>0.170791364720007</v>
      </c>
      <c r="AA1973" s="17">
        <v>0.131781724199733</v>
      </c>
      <c r="AB1973" s="17">
        <v>0.13888876564806901</v>
      </c>
      <c r="AC1973" s="17">
        <v>0.176334083212314</v>
      </c>
      <c r="AD1973" s="17">
        <v>0.14719398845111001</v>
      </c>
      <c r="AE1973" s="17">
        <v>7.2178956185695101E-2</v>
      </c>
      <c r="AF1973" s="17"/>
      <c r="AG1973" s="17">
        <v>0.16091312214575099</v>
      </c>
      <c r="AH1973" s="17">
        <v>0.13136686130068001</v>
      </c>
    </row>
    <row r="1974" spans="2:34" x14ac:dyDescent="0.25">
      <c r="B1974" t="s">
        <v>684</v>
      </c>
      <c r="C1974" s="17">
        <v>0.26372611562812898</v>
      </c>
      <c r="D1974" s="17">
        <v>0.28303230284409098</v>
      </c>
      <c r="E1974" s="17">
        <v>0.241291243208995</v>
      </c>
      <c r="F1974" s="17"/>
      <c r="G1974" s="17">
        <v>0.22559063276213101</v>
      </c>
      <c r="H1974" s="17">
        <v>0.27343355663232399</v>
      </c>
      <c r="I1974" s="17">
        <v>0.28699484049803597</v>
      </c>
      <c r="J1974" s="17"/>
      <c r="K1974" s="17">
        <v>0.25091940757638598</v>
      </c>
      <c r="L1974" s="17">
        <v>0.269240685198326</v>
      </c>
      <c r="M1974" s="17"/>
      <c r="N1974" s="17">
        <v>0.27616186443188101</v>
      </c>
      <c r="O1974" s="17">
        <v>0.209798770348122</v>
      </c>
      <c r="P1974" s="17">
        <v>0.25731665262630299</v>
      </c>
      <c r="Q1974" s="17">
        <v>0.27206263441047501</v>
      </c>
      <c r="R1974" s="17">
        <v>0.31975414668054197</v>
      </c>
      <c r="S1974" s="17"/>
      <c r="T1974" s="17">
        <v>0.25778203173630998</v>
      </c>
      <c r="U1974" s="17">
        <v>0.25371003445870299</v>
      </c>
      <c r="V1974" s="17">
        <v>0.278380425128049</v>
      </c>
      <c r="W1974" s="17">
        <v>0.25445195772343798</v>
      </c>
      <c r="X1974" s="17">
        <v>0.242465241829321</v>
      </c>
      <c r="Y1974" s="17">
        <v>0.22443554610108801</v>
      </c>
      <c r="Z1974" s="17">
        <v>0.290392343885156</v>
      </c>
      <c r="AA1974" s="17">
        <v>0.27809707408658901</v>
      </c>
      <c r="AB1974" s="17">
        <v>0.26756273824457899</v>
      </c>
      <c r="AC1974" s="17">
        <v>0.320897038472365</v>
      </c>
      <c r="AD1974" s="17">
        <v>0.207475965729884</v>
      </c>
      <c r="AE1974" s="17">
        <v>0.32312106242377597</v>
      </c>
      <c r="AF1974" s="17"/>
      <c r="AG1974" s="17">
        <v>0.29974644853058002</v>
      </c>
      <c r="AH1974" s="17">
        <v>0.24875013052419101</v>
      </c>
    </row>
    <row r="1975" spans="2:34" x14ac:dyDescent="0.25">
      <c r="B1975" t="s">
        <v>685</v>
      </c>
      <c r="C1975" s="17">
        <v>0.28433053941763797</v>
      </c>
      <c r="D1975" s="17">
        <v>0.28505831891156502</v>
      </c>
      <c r="E1975" s="17">
        <v>0.28716983354869802</v>
      </c>
      <c r="F1975" s="17"/>
      <c r="G1975" s="17">
        <v>0.29864361697520297</v>
      </c>
      <c r="H1975" s="17">
        <v>0.296902068357911</v>
      </c>
      <c r="I1975" s="17">
        <v>0.25529801652988199</v>
      </c>
      <c r="J1975" s="17"/>
      <c r="K1975" s="17">
        <v>0.30377797045108401</v>
      </c>
      <c r="L1975" s="17">
        <v>0.285650711165091</v>
      </c>
      <c r="M1975" s="17"/>
      <c r="N1975" s="17">
        <v>0.189872942159616</v>
      </c>
      <c r="O1975" s="17">
        <v>0.34727218901863599</v>
      </c>
      <c r="P1975" s="17">
        <v>0.30085914111727302</v>
      </c>
      <c r="Q1975" s="17">
        <v>0.26670237597702401</v>
      </c>
      <c r="R1975" s="17">
        <v>0.27155858542682998</v>
      </c>
      <c r="S1975" s="17"/>
      <c r="T1975" s="17">
        <v>0.28792828166513501</v>
      </c>
      <c r="U1975" s="17">
        <v>0.343479935163574</v>
      </c>
      <c r="V1975" s="17">
        <v>0.27612917578920998</v>
      </c>
      <c r="W1975" s="17">
        <v>0.280734681239516</v>
      </c>
      <c r="X1975" s="17">
        <v>0.24356583298213799</v>
      </c>
      <c r="Y1975" s="17">
        <v>0.29563991894342301</v>
      </c>
      <c r="Z1975" s="17">
        <v>0.23762285934786601</v>
      </c>
      <c r="AA1975" s="17">
        <v>0.31703460125461103</v>
      </c>
      <c r="AB1975" s="17">
        <v>0.258602868854719</v>
      </c>
      <c r="AC1975" s="17">
        <v>0.26598326410300499</v>
      </c>
      <c r="AD1975" s="17">
        <v>0.31729739799393297</v>
      </c>
      <c r="AE1975" s="17">
        <v>0.29081757895381899</v>
      </c>
      <c r="AF1975" s="17"/>
      <c r="AG1975" s="17">
        <v>0.275362798142117</v>
      </c>
      <c r="AH1975" s="17">
        <v>0.29029436378048501</v>
      </c>
    </row>
    <row r="1976" spans="2:34" x14ac:dyDescent="0.25">
      <c r="B1976" t="s">
        <v>686</v>
      </c>
      <c r="C1976" s="17">
        <v>0.20683726581253101</v>
      </c>
      <c r="D1976" s="17">
        <v>0.20878014021685201</v>
      </c>
      <c r="E1976" s="17">
        <v>0.207056699219963</v>
      </c>
      <c r="F1976" s="17"/>
      <c r="G1976" s="17">
        <v>0.209502055606412</v>
      </c>
      <c r="H1976" s="17">
        <v>0.20792261884757801</v>
      </c>
      <c r="I1976" s="17">
        <v>0.20300339370550499</v>
      </c>
      <c r="J1976" s="17"/>
      <c r="K1976" s="17">
        <v>0.19629490142237399</v>
      </c>
      <c r="L1976" s="17">
        <v>0.212241293734443</v>
      </c>
      <c r="M1976" s="17"/>
      <c r="N1976" s="17">
        <v>0.18424721530673999</v>
      </c>
      <c r="O1976" s="17">
        <v>0.22090466474652801</v>
      </c>
      <c r="P1976" s="17">
        <v>0.20512180588984</v>
      </c>
      <c r="Q1976" s="17">
        <v>0.21264898116530101</v>
      </c>
      <c r="R1976" s="17">
        <v>0.21186033797818499</v>
      </c>
      <c r="S1976" s="17"/>
      <c r="T1976" s="17">
        <v>0.24336190523001999</v>
      </c>
      <c r="U1976" s="17">
        <v>0.17442661159346601</v>
      </c>
      <c r="V1976" s="17">
        <v>0.17949984392995899</v>
      </c>
      <c r="W1976" s="17">
        <v>0.21711304330192599</v>
      </c>
      <c r="X1976" s="17">
        <v>0.21501457913108701</v>
      </c>
      <c r="Y1976" s="17">
        <v>0.23131199609443501</v>
      </c>
      <c r="Z1976" s="17">
        <v>0.17948726636579701</v>
      </c>
      <c r="AA1976" s="17">
        <v>0.20455066803226299</v>
      </c>
      <c r="AB1976" s="17">
        <v>0.24621858680230899</v>
      </c>
      <c r="AC1976" s="17">
        <v>0.150327680402909</v>
      </c>
      <c r="AD1976" s="17">
        <v>0.19191462137672299</v>
      </c>
      <c r="AE1976" s="17">
        <v>0.24750650220112</v>
      </c>
      <c r="AF1976" s="17"/>
      <c r="AG1976" s="17">
        <v>0.18268980364803</v>
      </c>
      <c r="AH1976" s="17">
        <v>0.22720585127489901</v>
      </c>
    </row>
    <row r="1977" spans="2:34" x14ac:dyDescent="0.25">
      <c r="B1977" t="s">
        <v>80</v>
      </c>
      <c r="C1977" s="17">
        <v>0.105391409309588</v>
      </c>
      <c r="D1977" s="17">
        <v>9.3119276418482402E-2</v>
      </c>
      <c r="E1977" s="17">
        <v>0.118132904180448</v>
      </c>
      <c r="F1977" s="17"/>
      <c r="G1977" s="17">
        <v>0.13511174882048799</v>
      </c>
      <c r="H1977" s="17">
        <v>8.2657717554523599E-2</v>
      </c>
      <c r="I1977" s="17">
        <v>0.106246295900458</v>
      </c>
      <c r="J1977" s="17"/>
      <c r="K1977" s="17">
        <v>8.7056950746832507E-2</v>
      </c>
      <c r="L1977" s="17">
        <v>0.100635964955679</v>
      </c>
      <c r="M1977" s="17"/>
      <c r="N1977" s="17">
        <v>0.19750393431265501</v>
      </c>
      <c r="O1977" s="17">
        <v>9.3665917844046098E-2</v>
      </c>
      <c r="P1977" s="17">
        <v>9.4554537893941804E-2</v>
      </c>
      <c r="Q1977" s="17">
        <v>7.9928396153528702E-2</v>
      </c>
      <c r="R1977" s="17">
        <v>7.0513153655611796E-2</v>
      </c>
      <c r="S1977" s="17"/>
      <c r="T1977" s="17">
        <v>7.6109973905988004E-2</v>
      </c>
      <c r="U1977" s="17">
        <v>0.109979122487184</v>
      </c>
      <c r="V1977" s="17">
        <v>0.10628133333907</v>
      </c>
      <c r="W1977" s="17">
        <v>0.112314074373373</v>
      </c>
      <c r="X1977" s="17">
        <v>0.166956679519286</v>
      </c>
      <c r="Y1977" s="17">
        <v>0.118284295635947</v>
      </c>
      <c r="Z1977" s="17">
        <v>0.121706165681174</v>
      </c>
      <c r="AA1977" s="17">
        <v>6.8535932426802601E-2</v>
      </c>
      <c r="AB1977" s="17">
        <v>8.8727040450324396E-2</v>
      </c>
      <c r="AC1977" s="17">
        <v>8.6457933809406598E-2</v>
      </c>
      <c r="AD1977" s="17">
        <v>0.13611802644835</v>
      </c>
      <c r="AE1977" s="17">
        <v>6.6375900235589799E-2</v>
      </c>
      <c r="AF1977" s="17"/>
      <c r="AG1977" s="17">
        <v>8.1287827533522206E-2</v>
      </c>
      <c r="AH1977" s="17">
        <v>0.10238279311974501</v>
      </c>
    </row>
    <row r="1978" spans="2:34" x14ac:dyDescent="0.25">
      <c r="C1978" s="17"/>
      <c r="D1978" s="17"/>
      <c r="E1978" s="17"/>
      <c r="F1978" s="17"/>
      <c r="G1978" s="17"/>
      <c r="H1978" s="17"/>
      <c r="I1978" s="17"/>
      <c r="J1978" s="17"/>
      <c r="K1978" s="17"/>
      <c r="L1978" s="17"/>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7"/>
    </row>
    <row r="1979" spans="2:34" x14ac:dyDescent="0.25">
      <c r="B1979" s="6" t="s">
        <v>713</v>
      </c>
      <c r="C1979" s="17"/>
      <c r="D1979" s="17"/>
      <c r="E1979" s="17"/>
      <c r="F1979" s="17"/>
      <c r="G1979" s="17"/>
      <c r="H1979" s="17"/>
      <c r="I1979" s="17"/>
      <c r="J1979" s="17"/>
      <c r="K1979" s="17"/>
      <c r="L1979" s="17"/>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7"/>
    </row>
    <row r="1980" spans="2:34" x14ac:dyDescent="0.25">
      <c r="B1980" s="23" t="s">
        <v>62</v>
      </c>
      <c r="C1980" s="17"/>
      <c r="D1980" s="17"/>
      <c r="E1980" s="17"/>
      <c r="F1980" s="17"/>
      <c r="G1980" s="17"/>
      <c r="H1980" s="17"/>
      <c r="I1980" s="17"/>
      <c r="J1980" s="17"/>
      <c r="K1980" s="17"/>
      <c r="L1980" s="17"/>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7"/>
    </row>
    <row r="1981" spans="2:34" x14ac:dyDescent="0.25">
      <c r="B1981" t="s">
        <v>706</v>
      </c>
      <c r="C1981" s="17">
        <v>0.25177773223472499</v>
      </c>
      <c r="D1981" s="17">
        <v>0.25234954375831697</v>
      </c>
      <c r="E1981" s="17">
        <v>0.24855358161326199</v>
      </c>
      <c r="F1981" s="17"/>
      <c r="G1981" s="17">
        <v>0.24220603738024499</v>
      </c>
      <c r="H1981" s="17">
        <v>0.25415095170445501</v>
      </c>
      <c r="I1981" s="17">
        <v>0.25769719775657501</v>
      </c>
      <c r="J1981" s="17"/>
      <c r="K1981" s="17">
        <v>0.30016633660672698</v>
      </c>
      <c r="L1981" s="17">
        <v>0.246214214351484</v>
      </c>
      <c r="M1981" s="17"/>
      <c r="N1981" s="17">
        <v>0.23592028686678801</v>
      </c>
      <c r="O1981" s="17">
        <v>0.253998593946549</v>
      </c>
      <c r="P1981" s="17">
        <v>0.24514328729648999</v>
      </c>
      <c r="Q1981" s="17">
        <v>0.26637390886844298</v>
      </c>
      <c r="R1981" s="17">
        <v>0.26985242136362297</v>
      </c>
      <c r="S1981" s="17"/>
      <c r="T1981" s="17">
        <v>0.264172918137066</v>
      </c>
      <c r="U1981" s="17">
        <v>0.27488800597247798</v>
      </c>
      <c r="V1981" s="17">
        <v>0.248586491871673</v>
      </c>
      <c r="W1981" s="17">
        <v>0.22102279420795401</v>
      </c>
      <c r="X1981" s="17">
        <v>0.22686043556604699</v>
      </c>
      <c r="Y1981" s="17">
        <v>0.14317186309145899</v>
      </c>
      <c r="Z1981" s="17">
        <v>0.25248500566274701</v>
      </c>
      <c r="AA1981" s="17">
        <v>0.235797424835647</v>
      </c>
      <c r="AB1981" s="17">
        <v>0.260087096487229</v>
      </c>
      <c r="AC1981" s="17">
        <v>0.30390418012481002</v>
      </c>
      <c r="AD1981" s="17">
        <v>0.33639179032920702</v>
      </c>
      <c r="AE1981" s="17">
        <v>0.30348837272586598</v>
      </c>
      <c r="AF1981" s="17"/>
      <c r="AG1981" s="17">
        <v>0.25472831139487701</v>
      </c>
      <c r="AH1981" s="17">
        <v>0.25800029148376002</v>
      </c>
    </row>
    <row r="1982" spans="2:34" x14ac:dyDescent="0.25">
      <c r="B1982" t="s">
        <v>707</v>
      </c>
      <c r="C1982" s="17">
        <v>0.207835094573944</v>
      </c>
      <c r="D1982" s="17">
        <v>0.202957620319351</v>
      </c>
      <c r="E1982" s="17">
        <v>0.21179445197444</v>
      </c>
      <c r="F1982" s="17"/>
      <c r="G1982" s="17">
        <v>0.20481430007600501</v>
      </c>
      <c r="H1982" s="17">
        <v>0.22040192885201501</v>
      </c>
      <c r="I1982" s="17">
        <v>0.194908649157533</v>
      </c>
      <c r="J1982" s="17"/>
      <c r="K1982" s="17">
        <v>0.16588415424703801</v>
      </c>
      <c r="L1982" s="17">
        <v>0.216585811335297</v>
      </c>
      <c r="M1982" s="17"/>
      <c r="N1982" s="17">
        <v>0.192361986295742</v>
      </c>
      <c r="O1982" s="17">
        <v>0.190608765086415</v>
      </c>
      <c r="P1982" s="17">
        <v>0.204052868488277</v>
      </c>
      <c r="Q1982" s="17">
        <v>0.18952641404881199</v>
      </c>
      <c r="R1982" s="17">
        <v>0.25282235734868103</v>
      </c>
      <c r="S1982" s="17"/>
      <c r="T1982" s="17">
        <v>0.18689562684574501</v>
      </c>
      <c r="U1982" s="17">
        <v>0.19461915061476801</v>
      </c>
      <c r="V1982" s="17">
        <v>0.22226352559446</v>
      </c>
      <c r="W1982" s="17">
        <v>0.23417607026856499</v>
      </c>
      <c r="X1982" s="17">
        <v>0.19571587143790201</v>
      </c>
      <c r="Y1982" s="17">
        <v>0.26289461309550299</v>
      </c>
      <c r="Z1982" s="17">
        <v>0.19125434580255901</v>
      </c>
      <c r="AA1982" s="17">
        <v>0.26804464452441301</v>
      </c>
      <c r="AB1982" s="17">
        <v>0.15586849820387799</v>
      </c>
      <c r="AC1982" s="17">
        <v>0.232651628728335</v>
      </c>
      <c r="AD1982" s="17">
        <v>0.127070196616551</v>
      </c>
      <c r="AE1982" s="17">
        <v>0.331639514838103</v>
      </c>
      <c r="AF1982" s="17"/>
      <c r="AG1982" s="17">
        <v>0.23073900993760699</v>
      </c>
      <c r="AH1982" s="17">
        <v>0.20424453733294001</v>
      </c>
    </row>
    <row r="1983" spans="2:34" x14ac:dyDescent="0.25">
      <c r="B1983" t="s">
        <v>708</v>
      </c>
      <c r="C1983" s="17">
        <v>0.206685154871666</v>
      </c>
      <c r="D1983" s="17">
        <v>0.219278120630614</v>
      </c>
      <c r="E1983" s="17">
        <v>0.19674774834668601</v>
      </c>
      <c r="F1983" s="17"/>
      <c r="G1983" s="17">
        <v>0.220887779357097</v>
      </c>
      <c r="H1983" s="17">
        <v>0.192809521060684</v>
      </c>
      <c r="I1983" s="17">
        <v>0.210864062182226</v>
      </c>
      <c r="J1983" s="17"/>
      <c r="K1983" s="17">
        <v>0.19327929519461301</v>
      </c>
      <c r="L1983" s="17">
        <v>0.20902617288282799</v>
      </c>
      <c r="M1983" s="17"/>
      <c r="N1983" s="17">
        <v>0.21377306083975001</v>
      </c>
      <c r="O1983" s="17">
        <v>0.23778755622966399</v>
      </c>
      <c r="P1983" s="17">
        <v>0.19832138876573799</v>
      </c>
      <c r="Q1983" s="17">
        <v>0.20052167216099501</v>
      </c>
      <c r="R1983" s="17">
        <v>0.18562362715928099</v>
      </c>
      <c r="S1983" s="17"/>
      <c r="T1983" s="17">
        <v>0.21045569954982399</v>
      </c>
      <c r="U1983" s="17">
        <v>0.20204612995589399</v>
      </c>
      <c r="V1983" s="17">
        <v>0.19095546937591501</v>
      </c>
      <c r="W1983" s="17">
        <v>0.19050859681249899</v>
      </c>
      <c r="X1983" s="17">
        <v>0.26554627364661298</v>
      </c>
      <c r="Y1983" s="17">
        <v>0.25541980531105601</v>
      </c>
      <c r="Z1983" s="17">
        <v>0.18047700884190199</v>
      </c>
      <c r="AA1983" s="17">
        <v>0.22194104560724001</v>
      </c>
      <c r="AB1983" s="17">
        <v>0.23860067758162701</v>
      </c>
      <c r="AC1983" s="17">
        <v>0.16501939681678601</v>
      </c>
      <c r="AD1983" s="17">
        <v>0.16184068251779901</v>
      </c>
      <c r="AE1983" s="17">
        <v>0.117665384463235</v>
      </c>
      <c r="AF1983" s="17"/>
      <c r="AG1983" s="17">
        <v>0.193384690898665</v>
      </c>
      <c r="AH1983" s="17">
        <v>0.21695601290493199</v>
      </c>
    </row>
    <row r="1984" spans="2:34" x14ac:dyDescent="0.25">
      <c r="B1984" t="s">
        <v>709</v>
      </c>
      <c r="C1984" s="17">
        <v>0.186731691563814</v>
      </c>
      <c r="D1984" s="17">
        <v>0.17727597778447601</v>
      </c>
      <c r="E1984" s="17">
        <v>0.19726428510524699</v>
      </c>
      <c r="F1984" s="17"/>
      <c r="G1984" s="17">
        <v>0.19345593490318999</v>
      </c>
      <c r="H1984" s="17">
        <v>0.18935736063775299</v>
      </c>
      <c r="I1984" s="17">
        <v>0.17719898152587399</v>
      </c>
      <c r="J1984" s="17"/>
      <c r="K1984" s="17">
        <v>0.213689371629387</v>
      </c>
      <c r="L1984" s="17">
        <v>0.18404589041665001</v>
      </c>
      <c r="M1984" s="17"/>
      <c r="N1984" s="17">
        <v>0.14862435906667901</v>
      </c>
      <c r="O1984" s="17">
        <v>0.19545228667631601</v>
      </c>
      <c r="P1984" s="17">
        <v>0.20864774511741199</v>
      </c>
      <c r="Q1984" s="17">
        <v>0.22450210913869401</v>
      </c>
      <c r="R1984" s="17">
        <v>0.15441785723676901</v>
      </c>
      <c r="S1984" s="17"/>
      <c r="T1984" s="17">
        <v>0.18457238004804999</v>
      </c>
      <c r="U1984" s="17">
        <v>0.19531430323195501</v>
      </c>
      <c r="V1984" s="17">
        <v>0.15903244977182299</v>
      </c>
      <c r="W1984" s="17">
        <v>0.152190909641684</v>
      </c>
      <c r="X1984" s="17">
        <v>0.17872251118485399</v>
      </c>
      <c r="Y1984" s="17">
        <v>0.17207395460090499</v>
      </c>
      <c r="Z1984" s="17">
        <v>0.21932187424477101</v>
      </c>
      <c r="AA1984" s="17">
        <v>0.16005388269649301</v>
      </c>
      <c r="AB1984" s="17">
        <v>0.22835091169361299</v>
      </c>
      <c r="AC1984" s="17">
        <v>0.19758715333212001</v>
      </c>
      <c r="AD1984" s="17">
        <v>0.17892413957528899</v>
      </c>
      <c r="AE1984" s="17">
        <v>0.166859371617499</v>
      </c>
      <c r="AF1984" s="17"/>
      <c r="AG1984" s="17">
        <v>0.16680733491629099</v>
      </c>
      <c r="AH1984" s="17">
        <v>0.191226499913319</v>
      </c>
    </row>
    <row r="1985" spans="2:34" x14ac:dyDescent="0.25">
      <c r="B1985" t="s">
        <v>710</v>
      </c>
      <c r="C1985" s="17">
        <v>5.3990737493448099E-2</v>
      </c>
      <c r="D1985" s="17">
        <v>5.7130645721918401E-2</v>
      </c>
      <c r="E1985" s="17">
        <v>5.1012840543908401E-2</v>
      </c>
      <c r="F1985" s="17"/>
      <c r="G1985" s="17">
        <v>5.3307531183527303E-2</v>
      </c>
      <c r="H1985" s="17">
        <v>5.8597275534026397E-2</v>
      </c>
      <c r="I1985" s="17">
        <v>4.8858457794334197E-2</v>
      </c>
      <c r="J1985" s="17"/>
      <c r="K1985" s="17">
        <v>3.19024326659757E-2</v>
      </c>
      <c r="L1985" s="17">
        <v>5.8581539077584101E-2</v>
      </c>
      <c r="M1985" s="17"/>
      <c r="N1985" s="17">
        <v>4.2733960524398401E-2</v>
      </c>
      <c r="O1985" s="17">
        <v>5.1153501374043002E-2</v>
      </c>
      <c r="P1985" s="17">
        <v>5.5568066409744397E-2</v>
      </c>
      <c r="Q1985" s="17">
        <v>5.2333662075685801E-2</v>
      </c>
      <c r="R1985" s="17">
        <v>6.4046217903786201E-2</v>
      </c>
      <c r="S1985" s="17"/>
      <c r="T1985" s="17">
        <v>6.7283460812538401E-2</v>
      </c>
      <c r="U1985" s="17">
        <v>5.71526150876542E-2</v>
      </c>
      <c r="V1985" s="17">
        <v>7.3106203268126793E-2</v>
      </c>
      <c r="W1985" s="17">
        <v>7.3102034904251406E-2</v>
      </c>
      <c r="X1985" s="17">
        <v>4.4304259366516198E-2</v>
      </c>
      <c r="Y1985" s="17">
        <v>3.9621174400802303E-2</v>
      </c>
      <c r="Z1985" s="17">
        <v>6.6828266331659406E-2</v>
      </c>
      <c r="AA1985" s="17">
        <v>2.9303444119611201E-2</v>
      </c>
      <c r="AB1985" s="17">
        <v>3.1524182985317097E-2</v>
      </c>
      <c r="AC1985" s="17">
        <v>3.2139332409616403E-2</v>
      </c>
      <c r="AD1985" s="17">
        <v>7.9646272064954199E-2</v>
      </c>
      <c r="AE1985" s="17">
        <v>4.09580662682432E-2</v>
      </c>
      <c r="AF1985" s="17"/>
      <c r="AG1985" s="17">
        <v>6.6928330256570204E-2</v>
      </c>
      <c r="AH1985" s="17">
        <v>4.5653813191865601E-2</v>
      </c>
    </row>
    <row r="1986" spans="2:34" x14ac:dyDescent="0.25">
      <c r="B1986" t="s">
        <v>711</v>
      </c>
      <c r="C1986" s="17">
        <v>2.22270463023908E-2</v>
      </c>
      <c r="D1986" s="17">
        <v>2.6627085265979001E-2</v>
      </c>
      <c r="E1986" s="17">
        <v>1.82517059080884E-2</v>
      </c>
      <c r="F1986" s="17"/>
      <c r="G1986" s="17">
        <v>1.18297441087797E-2</v>
      </c>
      <c r="H1986" s="17">
        <v>2.6478925232066099E-2</v>
      </c>
      <c r="I1986" s="17">
        <v>2.6561491870966399E-2</v>
      </c>
      <c r="J1986" s="17"/>
      <c r="K1986" s="17">
        <v>1.8164862358187799E-2</v>
      </c>
      <c r="L1986" s="17">
        <v>2.3191192861094299E-2</v>
      </c>
      <c r="M1986" s="17"/>
      <c r="N1986" s="17">
        <v>1.6866143631605199E-2</v>
      </c>
      <c r="O1986" s="17">
        <v>1.9176304083113199E-2</v>
      </c>
      <c r="P1986" s="17">
        <v>2.5884400567837699E-2</v>
      </c>
      <c r="Q1986" s="17">
        <v>1.53212062193866E-2</v>
      </c>
      <c r="R1986" s="17">
        <v>2.5573361600317202E-2</v>
      </c>
      <c r="S1986" s="17"/>
      <c r="T1986" s="17">
        <v>3.0979356218990901E-2</v>
      </c>
      <c r="U1986" s="17">
        <v>1.89322847739203E-2</v>
      </c>
      <c r="V1986" s="17">
        <v>0</v>
      </c>
      <c r="W1986" s="17">
        <v>3.5231323219954501E-2</v>
      </c>
      <c r="X1986" s="17">
        <v>6.1142438995284102E-3</v>
      </c>
      <c r="Y1986" s="17">
        <v>3.9317237926681001E-2</v>
      </c>
      <c r="Z1986" s="17">
        <v>2.19984008487808E-2</v>
      </c>
      <c r="AA1986" s="17">
        <v>9.0571530178474892E-3</v>
      </c>
      <c r="AB1986" s="17">
        <v>3.0359426380357601E-2</v>
      </c>
      <c r="AC1986" s="17">
        <v>1.60953058278301E-2</v>
      </c>
      <c r="AD1986" s="17">
        <v>2.9722493436437399E-2</v>
      </c>
      <c r="AE1986" s="17">
        <v>0</v>
      </c>
      <c r="AF1986" s="17"/>
      <c r="AG1986" s="17">
        <v>2.1773920345308399E-2</v>
      </c>
      <c r="AH1986" s="17">
        <v>2.27939129662415E-2</v>
      </c>
    </row>
    <row r="1987" spans="2:34" x14ac:dyDescent="0.25">
      <c r="B1987" t="s">
        <v>712</v>
      </c>
      <c r="C1987" s="17">
        <v>1.1914159557046399E-2</v>
      </c>
      <c r="D1987" s="17">
        <v>5.1346792758295802E-3</v>
      </c>
      <c r="E1987" s="17">
        <v>1.8922051189658898E-2</v>
      </c>
      <c r="F1987" s="17"/>
      <c r="G1987" s="17">
        <v>6.3376825797461503E-3</v>
      </c>
      <c r="H1987" s="17">
        <v>1.1137309813699099E-2</v>
      </c>
      <c r="I1987" s="17">
        <v>1.8066279680567902E-2</v>
      </c>
      <c r="J1987" s="17"/>
      <c r="K1987" s="17">
        <v>1.5087171879326299E-2</v>
      </c>
      <c r="L1987" s="17">
        <v>1.10224687262932E-2</v>
      </c>
      <c r="M1987" s="17"/>
      <c r="N1987" s="17">
        <v>7.6189009542256703E-3</v>
      </c>
      <c r="O1987" s="17">
        <v>1.03458359748929E-2</v>
      </c>
      <c r="P1987" s="17">
        <v>9.7450908193075E-3</v>
      </c>
      <c r="Q1987" s="17">
        <v>2.0771148793587199E-2</v>
      </c>
      <c r="R1987" s="17">
        <v>1.8044497412273399E-2</v>
      </c>
      <c r="S1987" s="17"/>
      <c r="T1987" s="17">
        <v>7.49748232247964E-3</v>
      </c>
      <c r="U1987" s="17">
        <v>8.1663193448878006E-3</v>
      </c>
      <c r="V1987" s="17">
        <v>1.8706621439991699E-2</v>
      </c>
      <c r="W1987" s="17">
        <v>2.02903342894135E-2</v>
      </c>
      <c r="X1987" s="17">
        <v>2.7425407091293399E-2</v>
      </c>
      <c r="Y1987" s="17">
        <v>1.20071462545358E-2</v>
      </c>
      <c r="Z1987" s="17">
        <v>3.3701428427071801E-3</v>
      </c>
      <c r="AA1987" s="17">
        <v>2.51060675377642E-2</v>
      </c>
      <c r="AB1987" s="17">
        <v>1.19816548711372E-2</v>
      </c>
      <c r="AC1987" s="17">
        <v>4.2650316257630601E-3</v>
      </c>
      <c r="AD1987" s="17">
        <v>8.0719605471856904E-3</v>
      </c>
      <c r="AE1987" s="17">
        <v>0</v>
      </c>
      <c r="AF1987" s="17"/>
      <c r="AG1987" s="17">
        <v>1.32611067686695E-2</v>
      </c>
      <c r="AH1987" s="17">
        <v>1.08865886037398E-2</v>
      </c>
    </row>
    <row r="1988" spans="2:34" x14ac:dyDescent="0.25">
      <c r="B1988" t="s">
        <v>80</v>
      </c>
      <c r="C1988" s="17">
        <v>5.88383834029663E-2</v>
      </c>
      <c r="D1988" s="17">
        <v>5.9246327243514002E-2</v>
      </c>
      <c r="E1988" s="17">
        <v>5.7453335318709699E-2</v>
      </c>
      <c r="F1988" s="17"/>
      <c r="G1988" s="17">
        <v>6.7160990411409799E-2</v>
      </c>
      <c r="H1988" s="17">
        <v>4.7066727165301803E-2</v>
      </c>
      <c r="I1988" s="17">
        <v>6.5844880031924305E-2</v>
      </c>
      <c r="J1988" s="17"/>
      <c r="K1988" s="17">
        <v>6.1826375418745402E-2</v>
      </c>
      <c r="L1988" s="17">
        <v>5.1332710348769801E-2</v>
      </c>
      <c r="M1988" s="17"/>
      <c r="N1988" s="17">
        <v>0.14210130182081199</v>
      </c>
      <c r="O1988" s="17">
        <v>4.1477156629006903E-2</v>
      </c>
      <c r="P1988" s="17">
        <v>5.2637152535192397E-2</v>
      </c>
      <c r="Q1988" s="17">
        <v>3.0649878694396001E-2</v>
      </c>
      <c r="R1988" s="17">
        <v>2.9619659975269001E-2</v>
      </c>
      <c r="S1988" s="17"/>
      <c r="T1988" s="17">
        <v>4.8143076065306302E-2</v>
      </c>
      <c r="U1988" s="17">
        <v>4.8881191018443203E-2</v>
      </c>
      <c r="V1988" s="17">
        <v>8.7349238678010699E-2</v>
      </c>
      <c r="W1988" s="17">
        <v>7.3477936655679393E-2</v>
      </c>
      <c r="X1988" s="17">
        <v>5.5310997807246902E-2</v>
      </c>
      <c r="Y1988" s="17">
        <v>7.5494205319058302E-2</v>
      </c>
      <c r="Z1988" s="17">
        <v>6.4264955424873704E-2</v>
      </c>
      <c r="AA1988" s="17">
        <v>5.0696337660985302E-2</v>
      </c>
      <c r="AB1988" s="17">
        <v>4.3227551796840201E-2</v>
      </c>
      <c r="AC1988" s="17">
        <v>4.8337971134739498E-2</v>
      </c>
      <c r="AD1988" s="17">
        <v>7.8332464912576699E-2</v>
      </c>
      <c r="AE1988" s="17">
        <v>3.93892900870541E-2</v>
      </c>
      <c r="AF1988" s="17"/>
      <c r="AG1988" s="17">
        <v>5.23772954820119E-2</v>
      </c>
      <c r="AH1988" s="17">
        <v>5.0238343603202597E-2</v>
      </c>
    </row>
    <row r="1989" spans="2:34" x14ac:dyDescent="0.25">
      <c r="C1989" s="17"/>
      <c r="D1989" s="17"/>
      <c r="E1989" s="17"/>
      <c r="F1989" s="17"/>
      <c r="G1989" s="17"/>
      <c r="H1989" s="17"/>
      <c r="I1989" s="17"/>
      <c r="J1989" s="17"/>
      <c r="K1989" s="17"/>
      <c r="L1989" s="17"/>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7"/>
    </row>
    <row r="1990" spans="2:34" x14ac:dyDescent="0.25">
      <c r="B1990" s="6" t="s">
        <v>718</v>
      </c>
      <c r="C1990" s="17"/>
      <c r="D1990" s="17"/>
      <c r="E1990" s="17"/>
      <c r="F1990" s="17"/>
      <c r="G1990" s="17"/>
      <c r="H1990" s="17"/>
      <c r="I1990" s="17"/>
      <c r="J1990" s="17"/>
      <c r="K1990" s="17"/>
      <c r="L1990" s="17"/>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7"/>
    </row>
    <row r="1991" spans="2:34" x14ac:dyDescent="0.25">
      <c r="B1991" s="23" t="s">
        <v>62</v>
      </c>
      <c r="C1991" s="17"/>
      <c r="D1991" s="17"/>
      <c r="E1991" s="17"/>
      <c r="F1991" s="17"/>
      <c r="G1991" s="17"/>
      <c r="H1991" s="17"/>
      <c r="I1991" s="17"/>
      <c r="J1991" s="17"/>
      <c r="K1991" s="17"/>
      <c r="L1991" s="17"/>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7"/>
    </row>
    <row r="1992" spans="2:34" x14ac:dyDescent="0.25">
      <c r="B1992" t="s">
        <v>444</v>
      </c>
      <c r="C1992" s="17">
        <v>0.210984550375514</v>
      </c>
      <c r="D1992" s="17">
        <v>0.234129097634483</v>
      </c>
      <c r="E1992" s="17">
        <v>0.19111679872279599</v>
      </c>
      <c r="F1992" s="17"/>
      <c r="G1992" s="17">
        <v>0.22119842818011901</v>
      </c>
      <c r="H1992" s="17">
        <v>0.18088095415477801</v>
      </c>
      <c r="I1992" s="17">
        <v>0.239183882911705</v>
      </c>
      <c r="J1992" s="17"/>
      <c r="K1992" s="17">
        <v>0.14470382185050601</v>
      </c>
      <c r="L1992" s="17">
        <v>0.227820501729079</v>
      </c>
      <c r="M1992" s="17"/>
      <c r="N1992" s="17">
        <v>0.180317489907691</v>
      </c>
      <c r="O1992" s="17">
        <v>0.19005835521814399</v>
      </c>
      <c r="P1992" s="17">
        <v>0.18961215362973299</v>
      </c>
      <c r="Q1992" s="17">
        <v>0.23416434416746601</v>
      </c>
      <c r="R1992" s="17">
        <v>0.29066071173034502</v>
      </c>
      <c r="S1992" s="17"/>
      <c r="T1992" s="17">
        <v>0.25538496886214301</v>
      </c>
      <c r="U1992" s="17">
        <v>0.16606969629322399</v>
      </c>
      <c r="V1992" s="17">
        <v>0.190144490004449</v>
      </c>
      <c r="W1992" s="17">
        <v>0.19662514545673199</v>
      </c>
      <c r="X1992" s="17">
        <v>0.168975407189038</v>
      </c>
      <c r="Y1992" s="17">
        <v>0.190115905770114</v>
      </c>
      <c r="Z1992" s="17">
        <v>0.22634263745921901</v>
      </c>
      <c r="AA1992" s="17">
        <v>0.212714221535833</v>
      </c>
      <c r="AB1992" s="17">
        <v>0.240748485743805</v>
      </c>
      <c r="AC1992" s="17">
        <v>0.27381540650027703</v>
      </c>
      <c r="AD1992" s="17">
        <v>0.167100412592494</v>
      </c>
      <c r="AE1992" s="17">
        <v>0.21807487904666101</v>
      </c>
      <c r="AF1992" s="17"/>
      <c r="AG1992" s="17">
        <v>0.21455064147095601</v>
      </c>
      <c r="AH1992" s="17">
        <v>0.22110785406815101</v>
      </c>
    </row>
    <row r="1993" spans="2:34" x14ac:dyDescent="0.25">
      <c r="B1993" t="s">
        <v>445</v>
      </c>
      <c r="C1993" s="17">
        <v>0.39215601763445501</v>
      </c>
      <c r="D1993" s="17">
        <v>0.419820755787291</v>
      </c>
      <c r="E1993" s="17">
        <v>0.371153540422058</v>
      </c>
      <c r="F1993" s="17"/>
      <c r="G1993" s="17">
        <v>0.41775892060153502</v>
      </c>
      <c r="H1993" s="17">
        <v>0.38194380622200202</v>
      </c>
      <c r="I1993" s="17">
        <v>0.38115982953533001</v>
      </c>
      <c r="J1993" s="17"/>
      <c r="K1993" s="17">
        <v>0.3778819635242</v>
      </c>
      <c r="L1993" s="17">
        <v>0.400509132927513</v>
      </c>
      <c r="M1993" s="17"/>
      <c r="N1993" s="17">
        <v>0.32024907489695698</v>
      </c>
      <c r="O1993" s="17">
        <v>0.442092714191472</v>
      </c>
      <c r="P1993" s="17">
        <v>0.37985575594611998</v>
      </c>
      <c r="Q1993" s="17">
        <v>0.37089305231988201</v>
      </c>
      <c r="R1993" s="17">
        <v>0.42989837885458199</v>
      </c>
      <c r="S1993" s="17"/>
      <c r="T1993" s="17">
        <v>0.44628416164505103</v>
      </c>
      <c r="U1993" s="17">
        <v>0.427240456290163</v>
      </c>
      <c r="V1993" s="17">
        <v>0.42841155157072902</v>
      </c>
      <c r="W1993" s="17">
        <v>0.37921816144585901</v>
      </c>
      <c r="X1993" s="17">
        <v>0.374656228555381</v>
      </c>
      <c r="Y1993" s="17">
        <v>0.36473343699246602</v>
      </c>
      <c r="Z1993" s="17">
        <v>0.37397470214010903</v>
      </c>
      <c r="AA1993" s="17">
        <v>0.40371748969577598</v>
      </c>
      <c r="AB1993" s="17">
        <v>0.32074071362928402</v>
      </c>
      <c r="AC1993" s="17">
        <v>0.403848159827711</v>
      </c>
      <c r="AD1993" s="17">
        <v>0.390616845603936</v>
      </c>
      <c r="AE1993" s="17">
        <v>0.332209677808742</v>
      </c>
      <c r="AF1993" s="17"/>
      <c r="AG1993" s="17">
        <v>0.37917514778155298</v>
      </c>
      <c r="AH1993" s="17">
        <v>0.41306278027655002</v>
      </c>
    </row>
    <row r="1994" spans="2:34" x14ac:dyDescent="0.25">
      <c r="B1994" t="s">
        <v>446</v>
      </c>
      <c r="C1994" s="17">
        <v>0.188635712201043</v>
      </c>
      <c r="D1994" s="17">
        <v>0.16931583943058301</v>
      </c>
      <c r="E1994" s="17">
        <v>0.20685942867601201</v>
      </c>
      <c r="F1994" s="17"/>
      <c r="G1994" s="17">
        <v>0.18459732348779301</v>
      </c>
      <c r="H1994" s="17">
        <v>0.20123028548109301</v>
      </c>
      <c r="I1994" s="17">
        <v>0.17661971156617401</v>
      </c>
      <c r="J1994" s="17"/>
      <c r="K1994" s="17">
        <v>0.22670529912350401</v>
      </c>
      <c r="L1994" s="17">
        <v>0.17782829222518001</v>
      </c>
      <c r="M1994" s="17"/>
      <c r="N1994" s="17">
        <v>0.25137214213680198</v>
      </c>
      <c r="O1994" s="17">
        <v>0.18558883233073301</v>
      </c>
      <c r="P1994" s="17">
        <v>0.19359391564446901</v>
      </c>
      <c r="Q1994" s="17">
        <v>0.186670326167826</v>
      </c>
      <c r="R1994" s="17">
        <v>0.130865647998199</v>
      </c>
      <c r="S1994" s="17"/>
      <c r="T1994" s="17">
        <v>0.17385773027245399</v>
      </c>
      <c r="U1994" s="17">
        <v>0.18827014640970299</v>
      </c>
      <c r="V1994" s="17">
        <v>0.15695918203460399</v>
      </c>
      <c r="W1994" s="17">
        <v>0.25453087288829401</v>
      </c>
      <c r="X1994" s="17">
        <v>0.19934534032981999</v>
      </c>
      <c r="Y1994" s="17">
        <v>0.21876632536502399</v>
      </c>
      <c r="Z1994" s="17">
        <v>0.19895310621522799</v>
      </c>
      <c r="AA1994" s="17">
        <v>0.18587011814198601</v>
      </c>
      <c r="AB1994" s="17">
        <v>0.18446444703154799</v>
      </c>
      <c r="AC1994" s="17">
        <v>0.12032266141890401</v>
      </c>
      <c r="AD1994" s="17">
        <v>0.212269068350978</v>
      </c>
      <c r="AE1994" s="17">
        <v>0.17105750524501101</v>
      </c>
      <c r="AF1994" s="17"/>
      <c r="AG1994" s="17">
        <v>0.201214301668975</v>
      </c>
      <c r="AH1994" s="17">
        <v>0.17365494481749499</v>
      </c>
    </row>
    <row r="1995" spans="2:34" x14ac:dyDescent="0.25">
      <c r="B1995" t="s">
        <v>447</v>
      </c>
      <c r="C1995" s="17">
        <v>9.5050560438410106E-2</v>
      </c>
      <c r="D1995" s="17">
        <v>7.8791547173668999E-2</v>
      </c>
      <c r="E1995" s="17">
        <v>0.111150458414325</v>
      </c>
      <c r="F1995" s="17"/>
      <c r="G1995" s="17">
        <v>7.5275170413925993E-2</v>
      </c>
      <c r="H1995" s="17">
        <v>0.111706253202736</v>
      </c>
      <c r="I1995" s="17">
        <v>9.2567481032043195E-2</v>
      </c>
      <c r="J1995" s="17"/>
      <c r="K1995" s="17">
        <v>0.10754192263913399</v>
      </c>
      <c r="L1995" s="17">
        <v>9.3702664710749395E-2</v>
      </c>
      <c r="M1995" s="17"/>
      <c r="N1995" s="17">
        <v>7.8830858696933404E-2</v>
      </c>
      <c r="O1995" s="17">
        <v>8.4690046108240893E-2</v>
      </c>
      <c r="P1995" s="17">
        <v>0.11468641727339</v>
      </c>
      <c r="Q1995" s="17">
        <v>0.13013600141985701</v>
      </c>
      <c r="R1995" s="17">
        <v>7.0015846533627704E-2</v>
      </c>
      <c r="S1995" s="17"/>
      <c r="T1995" s="17">
        <v>5.8121538536421602E-2</v>
      </c>
      <c r="U1995" s="17">
        <v>8.7690135043243897E-2</v>
      </c>
      <c r="V1995" s="17">
        <v>9.87355586425058E-2</v>
      </c>
      <c r="W1995" s="17">
        <v>6.4976194647561603E-2</v>
      </c>
      <c r="X1995" s="17">
        <v>9.4702919688534407E-2</v>
      </c>
      <c r="Y1995" s="17">
        <v>9.9579170590187199E-2</v>
      </c>
      <c r="Z1995" s="17">
        <v>0.13218273067740199</v>
      </c>
      <c r="AA1995" s="17">
        <v>7.4148393138249696E-2</v>
      </c>
      <c r="AB1995" s="17">
        <v>0.13299579013007401</v>
      </c>
      <c r="AC1995" s="17">
        <v>0.11871554174889599</v>
      </c>
      <c r="AD1995" s="17">
        <v>6.2354491213472002E-2</v>
      </c>
      <c r="AE1995" s="17">
        <v>0.125831663855236</v>
      </c>
      <c r="AF1995" s="17"/>
      <c r="AG1995" s="17">
        <v>0.10056217695822101</v>
      </c>
      <c r="AH1995" s="17">
        <v>8.57930437803434E-2</v>
      </c>
    </row>
    <row r="1996" spans="2:34" x14ac:dyDescent="0.25">
      <c r="B1996" t="s">
        <v>448</v>
      </c>
      <c r="C1996" s="17">
        <v>6.3276867900762507E-2</v>
      </c>
      <c r="D1996" s="17">
        <v>5.2490585769627597E-2</v>
      </c>
      <c r="E1996" s="17">
        <v>6.7403146559964905E-2</v>
      </c>
      <c r="F1996" s="17"/>
      <c r="G1996" s="17">
        <v>4.2709020429015601E-2</v>
      </c>
      <c r="H1996" s="17">
        <v>7.7946356274891701E-2</v>
      </c>
      <c r="I1996" s="17">
        <v>6.4016347702169504E-2</v>
      </c>
      <c r="J1996" s="17"/>
      <c r="K1996" s="17">
        <v>7.6856568903925906E-2</v>
      </c>
      <c r="L1996" s="17">
        <v>6.1682928707806998E-2</v>
      </c>
      <c r="M1996" s="17"/>
      <c r="N1996" s="17">
        <v>6.2343756832570103E-2</v>
      </c>
      <c r="O1996" s="17">
        <v>6.0259026472827999E-2</v>
      </c>
      <c r="P1996" s="17">
        <v>6.5571957732557501E-2</v>
      </c>
      <c r="Q1996" s="17">
        <v>7.1235716002867003E-2</v>
      </c>
      <c r="R1996" s="17">
        <v>6.0073668309445098E-2</v>
      </c>
      <c r="S1996" s="17"/>
      <c r="T1996" s="17">
        <v>4.5370908315563403E-2</v>
      </c>
      <c r="U1996" s="17">
        <v>6.9316513416829095E-2</v>
      </c>
      <c r="V1996" s="17">
        <v>8.1689426311920693E-2</v>
      </c>
      <c r="W1996" s="17">
        <v>6.70125336009251E-2</v>
      </c>
      <c r="X1996" s="17">
        <v>8.3214796860231297E-2</v>
      </c>
      <c r="Y1996" s="17">
        <v>6.2610771159048895E-2</v>
      </c>
      <c r="Z1996" s="17">
        <v>2.1713727655872501E-2</v>
      </c>
      <c r="AA1996" s="17">
        <v>7.7122452619973705E-2</v>
      </c>
      <c r="AB1996" s="17">
        <v>7.3863768096138899E-2</v>
      </c>
      <c r="AC1996" s="17">
        <v>4.0158825399278897E-2</v>
      </c>
      <c r="AD1996" s="17">
        <v>7.8246231600219596E-2</v>
      </c>
      <c r="AE1996" s="17">
        <v>0.11233614278773001</v>
      </c>
      <c r="AF1996" s="17"/>
      <c r="AG1996" s="17">
        <v>6.3939604617654994E-2</v>
      </c>
      <c r="AH1996" s="17">
        <v>6.3724748784565299E-2</v>
      </c>
    </row>
    <row r="1997" spans="2:34" x14ac:dyDescent="0.25">
      <c r="B1997" t="s">
        <v>80</v>
      </c>
      <c r="C1997" s="17">
        <v>4.9896291449815E-2</v>
      </c>
      <c r="D1997" s="17">
        <v>4.5452174204346399E-2</v>
      </c>
      <c r="E1997" s="17">
        <v>5.2316627204844202E-2</v>
      </c>
      <c r="F1997" s="17"/>
      <c r="G1997" s="17">
        <v>5.8461136887610898E-2</v>
      </c>
      <c r="H1997" s="17">
        <v>4.6292344664498997E-2</v>
      </c>
      <c r="I1997" s="17">
        <v>4.6452747252577802E-2</v>
      </c>
      <c r="J1997" s="17"/>
      <c r="K1997" s="17">
        <v>6.6310423958730103E-2</v>
      </c>
      <c r="L1997" s="17">
        <v>3.8456479699671801E-2</v>
      </c>
      <c r="M1997" s="17"/>
      <c r="N1997" s="17">
        <v>0.106886677529046</v>
      </c>
      <c r="O1997" s="17">
        <v>3.7311025678582098E-2</v>
      </c>
      <c r="P1997" s="17">
        <v>5.6679799773729597E-2</v>
      </c>
      <c r="Q1997" s="17">
        <v>6.9005599221023898E-3</v>
      </c>
      <c r="R1997" s="17">
        <v>1.8485746573800799E-2</v>
      </c>
      <c r="S1997" s="17"/>
      <c r="T1997" s="17">
        <v>2.09806923683667E-2</v>
      </c>
      <c r="U1997" s="17">
        <v>6.1413052546837002E-2</v>
      </c>
      <c r="V1997" s="17">
        <v>4.4059791435791001E-2</v>
      </c>
      <c r="W1997" s="17">
        <v>3.7637091960627901E-2</v>
      </c>
      <c r="X1997" s="17">
        <v>7.9105307376995504E-2</v>
      </c>
      <c r="Y1997" s="17">
        <v>6.4194390123159403E-2</v>
      </c>
      <c r="Z1997" s="17">
        <v>4.6833095852169097E-2</v>
      </c>
      <c r="AA1997" s="17">
        <v>4.6427324868181498E-2</v>
      </c>
      <c r="AB1997" s="17">
        <v>4.7186795369149499E-2</v>
      </c>
      <c r="AC1997" s="17">
        <v>4.3139405104932999E-2</v>
      </c>
      <c r="AD1997" s="17">
        <v>8.9412950638900104E-2</v>
      </c>
      <c r="AE1997" s="17">
        <v>4.0490131256620897E-2</v>
      </c>
      <c r="AF1997" s="17"/>
      <c r="AG1997" s="17">
        <v>4.0558127502639901E-2</v>
      </c>
      <c r="AH1997" s="17">
        <v>4.26566282728955E-2</v>
      </c>
    </row>
    <row r="1998" spans="2:34" x14ac:dyDescent="0.25">
      <c r="B1998" t="s">
        <v>449</v>
      </c>
      <c r="C1998" s="17">
        <v>0.60314056800996996</v>
      </c>
      <c r="D1998" s="17">
        <v>0.65394985342177403</v>
      </c>
      <c r="E1998" s="17">
        <v>0.56227033914485403</v>
      </c>
      <c r="F1998" s="17"/>
      <c r="G1998" s="17">
        <v>0.638957348781654</v>
      </c>
      <c r="H1998" s="17">
        <v>0.56282476037678097</v>
      </c>
      <c r="I1998" s="17">
        <v>0.62034371244703601</v>
      </c>
      <c r="J1998" s="17"/>
      <c r="K1998" s="17">
        <v>0.52258578537470601</v>
      </c>
      <c r="L1998" s="17">
        <v>0.62832963465659197</v>
      </c>
      <c r="M1998" s="17"/>
      <c r="N1998" s="17">
        <v>0.50056656480464801</v>
      </c>
      <c r="O1998" s="17">
        <v>0.63215106940961596</v>
      </c>
      <c r="P1998" s="17">
        <v>0.56946790957585303</v>
      </c>
      <c r="Q1998" s="17">
        <v>0.60505739648734702</v>
      </c>
      <c r="R1998" s="17">
        <v>0.72055909058492795</v>
      </c>
      <c r="S1998" s="17"/>
      <c r="T1998" s="17">
        <v>0.70166913050719404</v>
      </c>
      <c r="U1998" s="17">
        <v>0.59331015258338704</v>
      </c>
      <c r="V1998" s="17">
        <v>0.61855604157517796</v>
      </c>
      <c r="W1998" s="17">
        <v>0.575843306902591</v>
      </c>
      <c r="X1998" s="17">
        <v>0.54363163574441897</v>
      </c>
      <c r="Y1998" s="17">
        <v>0.55484934276258002</v>
      </c>
      <c r="Z1998" s="17">
        <v>0.60031733959932798</v>
      </c>
      <c r="AA1998" s="17">
        <v>0.616431711231609</v>
      </c>
      <c r="AB1998" s="17">
        <v>0.56148919937309005</v>
      </c>
      <c r="AC1998" s="17">
        <v>0.67766356632798896</v>
      </c>
      <c r="AD1998" s="17">
        <v>0.55771725819643003</v>
      </c>
      <c r="AE1998" s="17">
        <v>0.55028455685540201</v>
      </c>
      <c r="AF1998" s="17"/>
      <c r="AG1998" s="17">
        <v>0.59372578925250896</v>
      </c>
      <c r="AH1998" s="17">
        <v>0.634170634344701</v>
      </c>
    </row>
    <row r="1999" spans="2:34" x14ac:dyDescent="0.25">
      <c r="B1999" t="s">
        <v>450</v>
      </c>
      <c r="C1999" s="17">
        <v>0.15832742833917299</v>
      </c>
      <c r="D1999" s="17">
        <v>0.13128213294329699</v>
      </c>
      <c r="E1999" s="17">
        <v>0.17855360497428999</v>
      </c>
      <c r="F1999" s="17"/>
      <c r="G1999" s="17">
        <v>0.117984190842942</v>
      </c>
      <c r="H1999" s="17">
        <v>0.18965260947762699</v>
      </c>
      <c r="I1999" s="17">
        <v>0.156583828734213</v>
      </c>
      <c r="J1999" s="17"/>
      <c r="K1999" s="17">
        <v>0.18439849154306001</v>
      </c>
      <c r="L1999" s="17">
        <v>0.15538559341855601</v>
      </c>
      <c r="M1999" s="17"/>
      <c r="N1999" s="17">
        <v>0.141174615529503</v>
      </c>
      <c r="O1999" s="17">
        <v>0.14494907258106901</v>
      </c>
      <c r="P1999" s="17">
        <v>0.18025837500594799</v>
      </c>
      <c r="Q1999" s="17">
        <v>0.201371717422724</v>
      </c>
      <c r="R1999" s="17">
        <v>0.13008951484307299</v>
      </c>
      <c r="S1999" s="17"/>
      <c r="T1999" s="17">
        <v>0.103492446851985</v>
      </c>
      <c r="U1999" s="17">
        <v>0.15700664846007301</v>
      </c>
      <c r="V1999" s="17">
        <v>0.18042498495442599</v>
      </c>
      <c r="W1999" s="17">
        <v>0.13198872824848701</v>
      </c>
      <c r="X1999" s="17">
        <v>0.17791771654876601</v>
      </c>
      <c r="Y1999" s="17">
        <v>0.16218994174923601</v>
      </c>
      <c r="Z1999" s="17">
        <v>0.15389645833327401</v>
      </c>
      <c r="AA1999" s="17">
        <v>0.151270845758223</v>
      </c>
      <c r="AB1999" s="17">
        <v>0.20685955822621299</v>
      </c>
      <c r="AC1999" s="17">
        <v>0.15887436714817399</v>
      </c>
      <c r="AD1999" s="17">
        <v>0.14060072281369199</v>
      </c>
      <c r="AE1999" s="17">
        <v>0.238167806642966</v>
      </c>
      <c r="AF1999" s="17"/>
      <c r="AG1999" s="17">
        <v>0.164501781575876</v>
      </c>
      <c r="AH1999" s="17">
        <v>0.14951779256490899</v>
      </c>
    </row>
    <row r="2000" spans="2:34" x14ac:dyDescent="0.25">
      <c r="C2000" s="17"/>
      <c r="D2000" s="17"/>
      <c r="E2000" s="17"/>
      <c r="F2000" s="17"/>
      <c r="G2000" s="17"/>
      <c r="H2000" s="17"/>
      <c r="I2000" s="17"/>
      <c r="J2000" s="17"/>
      <c r="K2000" s="17"/>
      <c r="L2000" s="17"/>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7"/>
    </row>
    <row r="2001" spans="2:34" x14ac:dyDescent="0.25">
      <c r="B2001" s="6" t="s">
        <v>719</v>
      </c>
      <c r="C2001" s="17"/>
      <c r="D2001" s="17"/>
      <c r="E2001" s="17"/>
      <c r="F2001" s="17"/>
      <c r="G2001" s="17"/>
      <c r="H2001" s="17"/>
      <c r="I2001" s="17"/>
      <c r="J2001" s="17"/>
      <c r="K2001" s="17"/>
      <c r="L2001" s="17"/>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7"/>
    </row>
    <row r="2002" spans="2:34" x14ac:dyDescent="0.25">
      <c r="B2002" s="23" t="s">
        <v>62</v>
      </c>
      <c r="C2002" s="17"/>
      <c r="D2002" s="17"/>
      <c r="E2002" s="17"/>
      <c r="F2002" s="17"/>
      <c r="G2002" s="17"/>
      <c r="H2002" s="17"/>
      <c r="I2002" s="17"/>
      <c r="J2002" s="17"/>
      <c r="K2002" s="17"/>
      <c r="L2002" s="17"/>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7"/>
    </row>
    <row r="2003" spans="2:34" x14ac:dyDescent="0.25">
      <c r="B2003" t="s">
        <v>444</v>
      </c>
      <c r="C2003" s="17">
        <v>0.19904944293579599</v>
      </c>
      <c r="D2003" s="17">
        <v>0.20593231947292701</v>
      </c>
      <c r="E2003" s="17">
        <v>0.19521647664373801</v>
      </c>
      <c r="F2003" s="17"/>
      <c r="G2003" s="17">
        <v>0.212847216431931</v>
      </c>
      <c r="H2003" s="17">
        <v>0.167533556135147</v>
      </c>
      <c r="I2003" s="17">
        <v>0.225687976885041</v>
      </c>
      <c r="J2003" s="17"/>
      <c r="K2003" s="17">
        <v>0.15583392636339699</v>
      </c>
      <c r="L2003" s="17">
        <v>0.20939623214971201</v>
      </c>
      <c r="M2003" s="17"/>
      <c r="N2003" s="17">
        <v>0.179769745865726</v>
      </c>
      <c r="O2003" s="17">
        <v>0.17591827842435101</v>
      </c>
      <c r="P2003" s="17">
        <v>0.18346119969998501</v>
      </c>
      <c r="Q2003" s="17">
        <v>0.18376622898217901</v>
      </c>
      <c r="R2003" s="17">
        <v>0.274599798434915</v>
      </c>
      <c r="S2003" s="17"/>
      <c r="T2003" s="17">
        <v>0.26636542150597398</v>
      </c>
      <c r="U2003" s="17">
        <v>0.155042424119784</v>
      </c>
      <c r="V2003" s="17">
        <v>0.20151811017935001</v>
      </c>
      <c r="W2003" s="17">
        <v>0.212262916827097</v>
      </c>
      <c r="X2003" s="17">
        <v>0.14638724739412601</v>
      </c>
      <c r="Y2003" s="17">
        <v>0.168105808972772</v>
      </c>
      <c r="Z2003" s="17">
        <v>0.22149889003675599</v>
      </c>
      <c r="AA2003" s="17">
        <v>0.17349538330782399</v>
      </c>
      <c r="AB2003" s="17">
        <v>0.20597165621688801</v>
      </c>
      <c r="AC2003" s="17">
        <v>0.20618102967912</v>
      </c>
      <c r="AD2003" s="17">
        <v>0.237712125294222</v>
      </c>
      <c r="AE2003" s="17">
        <v>0.13289810906206101</v>
      </c>
      <c r="AF2003" s="17"/>
      <c r="AG2003" s="17">
        <v>0.202688059940656</v>
      </c>
      <c r="AH2003" s="17">
        <v>0.20883777091119801</v>
      </c>
    </row>
    <row r="2004" spans="2:34" x14ac:dyDescent="0.25">
      <c r="B2004" t="s">
        <v>445</v>
      </c>
      <c r="C2004" s="17">
        <v>0.412356349642991</v>
      </c>
      <c r="D2004" s="17">
        <v>0.42838866138225201</v>
      </c>
      <c r="E2004" s="17">
        <v>0.40237345852026102</v>
      </c>
      <c r="F2004" s="17"/>
      <c r="G2004" s="17">
        <v>0.45059904315030702</v>
      </c>
      <c r="H2004" s="17">
        <v>0.41197951071428401</v>
      </c>
      <c r="I2004" s="17">
        <v>0.37730719241838001</v>
      </c>
      <c r="J2004" s="17"/>
      <c r="K2004" s="17">
        <v>0.39029158529558899</v>
      </c>
      <c r="L2004" s="17">
        <v>0.42364536746112402</v>
      </c>
      <c r="M2004" s="17"/>
      <c r="N2004" s="17">
        <v>0.31569606443544102</v>
      </c>
      <c r="O2004" s="17">
        <v>0.48354622909970502</v>
      </c>
      <c r="P2004" s="17">
        <v>0.406856725612874</v>
      </c>
      <c r="Q2004" s="17">
        <v>0.35208035163511398</v>
      </c>
      <c r="R2004" s="17">
        <v>0.44948751608282</v>
      </c>
      <c r="S2004" s="17"/>
      <c r="T2004" s="17">
        <v>0.42735930458563898</v>
      </c>
      <c r="U2004" s="17">
        <v>0.43090599666837098</v>
      </c>
      <c r="V2004" s="17">
        <v>0.46218466558652199</v>
      </c>
      <c r="W2004" s="17">
        <v>0.43594030689295998</v>
      </c>
      <c r="X2004" s="17">
        <v>0.42849444558198602</v>
      </c>
      <c r="Y2004" s="17">
        <v>0.39292632849743903</v>
      </c>
      <c r="Z2004" s="17">
        <v>0.36689039115522099</v>
      </c>
      <c r="AA2004" s="17">
        <v>0.41402042817358897</v>
      </c>
      <c r="AB2004" s="17">
        <v>0.40274049701708098</v>
      </c>
      <c r="AC2004" s="17">
        <v>0.36498224139111202</v>
      </c>
      <c r="AD2004" s="17">
        <v>0.337762932982407</v>
      </c>
      <c r="AE2004" s="17">
        <v>0.49965864558290002</v>
      </c>
      <c r="AF2004" s="17"/>
      <c r="AG2004" s="17">
        <v>0.39300791722954298</v>
      </c>
      <c r="AH2004" s="17">
        <v>0.43691378928652103</v>
      </c>
    </row>
    <row r="2005" spans="2:34" x14ac:dyDescent="0.25">
      <c r="B2005" t="s">
        <v>446</v>
      </c>
      <c r="C2005" s="17">
        <v>0.205240142944173</v>
      </c>
      <c r="D2005" s="17">
        <v>0.198514187072934</v>
      </c>
      <c r="E2005" s="17">
        <v>0.210762287206788</v>
      </c>
      <c r="F2005" s="17"/>
      <c r="G2005" s="17">
        <v>0.17922682775559601</v>
      </c>
      <c r="H2005" s="17">
        <v>0.20821345211307299</v>
      </c>
      <c r="I2005" s="17">
        <v>0.22567981560647701</v>
      </c>
      <c r="J2005" s="17"/>
      <c r="K2005" s="17">
        <v>0.21946508960938499</v>
      </c>
      <c r="L2005" s="17">
        <v>0.197957147100424</v>
      </c>
      <c r="M2005" s="17"/>
      <c r="N2005" s="17">
        <v>0.28169516525013</v>
      </c>
      <c r="O2005" s="17">
        <v>0.17168363290265801</v>
      </c>
      <c r="P2005" s="17">
        <v>0.199282167877053</v>
      </c>
      <c r="Q2005" s="17">
        <v>0.26230727974190299</v>
      </c>
      <c r="R2005" s="17">
        <v>0.167642830236964</v>
      </c>
      <c r="S2005" s="17"/>
      <c r="T2005" s="17">
        <v>0.19423762682920401</v>
      </c>
      <c r="U2005" s="17">
        <v>0.23320362636703099</v>
      </c>
      <c r="V2005" s="17">
        <v>0.13997264258105199</v>
      </c>
      <c r="W2005" s="17">
        <v>0.190170135356311</v>
      </c>
      <c r="X2005" s="17">
        <v>0.24621781101281101</v>
      </c>
      <c r="Y2005" s="17">
        <v>0.20537689439870199</v>
      </c>
      <c r="Z2005" s="17">
        <v>0.245357375689955</v>
      </c>
      <c r="AA2005" s="17">
        <v>0.20926544821488299</v>
      </c>
      <c r="AB2005" s="17">
        <v>0.186808062190571</v>
      </c>
      <c r="AC2005" s="17">
        <v>0.235893711340457</v>
      </c>
      <c r="AD2005" s="17">
        <v>0.17047765082416999</v>
      </c>
      <c r="AE2005" s="17">
        <v>0.164832724415128</v>
      </c>
      <c r="AF2005" s="17"/>
      <c r="AG2005" s="17">
        <v>0.23266745677435999</v>
      </c>
      <c r="AH2005" s="17">
        <v>0.184508505430168</v>
      </c>
    </row>
    <row r="2006" spans="2:34" x14ac:dyDescent="0.25">
      <c r="B2006" t="s">
        <v>447</v>
      </c>
      <c r="C2006" s="17">
        <v>8.4261968554827094E-2</v>
      </c>
      <c r="D2006" s="17">
        <v>7.6511285169910001E-2</v>
      </c>
      <c r="E2006" s="17">
        <v>9.1646505917384297E-2</v>
      </c>
      <c r="F2006" s="17"/>
      <c r="G2006" s="17">
        <v>6.2757512841625396E-2</v>
      </c>
      <c r="H2006" s="17">
        <v>0.108425640400446</v>
      </c>
      <c r="I2006" s="17">
        <v>7.3985759791470707E-2</v>
      </c>
      <c r="J2006" s="17"/>
      <c r="K2006" s="17">
        <v>0.104556222131072</v>
      </c>
      <c r="L2006" s="17">
        <v>8.1440941535249001E-2</v>
      </c>
      <c r="M2006" s="17"/>
      <c r="N2006" s="17">
        <v>6.8309641640215704E-2</v>
      </c>
      <c r="O2006" s="17">
        <v>7.9574661604619207E-2</v>
      </c>
      <c r="P2006" s="17">
        <v>0.100801862393411</v>
      </c>
      <c r="Q2006" s="17">
        <v>0.117449554206389</v>
      </c>
      <c r="R2006" s="17">
        <v>5.9474211495739601E-2</v>
      </c>
      <c r="S2006" s="17"/>
      <c r="T2006" s="17">
        <v>4.55150331443041E-2</v>
      </c>
      <c r="U2006" s="17">
        <v>9.2376159428283602E-2</v>
      </c>
      <c r="V2006" s="17">
        <v>8.7149336727511698E-2</v>
      </c>
      <c r="W2006" s="17">
        <v>8.5298892124202205E-2</v>
      </c>
      <c r="X2006" s="17">
        <v>5.2375410169132199E-2</v>
      </c>
      <c r="Y2006" s="17">
        <v>0.122476795615842</v>
      </c>
      <c r="Z2006" s="17">
        <v>5.4418131133501697E-2</v>
      </c>
      <c r="AA2006" s="17">
        <v>7.5583765278050496E-2</v>
      </c>
      <c r="AB2006" s="17">
        <v>0.10403082317234801</v>
      </c>
      <c r="AC2006" s="17">
        <v>9.2490617096416095E-2</v>
      </c>
      <c r="AD2006" s="17">
        <v>0.12654300378845201</v>
      </c>
      <c r="AE2006" s="17">
        <v>0.11012366643297899</v>
      </c>
      <c r="AF2006" s="17"/>
      <c r="AG2006" s="17">
        <v>9.0249932796072602E-2</v>
      </c>
      <c r="AH2006" s="17">
        <v>7.4417115891619395E-2</v>
      </c>
    </row>
    <row r="2007" spans="2:34" x14ac:dyDescent="0.25">
      <c r="B2007" t="s">
        <v>448</v>
      </c>
      <c r="C2007" s="17">
        <v>4.73657768094774E-2</v>
      </c>
      <c r="D2007" s="17">
        <v>4.5832418127618603E-2</v>
      </c>
      <c r="E2007" s="17">
        <v>4.3358340811172499E-2</v>
      </c>
      <c r="F2007" s="17"/>
      <c r="G2007" s="17">
        <v>3.1411014243278197E-2</v>
      </c>
      <c r="H2007" s="17">
        <v>6.0692216459751598E-2</v>
      </c>
      <c r="I2007" s="17">
        <v>4.55018344749024E-2</v>
      </c>
      <c r="J2007" s="17"/>
      <c r="K2007" s="17">
        <v>6.1592286256118303E-2</v>
      </c>
      <c r="L2007" s="17">
        <v>4.5895473917943803E-2</v>
      </c>
      <c r="M2007" s="17"/>
      <c r="N2007" s="17">
        <v>4.5684804165219597E-2</v>
      </c>
      <c r="O2007" s="17">
        <v>4.8476138789979598E-2</v>
      </c>
      <c r="P2007" s="17">
        <v>5.04207041631973E-2</v>
      </c>
      <c r="Q2007" s="17">
        <v>5.7191691656104798E-2</v>
      </c>
      <c r="R2007" s="17">
        <v>3.8290775578998099E-2</v>
      </c>
      <c r="S2007" s="17"/>
      <c r="T2007" s="17">
        <v>3.4373324084381797E-2</v>
      </c>
      <c r="U2007" s="17">
        <v>3.9480899729436303E-2</v>
      </c>
      <c r="V2007" s="17">
        <v>4.9897303886510098E-2</v>
      </c>
      <c r="W2007" s="17">
        <v>3.00519349494455E-2</v>
      </c>
      <c r="X2007" s="17">
        <v>6.4634377475427301E-2</v>
      </c>
      <c r="Y2007" s="17">
        <v>3.7801543398620303E-2</v>
      </c>
      <c r="Z2007" s="17">
        <v>4.6312993346525499E-2</v>
      </c>
      <c r="AA2007" s="17">
        <v>8.9092394431782407E-2</v>
      </c>
      <c r="AB2007" s="17">
        <v>6.8336541656252706E-2</v>
      </c>
      <c r="AC2007" s="17">
        <v>3.9806343029305198E-2</v>
      </c>
      <c r="AD2007" s="17">
        <v>3.6599357021219601E-2</v>
      </c>
      <c r="AE2007" s="17">
        <v>7.5747220263898907E-2</v>
      </c>
      <c r="AF2007" s="17"/>
      <c r="AG2007" s="17">
        <v>4.5737537640084397E-2</v>
      </c>
      <c r="AH2007" s="17">
        <v>4.777991988659E-2</v>
      </c>
    </row>
    <row r="2008" spans="2:34" x14ac:dyDescent="0.25">
      <c r="B2008" t="s">
        <v>80</v>
      </c>
      <c r="C2008" s="17">
        <v>5.1726319112735397E-2</v>
      </c>
      <c r="D2008" s="17">
        <v>4.4821128774358503E-2</v>
      </c>
      <c r="E2008" s="17">
        <v>5.6642930900656203E-2</v>
      </c>
      <c r="F2008" s="17"/>
      <c r="G2008" s="17">
        <v>6.3158385577262402E-2</v>
      </c>
      <c r="H2008" s="17">
        <v>4.3155624177297403E-2</v>
      </c>
      <c r="I2008" s="17">
        <v>5.1837420823728497E-2</v>
      </c>
      <c r="J2008" s="17"/>
      <c r="K2008" s="17">
        <v>6.8260890344438704E-2</v>
      </c>
      <c r="L2008" s="17">
        <v>4.1664837835547301E-2</v>
      </c>
      <c r="M2008" s="17"/>
      <c r="N2008" s="17">
        <v>0.10884457864326801</v>
      </c>
      <c r="O2008" s="17">
        <v>4.0801059178687003E-2</v>
      </c>
      <c r="P2008" s="17">
        <v>5.9177340253479503E-2</v>
      </c>
      <c r="Q2008" s="17">
        <v>2.7204893778311E-2</v>
      </c>
      <c r="R2008" s="17">
        <v>1.05048681705633E-2</v>
      </c>
      <c r="S2008" s="17"/>
      <c r="T2008" s="17">
        <v>3.21492898504976E-2</v>
      </c>
      <c r="U2008" s="17">
        <v>4.8990893687093397E-2</v>
      </c>
      <c r="V2008" s="17">
        <v>5.9277941039054198E-2</v>
      </c>
      <c r="W2008" s="17">
        <v>4.6275813849982798E-2</v>
      </c>
      <c r="X2008" s="17">
        <v>6.1890708366517097E-2</v>
      </c>
      <c r="Y2008" s="17">
        <v>7.3312629116624395E-2</v>
      </c>
      <c r="Z2008" s="17">
        <v>6.5522218638040794E-2</v>
      </c>
      <c r="AA2008" s="17">
        <v>3.85425805938708E-2</v>
      </c>
      <c r="AB2008" s="17">
        <v>3.21124197468588E-2</v>
      </c>
      <c r="AC2008" s="17">
        <v>6.0646057463590398E-2</v>
      </c>
      <c r="AD2008" s="17">
        <v>9.0904930089529504E-2</v>
      </c>
      <c r="AE2008" s="17">
        <v>1.6739634243033399E-2</v>
      </c>
      <c r="AF2008" s="17"/>
      <c r="AG2008" s="17">
        <v>3.5649095619283901E-2</v>
      </c>
      <c r="AH2008" s="17">
        <v>4.7542898593903898E-2</v>
      </c>
    </row>
    <row r="2009" spans="2:34" x14ac:dyDescent="0.25">
      <c r="B2009" t="s">
        <v>449</v>
      </c>
      <c r="C2009" s="17">
        <v>0.61140579257878702</v>
      </c>
      <c r="D2009" s="17">
        <v>0.63432098085517896</v>
      </c>
      <c r="E2009" s="17">
        <v>0.59758993516399905</v>
      </c>
      <c r="F2009" s="17"/>
      <c r="G2009" s="17">
        <v>0.66344625958223802</v>
      </c>
      <c r="H2009" s="17">
        <v>0.57951306684943105</v>
      </c>
      <c r="I2009" s="17">
        <v>0.60299516930342101</v>
      </c>
      <c r="J2009" s="17"/>
      <c r="K2009" s="17">
        <v>0.54612551165898604</v>
      </c>
      <c r="L2009" s="17">
        <v>0.63304159961083595</v>
      </c>
      <c r="M2009" s="17"/>
      <c r="N2009" s="17">
        <v>0.49546581030116699</v>
      </c>
      <c r="O2009" s="17">
        <v>0.65946450752405605</v>
      </c>
      <c r="P2009" s="17">
        <v>0.59031792531285898</v>
      </c>
      <c r="Q2009" s="17">
        <v>0.53584658061729296</v>
      </c>
      <c r="R2009" s="17">
        <v>0.724087314517735</v>
      </c>
      <c r="S2009" s="17"/>
      <c r="T2009" s="17">
        <v>0.69372472609161295</v>
      </c>
      <c r="U2009" s="17">
        <v>0.58594842078815501</v>
      </c>
      <c r="V2009" s="17">
        <v>0.663702775765872</v>
      </c>
      <c r="W2009" s="17">
        <v>0.64820322372005801</v>
      </c>
      <c r="X2009" s="17">
        <v>0.57488169297611202</v>
      </c>
      <c r="Y2009" s="17">
        <v>0.56103213747021097</v>
      </c>
      <c r="Z2009" s="17">
        <v>0.58838928119197698</v>
      </c>
      <c r="AA2009" s="17">
        <v>0.58751581148141296</v>
      </c>
      <c r="AB2009" s="17">
        <v>0.60871215323396899</v>
      </c>
      <c r="AC2009" s="17">
        <v>0.57116327107023102</v>
      </c>
      <c r="AD2009" s="17">
        <v>0.57547505827662904</v>
      </c>
      <c r="AE2009" s="17">
        <v>0.63255675464496097</v>
      </c>
      <c r="AF2009" s="17"/>
      <c r="AG2009" s="17">
        <v>0.59569597717019995</v>
      </c>
      <c r="AH2009" s="17">
        <v>0.64575156019771895</v>
      </c>
    </row>
    <row r="2010" spans="2:34" x14ac:dyDescent="0.25">
      <c r="B2010" t="s">
        <v>450</v>
      </c>
      <c r="C2010" s="17">
        <v>0.13162774536430399</v>
      </c>
      <c r="D2010" s="17">
        <v>0.122343703297529</v>
      </c>
      <c r="E2010" s="17">
        <v>0.135004846728557</v>
      </c>
      <c r="F2010" s="17"/>
      <c r="G2010" s="17">
        <v>9.41685270849036E-2</v>
      </c>
      <c r="H2010" s="17">
        <v>0.16911785686019801</v>
      </c>
      <c r="I2010" s="17">
        <v>0.119487594266373</v>
      </c>
      <c r="J2010" s="17"/>
      <c r="K2010" s="17">
        <v>0.16614850838719</v>
      </c>
      <c r="L2010" s="17">
        <v>0.12733641545319299</v>
      </c>
      <c r="M2010" s="17"/>
      <c r="N2010" s="17">
        <v>0.113994445805435</v>
      </c>
      <c r="O2010" s="17">
        <v>0.12805080039459901</v>
      </c>
      <c r="P2010" s="17">
        <v>0.15122256655660901</v>
      </c>
      <c r="Q2010" s="17">
        <v>0.17464124586249399</v>
      </c>
      <c r="R2010" s="17">
        <v>9.77649870747377E-2</v>
      </c>
      <c r="S2010" s="17"/>
      <c r="T2010" s="17">
        <v>7.9888357228685897E-2</v>
      </c>
      <c r="U2010" s="17">
        <v>0.13185705915772</v>
      </c>
      <c r="V2010" s="17">
        <v>0.137046640614022</v>
      </c>
      <c r="W2010" s="17">
        <v>0.11535082707364799</v>
      </c>
      <c r="X2010" s="17">
        <v>0.11700978764455899</v>
      </c>
      <c r="Y2010" s="17">
        <v>0.16027833901446201</v>
      </c>
      <c r="Z2010" s="17">
        <v>0.100731124480027</v>
      </c>
      <c r="AA2010" s="17">
        <v>0.16467615970983299</v>
      </c>
      <c r="AB2010" s="17">
        <v>0.17236736482860099</v>
      </c>
      <c r="AC2010" s="17">
        <v>0.13229696012572101</v>
      </c>
      <c r="AD2010" s="17">
        <v>0.16314236080967101</v>
      </c>
      <c r="AE2010" s="17">
        <v>0.18587088669687801</v>
      </c>
      <c r="AF2010" s="17"/>
      <c r="AG2010" s="17">
        <v>0.135987470436157</v>
      </c>
      <c r="AH2010" s="17">
        <v>0.12219703577820901</v>
      </c>
    </row>
    <row r="2011" spans="2:34" x14ac:dyDescent="0.25">
      <c r="C2011" s="17"/>
      <c r="D2011" s="17"/>
      <c r="E2011" s="17"/>
      <c r="F2011" s="17"/>
      <c r="G2011" s="17"/>
      <c r="H2011" s="17"/>
      <c r="I2011" s="17"/>
      <c r="J2011" s="17"/>
      <c r="K2011" s="17"/>
      <c r="L2011" s="17"/>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7"/>
    </row>
    <row r="2012" spans="2:34" x14ac:dyDescent="0.25">
      <c r="B2012" s="6" t="s">
        <v>720</v>
      </c>
      <c r="C2012" s="17"/>
      <c r="D2012" s="17"/>
      <c r="E2012" s="17"/>
      <c r="F2012" s="17"/>
      <c r="G2012" s="17"/>
      <c r="H2012" s="17"/>
      <c r="I2012" s="17"/>
      <c r="J2012" s="17"/>
      <c r="K2012" s="17"/>
      <c r="L2012" s="17"/>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7"/>
    </row>
    <row r="2013" spans="2:34" x14ac:dyDescent="0.25">
      <c r="B2013" s="23" t="s">
        <v>62</v>
      </c>
      <c r="C2013" s="17"/>
      <c r="D2013" s="17"/>
      <c r="E2013" s="17"/>
      <c r="F2013" s="17"/>
      <c r="G2013" s="17"/>
      <c r="H2013" s="17"/>
      <c r="I2013" s="17"/>
      <c r="J2013" s="17"/>
      <c r="K2013" s="17"/>
      <c r="L2013" s="17"/>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7"/>
    </row>
    <row r="2014" spans="2:34" x14ac:dyDescent="0.25">
      <c r="B2014" t="s">
        <v>444</v>
      </c>
      <c r="C2014" s="17">
        <v>0.15049222602079401</v>
      </c>
      <c r="D2014" s="17">
        <v>0.172207910508968</v>
      </c>
      <c r="E2014" s="17">
        <v>0.131652715039621</v>
      </c>
      <c r="F2014" s="17"/>
      <c r="G2014" s="17">
        <v>0.15550588735531901</v>
      </c>
      <c r="H2014" s="17">
        <v>0.13395226323023099</v>
      </c>
      <c r="I2014" s="17">
        <v>0.16654154401736801</v>
      </c>
      <c r="J2014" s="17"/>
      <c r="K2014" s="17">
        <v>0.123479320447102</v>
      </c>
      <c r="L2014" s="17">
        <v>0.15726123547985199</v>
      </c>
      <c r="M2014" s="17"/>
      <c r="N2014" s="17">
        <v>0.142264338565705</v>
      </c>
      <c r="O2014" s="17">
        <v>0.121316806583236</v>
      </c>
      <c r="P2014" s="17">
        <v>0.14266742655496401</v>
      </c>
      <c r="Q2014" s="17">
        <v>0.14759098406796001</v>
      </c>
      <c r="R2014" s="17">
        <v>0.204168640590878</v>
      </c>
      <c r="S2014" s="17"/>
      <c r="T2014" s="17">
        <v>0.20915685584483601</v>
      </c>
      <c r="U2014" s="17">
        <v>9.6249468128509694E-2</v>
      </c>
      <c r="V2014" s="17">
        <v>0.157331478449483</v>
      </c>
      <c r="W2014" s="17">
        <v>0.15039244860373799</v>
      </c>
      <c r="X2014" s="17">
        <v>0.121642826104828</v>
      </c>
      <c r="Y2014" s="17">
        <v>0.120611203125088</v>
      </c>
      <c r="Z2014" s="17">
        <v>0.17865801645898299</v>
      </c>
      <c r="AA2014" s="17">
        <v>0.122137783269922</v>
      </c>
      <c r="AB2014" s="17">
        <v>0.17606851259798101</v>
      </c>
      <c r="AC2014" s="17">
        <v>0.16288871546491801</v>
      </c>
      <c r="AD2014" s="17">
        <v>0.14626051864584</v>
      </c>
      <c r="AE2014" s="17">
        <v>0.104824829142681</v>
      </c>
      <c r="AF2014" s="17"/>
      <c r="AG2014" s="17">
        <v>0.159670212281388</v>
      </c>
      <c r="AH2014" s="17">
        <v>0.15311871579945199</v>
      </c>
    </row>
    <row r="2015" spans="2:34" x14ac:dyDescent="0.25">
      <c r="B2015" t="s">
        <v>445</v>
      </c>
      <c r="C2015" s="17">
        <v>0.31762705987503498</v>
      </c>
      <c r="D2015" s="17">
        <v>0.34047198930525502</v>
      </c>
      <c r="E2015" s="17">
        <v>0.30009836540686502</v>
      </c>
      <c r="F2015" s="17"/>
      <c r="G2015" s="17">
        <v>0.34298029604893798</v>
      </c>
      <c r="H2015" s="17">
        <v>0.28506209258721199</v>
      </c>
      <c r="I2015" s="17">
        <v>0.33484587620939199</v>
      </c>
      <c r="J2015" s="17"/>
      <c r="K2015" s="17">
        <v>0.240852732242158</v>
      </c>
      <c r="L2015" s="17">
        <v>0.33473137147431697</v>
      </c>
      <c r="M2015" s="17"/>
      <c r="N2015" s="17">
        <v>0.258387902390385</v>
      </c>
      <c r="O2015" s="17">
        <v>0.342812137351857</v>
      </c>
      <c r="P2015" s="17">
        <v>0.28949970109696599</v>
      </c>
      <c r="Q2015" s="17">
        <v>0.31093695778237102</v>
      </c>
      <c r="R2015" s="17">
        <v>0.39560823697386799</v>
      </c>
      <c r="S2015" s="17"/>
      <c r="T2015" s="17">
        <v>0.35036331581588898</v>
      </c>
      <c r="U2015" s="17">
        <v>0.349994277188443</v>
      </c>
      <c r="V2015" s="17">
        <v>0.28238064984834499</v>
      </c>
      <c r="W2015" s="17">
        <v>0.29441545324681001</v>
      </c>
      <c r="X2015" s="17">
        <v>0.251363019715171</v>
      </c>
      <c r="Y2015" s="17">
        <v>0.33557424105592398</v>
      </c>
      <c r="Z2015" s="17">
        <v>0.24319197624014699</v>
      </c>
      <c r="AA2015" s="17">
        <v>0.40464768898716302</v>
      </c>
      <c r="AB2015" s="17">
        <v>0.35311610637831398</v>
      </c>
      <c r="AC2015" s="17">
        <v>0.344190732834041</v>
      </c>
      <c r="AD2015" s="17">
        <v>0.291475166096821</v>
      </c>
      <c r="AE2015" s="17">
        <v>0.23077652571384699</v>
      </c>
      <c r="AF2015" s="17"/>
      <c r="AG2015" s="17">
        <v>0.312200576419569</v>
      </c>
      <c r="AH2015" s="17">
        <v>0.33638315405899299</v>
      </c>
    </row>
    <row r="2016" spans="2:34" x14ac:dyDescent="0.25">
      <c r="B2016" t="s">
        <v>446</v>
      </c>
      <c r="C2016" s="17">
        <v>0.26438296867733901</v>
      </c>
      <c r="D2016" s="17">
        <v>0.25304627816160402</v>
      </c>
      <c r="E2016" s="17">
        <v>0.27823966363797298</v>
      </c>
      <c r="F2016" s="17"/>
      <c r="G2016" s="17">
        <v>0.26905641355711701</v>
      </c>
      <c r="H2016" s="17">
        <v>0.26674591575446699</v>
      </c>
      <c r="I2016" s="17">
        <v>0.25708399743887</v>
      </c>
      <c r="J2016" s="17"/>
      <c r="K2016" s="17">
        <v>0.28453082155236598</v>
      </c>
      <c r="L2016" s="17">
        <v>0.26011125974985499</v>
      </c>
      <c r="M2016" s="17"/>
      <c r="N2016" s="17">
        <v>0.29836791938950502</v>
      </c>
      <c r="O2016" s="17">
        <v>0.29117526286172901</v>
      </c>
      <c r="P2016" s="17">
        <v>0.25700340845912301</v>
      </c>
      <c r="Q2016" s="17">
        <v>0.28871204510088999</v>
      </c>
      <c r="R2016" s="17">
        <v>0.21256073381701501</v>
      </c>
      <c r="S2016" s="17"/>
      <c r="T2016" s="17">
        <v>0.28332020137844799</v>
      </c>
      <c r="U2016" s="17">
        <v>0.27934392099357802</v>
      </c>
      <c r="V2016" s="17">
        <v>0.26941511382722899</v>
      </c>
      <c r="W2016" s="17">
        <v>0.26816268055174902</v>
      </c>
      <c r="X2016" s="17">
        <v>0.31686002112850697</v>
      </c>
      <c r="Y2016" s="17">
        <v>0.24717009134488699</v>
      </c>
      <c r="Z2016" s="17">
        <v>0.31329696672204699</v>
      </c>
      <c r="AA2016" s="17">
        <v>0.23015634299158799</v>
      </c>
      <c r="AB2016" s="17">
        <v>0.22693757104687001</v>
      </c>
      <c r="AC2016" s="17">
        <v>0.213155415367351</v>
      </c>
      <c r="AD2016" s="17">
        <v>0.25049250883283602</v>
      </c>
      <c r="AE2016" s="17">
        <v>0.213839224067778</v>
      </c>
      <c r="AF2016" s="17"/>
      <c r="AG2016" s="17">
        <v>0.26099070857711598</v>
      </c>
      <c r="AH2016" s="17">
        <v>0.25433980705903098</v>
      </c>
    </row>
    <row r="2017" spans="2:34" x14ac:dyDescent="0.25">
      <c r="B2017" t="s">
        <v>447</v>
      </c>
      <c r="C2017" s="17">
        <v>0.13382607479015901</v>
      </c>
      <c r="D2017" s="17">
        <v>0.109039794284126</v>
      </c>
      <c r="E2017" s="17">
        <v>0.15633631808058099</v>
      </c>
      <c r="F2017" s="17"/>
      <c r="G2017" s="17">
        <v>0.11389368872747201</v>
      </c>
      <c r="H2017" s="17">
        <v>0.16507292129915599</v>
      </c>
      <c r="I2017" s="17">
        <v>0.113222353749681</v>
      </c>
      <c r="J2017" s="17"/>
      <c r="K2017" s="17">
        <v>0.16864192439266801</v>
      </c>
      <c r="L2017" s="17">
        <v>0.13019976544092501</v>
      </c>
      <c r="M2017" s="17"/>
      <c r="N2017" s="17">
        <v>0.11776667571407801</v>
      </c>
      <c r="O2017" s="17">
        <v>0.13776567099445899</v>
      </c>
      <c r="P2017" s="17">
        <v>0.15311631438937801</v>
      </c>
      <c r="Q2017" s="17">
        <v>0.14965880444732099</v>
      </c>
      <c r="R2017" s="17">
        <v>0.101055665959839</v>
      </c>
      <c r="S2017" s="17"/>
      <c r="T2017" s="17">
        <v>6.4871420043563693E-2</v>
      </c>
      <c r="U2017" s="17">
        <v>0.111893631876633</v>
      </c>
      <c r="V2017" s="17">
        <v>0.13714832424012599</v>
      </c>
      <c r="W2017" s="17">
        <v>0.192759142247212</v>
      </c>
      <c r="X2017" s="17">
        <v>0.145759334554695</v>
      </c>
      <c r="Y2017" s="17">
        <v>0.151903805130047</v>
      </c>
      <c r="Z2017" s="17">
        <v>0.13174425173535201</v>
      </c>
      <c r="AA2017" s="17">
        <v>0.14901172442795299</v>
      </c>
      <c r="AB2017" s="17">
        <v>0.12601508038931</v>
      </c>
      <c r="AC2017" s="17">
        <v>0.15172796315898401</v>
      </c>
      <c r="AD2017" s="17">
        <v>0.15415693317899301</v>
      </c>
      <c r="AE2017" s="17">
        <v>0.21550402867709101</v>
      </c>
      <c r="AF2017" s="17"/>
      <c r="AG2017" s="17">
        <v>0.14538935671910799</v>
      </c>
      <c r="AH2017" s="17">
        <v>0.12671727918837</v>
      </c>
    </row>
    <row r="2018" spans="2:34" x14ac:dyDescent="0.25">
      <c r="B2018" t="s">
        <v>448</v>
      </c>
      <c r="C2018" s="17">
        <v>8.8739471046646298E-2</v>
      </c>
      <c r="D2018" s="17">
        <v>8.6962090617464405E-2</v>
      </c>
      <c r="E2018" s="17">
        <v>8.3322928646682906E-2</v>
      </c>
      <c r="F2018" s="17"/>
      <c r="G2018" s="17">
        <v>5.76977577873721E-2</v>
      </c>
      <c r="H2018" s="17">
        <v>0.108419043389561</v>
      </c>
      <c r="I2018" s="17">
        <v>9.2935324462088104E-2</v>
      </c>
      <c r="J2018" s="17"/>
      <c r="K2018" s="17">
        <v>0.1224947445223</v>
      </c>
      <c r="L2018" s="17">
        <v>8.3545552255559596E-2</v>
      </c>
      <c r="M2018" s="17"/>
      <c r="N2018" s="17">
        <v>8.5263684485522906E-2</v>
      </c>
      <c r="O2018" s="17">
        <v>7.6978291670487503E-2</v>
      </c>
      <c r="P2018" s="17">
        <v>0.103168130660388</v>
      </c>
      <c r="Q2018" s="17">
        <v>8.4510623811881694E-2</v>
      </c>
      <c r="R2018" s="17">
        <v>7.8561411785934801E-2</v>
      </c>
      <c r="S2018" s="17"/>
      <c r="T2018" s="17">
        <v>6.9648770897271506E-2</v>
      </c>
      <c r="U2018" s="17">
        <v>0.101261352753815</v>
      </c>
      <c r="V2018" s="17">
        <v>0.10367960207636601</v>
      </c>
      <c r="W2018" s="17">
        <v>6.02397755959636E-2</v>
      </c>
      <c r="X2018" s="17">
        <v>0.123774659464967</v>
      </c>
      <c r="Y2018" s="17">
        <v>7.3398321485763696E-2</v>
      </c>
      <c r="Z2018" s="17">
        <v>7.5888025145520496E-2</v>
      </c>
      <c r="AA2018" s="17">
        <v>7.0139868460926499E-2</v>
      </c>
      <c r="AB2018" s="17">
        <v>9.7746437190613794E-2</v>
      </c>
      <c r="AC2018" s="17">
        <v>7.29491246449811E-2</v>
      </c>
      <c r="AD2018" s="17">
        <v>9.0593417902658194E-2</v>
      </c>
      <c r="AE2018" s="17">
        <v>0.19328636492186699</v>
      </c>
      <c r="AF2018" s="17"/>
      <c r="AG2018" s="17">
        <v>8.6619096752661995E-2</v>
      </c>
      <c r="AH2018" s="17">
        <v>9.1403948645622304E-2</v>
      </c>
    </row>
    <row r="2019" spans="2:34" x14ac:dyDescent="0.25">
      <c r="B2019" t="s">
        <v>80</v>
      </c>
      <c r="C2019" s="17">
        <v>4.4932199590025798E-2</v>
      </c>
      <c r="D2019" s="17">
        <v>3.82719371225822E-2</v>
      </c>
      <c r="E2019" s="17">
        <v>5.0350009188277201E-2</v>
      </c>
      <c r="F2019" s="17"/>
      <c r="G2019" s="17">
        <v>6.08659565237821E-2</v>
      </c>
      <c r="H2019" s="17">
        <v>4.0747763739372403E-2</v>
      </c>
      <c r="I2019" s="17">
        <v>3.53709041226003E-2</v>
      </c>
      <c r="J2019" s="17"/>
      <c r="K2019" s="17">
        <v>6.0000456843406602E-2</v>
      </c>
      <c r="L2019" s="17">
        <v>3.4150815599491402E-2</v>
      </c>
      <c r="M2019" s="17"/>
      <c r="N2019" s="17">
        <v>9.7949479454805102E-2</v>
      </c>
      <c r="O2019" s="17">
        <v>2.99518305382316E-2</v>
      </c>
      <c r="P2019" s="17">
        <v>5.45450188391816E-2</v>
      </c>
      <c r="Q2019" s="17">
        <v>1.8590584789575901E-2</v>
      </c>
      <c r="R2019" s="17">
        <v>8.0453108724644999E-3</v>
      </c>
      <c r="S2019" s="17"/>
      <c r="T2019" s="17">
        <v>2.2639436019991799E-2</v>
      </c>
      <c r="U2019" s="17">
        <v>6.1257349059020902E-2</v>
      </c>
      <c r="V2019" s="17">
        <v>5.0044831558449701E-2</v>
      </c>
      <c r="W2019" s="17">
        <v>3.4030499754526801E-2</v>
      </c>
      <c r="X2019" s="17">
        <v>4.0600139031831503E-2</v>
      </c>
      <c r="Y2019" s="17">
        <v>7.1342337858290805E-2</v>
      </c>
      <c r="Z2019" s="17">
        <v>5.7220763697950303E-2</v>
      </c>
      <c r="AA2019" s="17">
        <v>2.39065918624481E-2</v>
      </c>
      <c r="AB2019" s="17">
        <v>2.01162923969113E-2</v>
      </c>
      <c r="AC2019" s="17">
        <v>5.5088048529725001E-2</v>
      </c>
      <c r="AD2019" s="17">
        <v>6.7021455342851394E-2</v>
      </c>
      <c r="AE2019" s="17">
        <v>4.1769027476737101E-2</v>
      </c>
      <c r="AF2019" s="17"/>
      <c r="AG2019" s="17">
        <v>3.5130049250157502E-2</v>
      </c>
      <c r="AH2019" s="17">
        <v>3.8037095248531098E-2</v>
      </c>
    </row>
    <row r="2020" spans="2:34" x14ac:dyDescent="0.25">
      <c r="B2020" t="s">
        <v>449</v>
      </c>
      <c r="C2020" s="17">
        <v>0.46811928589582902</v>
      </c>
      <c r="D2020" s="17">
        <v>0.51267989981422402</v>
      </c>
      <c r="E2020" s="17">
        <v>0.43175108044648602</v>
      </c>
      <c r="F2020" s="17"/>
      <c r="G2020" s="17">
        <v>0.49848618340425699</v>
      </c>
      <c r="H2020" s="17">
        <v>0.41901435581744301</v>
      </c>
      <c r="I2020" s="17">
        <v>0.50138742022675997</v>
      </c>
      <c r="J2020" s="17"/>
      <c r="K2020" s="17">
        <v>0.36433205268926</v>
      </c>
      <c r="L2020" s="17">
        <v>0.49199260695416902</v>
      </c>
      <c r="M2020" s="17"/>
      <c r="N2020" s="17">
        <v>0.40065224095608998</v>
      </c>
      <c r="O2020" s="17">
        <v>0.46412894393509302</v>
      </c>
      <c r="P2020" s="17">
        <v>0.43216712765192999</v>
      </c>
      <c r="Q2020" s="17">
        <v>0.45852794185033102</v>
      </c>
      <c r="R2020" s="17">
        <v>0.59977687756474596</v>
      </c>
      <c r="S2020" s="17"/>
      <c r="T2020" s="17">
        <v>0.55952017166072499</v>
      </c>
      <c r="U2020" s="17">
        <v>0.44624374531695299</v>
      </c>
      <c r="V2020" s="17">
        <v>0.43971212829782802</v>
      </c>
      <c r="W2020" s="17">
        <v>0.44480790185054803</v>
      </c>
      <c r="X2020" s="17">
        <v>0.37300584581999902</v>
      </c>
      <c r="Y2020" s="17">
        <v>0.45618544418101198</v>
      </c>
      <c r="Z2020" s="17">
        <v>0.42184999269912998</v>
      </c>
      <c r="AA2020" s="17">
        <v>0.52678547225708405</v>
      </c>
      <c r="AB2020" s="17">
        <v>0.52918461897629498</v>
      </c>
      <c r="AC2020" s="17">
        <v>0.50707944829895901</v>
      </c>
      <c r="AD2020" s="17">
        <v>0.437735684742661</v>
      </c>
      <c r="AE2020" s="17">
        <v>0.33560135485652798</v>
      </c>
      <c r="AF2020" s="17"/>
      <c r="AG2020" s="17">
        <v>0.471870788700957</v>
      </c>
      <c r="AH2020" s="17">
        <v>0.48950186985844502</v>
      </c>
    </row>
    <row r="2021" spans="2:34" x14ac:dyDescent="0.25">
      <c r="B2021" t="s">
        <v>450</v>
      </c>
      <c r="C2021" s="17">
        <v>0.22256554583680599</v>
      </c>
      <c r="D2021" s="17">
        <v>0.19600188490159001</v>
      </c>
      <c r="E2021" s="17">
        <v>0.23965924672726399</v>
      </c>
      <c r="F2021" s="17"/>
      <c r="G2021" s="17">
        <v>0.17159144651484401</v>
      </c>
      <c r="H2021" s="17">
        <v>0.273491964688717</v>
      </c>
      <c r="I2021" s="17">
        <v>0.20615767821177</v>
      </c>
      <c r="J2021" s="17"/>
      <c r="K2021" s="17">
        <v>0.29113666891496798</v>
      </c>
      <c r="L2021" s="17">
        <v>0.213745317696484</v>
      </c>
      <c r="M2021" s="17"/>
      <c r="N2021" s="17">
        <v>0.2030303601996</v>
      </c>
      <c r="O2021" s="17">
        <v>0.214743962664947</v>
      </c>
      <c r="P2021" s="17">
        <v>0.256284445049765</v>
      </c>
      <c r="Q2021" s="17">
        <v>0.23416942825920301</v>
      </c>
      <c r="R2021" s="17">
        <v>0.17961707774577401</v>
      </c>
      <c r="S2021" s="17"/>
      <c r="T2021" s="17">
        <v>0.134520190940835</v>
      </c>
      <c r="U2021" s="17">
        <v>0.21315498463044799</v>
      </c>
      <c r="V2021" s="17">
        <v>0.240827926316493</v>
      </c>
      <c r="W2021" s="17">
        <v>0.25299891784317602</v>
      </c>
      <c r="X2021" s="17">
        <v>0.26953399401966199</v>
      </c>
      <c r="Y2021" s="17">
        <v>0.225302126615811</v>
      </c>
      <c r="Z2021" s="17">
        <v>0.20763227688087299</v>
      </c>
      <c r="AA2021" s="17">
        <v>0.21915159288888</v>
      </c>
      <c r="AB2021" s="17">
        <v>0.22376151757992299</v>
      </c>
      <c r="AC2021" s="17">
        <v>0.224677087803965</v>
      </c>
      <c r="AD2021" s="17">
        <v>0.244750351081651</v>
      </c>
      <c r="AE2021" s="17">
        <v>0.40879039359895702</v>
      </c>
      <c r="AF2021" s="17"/>
      <c r="AG2021" s="17">
        <v>0.23200845347176999</v>
      </c>
      <c r="AH2021" s="17">
        <v>0.21812122783399299</v>
      </c>
    </row>
    <row r="2022" spans="2:34" x14ac:dyDescent="0.25">
      <c r="C2022" s="17"/>
      <c r="D2022" s="17"/>
      <c r="E2022" s="17"/>
      <c r="F2022" s="17"/>
      <c r="G2022" s="17"/>
      <c r="H2022" s="17"/>
      <c r="I2022" s="17"/>
      <c r="J2022" s="17"/>
      <c r="K2022" s="17"/>
      <c r="L2022" s="17"/>
      <c r="M2022" s="17"/>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7"/>
    </row>
    <row r="2023" spans="2:34" x14ac:dyDescent="0.25">
      <c r="B2023" s="6" t="s">
        <v>721</v>
      </c>
      <c r="C2023" s="17"/>
      <c r="D2023" s="17"/>
      <c r="E2023" s="17"/>
      <c r="F2023" s="17"/>
      <c r="G2023" s="17"/>
      <c r="H2023" s="17"/>
      <c r="I2023" s="17"/>
      <c r="J2023" s="17"/>
      <c r="K2023" s="17"/>
      <c r="L2023" s="17"/>
      <c r="M2023" s="17"/>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7"/>
    </row>
    <row r="2024" spans="2:34" x14ac:dyDescent="0.25">
      <c r="B2024" s="23" t="s">
        <v>62</v>
      </c>
      <c r="C2024" s="17"/>
      <c r="D2024" s="17"/>
      <c r="E2024" s="17"/>
      <c r="F2024" s="17"/>
      <c r="G2024" s="17"/>
      <c r="H2024" s="17"/>
      <c r="I2024" s="17"/>
      <c r="J2024" s="17"/>
      <c r="K2024" s="17"/>
      <c r="L2024" s="17"/>
      <c r="M2024" s="17"/>
      <c r="N2024" s="17"/>
      <c r="O2024" s="17"/>
      <c r="P2024" s="17"/>
      <c r="Q2024" s="17"/>
      <c r="R2024" s="17"/>
      <c r="S2024" s="17"/>
      <c r="T2024" s="17"/>
      <c r="U2024" s="17"/>
      <c r="V2024" s="17"/>
      <c r="W2024" s="17"/>
      <c r="X2024" s="17"/>
      <c r="Y2024" s="17"/>
      <c r="Z2024" s="17"/>
      <c r="AA2024" s="17"/>
      <c r="AB2024" s="17"/>
      <c r="AC2024" s="17"/>
      <c r="AD2024" s="17"/>
      <c r="AE2024" s="17"/>
      <c r="AF2024" s="17"/>
      <c r="AG2024" s="17"/>
      <c r="AH2024" s="17"/>
    </row>
    <row r="2025" spans="2:34" x14ac:dyDescent="0.25">
      <c r="B2025" t="s">
        <v>444</v>
      </c>
      <c r="C2025" s="17">
        <v>0.17854061042722499</v>
      </c>
      <c r="D2025" s="17">
        <v>0.190523985407686</v>
      </c>
      <c r="E2025" s="17">
        <v>0.16921451157758799</v>
      </c>
      <c r="F2025" s="17"/>
      <c r="G2025" s="17">
        <v>0.19646752748182</v>
      </c>
      <c r="H2025" s="17">
        <v>0.148554565278044</v>
      </c>
      <c r="I2025" s="17">
        <v>0.19942868909271499</v>
      </c>
      <c r="J2025" s="17"/>
      <c r="K2025" s="17">
        <v>0.119482408881906</v>
      </c>
      <c r="L2025" s="17">
        <v>0.19320315807114</v>
      </c>
      <c r="M2025" s="17"/>
      <c r="N2025" s="17">
        <v>0.148677401334011</v>
      </c>
      <c r="O2025" s="17">
        <v>0.16858153098088699</v>
      </c>
      <c r="P2025" s="17">
        <v>0.159621831613243</v>
      </c>
      <c r="Q2025" s="17">
        <v>0.17069054410698201</v>
      </c>
      <c r="R2025" s="17">
        <v>0.25248777208703899</v>
      </c>
      <c r="S2025" s="17"/>
      <c r="T2025" s="17">
        <v>0.21688003631421801</v>
      </c>
      <c r="U2025" s="17">
        <v>0.15666199700912001</v>
      </c>
      <c r="V2025" s="17">
        <v>0.208851160881588</v>
      </c>
      <c r="W2025" s="17">
        <v>0.18496662046086201</v>
      </c>
      <c r="X2025" s="17">
        <v>0.16539227584792099</v>
      </c>
      <c r="Y2025" s="17">
        <v>0.14178594614007101</v>
      </c>
      <c r="Z2025" s="17">
        <v>0.17447135433876901</v>
      </c>
      <c r="AA2025" s="17">
        <v>0.121082362839266</v>
      </c>
      <c r="AB2025" s="17">
        <v>0.17630582820125401</v>
      </c>
      <c r="AC2025" s="17">
        <v>0.22791977770165001</v>
      </c>
      <c r="AD2025" s="17">
        <v>0.15787273295363699</v>
      </c>
      <c r="AE2025" s="17">
        <v>0.14674648826144099</v>
      </c>
      <c r="AF2025" s="17"/>
      <c r="AG2025" s="17">
        <v>0.18117416939772099</v>
      </c>
      <c r="AH2025" s="17">
        <v>0.18641714384298799</v>
      </c>
    </row>
    <row r="2026" spans="2:34" x14ac:dyDescent="0.25">
      <c r="B2026" t="s">
        <v>445</v>
      </c>
      <c r="C2026" s="17">
        <v>0.39056847709398401</v>
      </c>
      <c r="D2026" s="17">
        <v>0.422690317930771</v>
      </c>
      <c r="E2026" s="17">
        <v>0.36320780734140201</v>
      </c>
      <c r="F2026" s="17"/>
      <c r="G2026" s="17">
        <v>0.407525211171607</v>
      </c>
      <c r="H2026" s="17">
        <v>0.38008264141410503</v>
      </c>
      <c r="I2026" s="17">
        <v>0.38794564646775698</v>
      </c>
      <c r="J2026" s="17"/>
      <c r="K2026" s="17">
        <v>0.33213461937845601</v>
      </c>
      <c r="L2026" s="17">
        <v>0.40860039240458101</v>
      </c>
      <c r="M2026" s="17"/>
      <c r="N2026" s="17">
        <v>0.32025325014402001</v>
      </c>
      <c r="O2026" s="17">
        <v>0.40518293493230101</v>
      </c>
      <c r="P2026" s="17">
        <v>0.39541219330843502</v>
      </c>
      <c r="Q2026" s="17">
        <v>0.37785811768738498</v>
      </c>
      <c r="R2026" s="17">
        <v>0.42924187549332199</v>
      </c>
      <c r="S2026" s="17"/>
      <c r="T2026" s="17">
        <v>0.428874161039968</v>
      </c>
      <c r="U2026" s="17">
        <v>0.41002136421833701</v>
      </c>
      <c r="V2026" s="17">
        <v>0.37404526662460602</v>
      </c>
      <c r="W2026" s="17">
        <v>0.35415543542109701</v>
      </c>
      <c r="X2026" s="17">
        <v>0.35348358941699398</v>
      </c>
      <c r="Y2026" s="17">
        <v>0.398697418867345</v>
      </c>
      <c r="Z2026" s="17">
        <v>0.37246339137942702</v>
      </c>
      <c r="AA2026" s="17">
        <v>0.48928665444309899</v>
      </c>
      <c r="AB2026" s="17">
        <v>0.37401344476771903</v>
      </c>
      <c r="AC2026" s="17">
        <v>0.35200912330467699</v>
      </c>
      <c r="AD2026" s="17">
        <v>0.39463688794254098</v>
      </c>
      <c r="AE2026" s="17">
        <v>0.42443629877421102</v>
      </c>
      <c r="AF2026" s="17"/>
      <c r="AG2026" s="17">
        <v>0.38237958347596102</v>
      </c>
      <c r="AH2026" s="17">
        <v>0.41085378816863</v>
      </c>
    </row>
    <row r="2027" spans="2:34" x14ac:dyDescent="0.25">
      <c r="B2027" t="s">
        <v>446</v>
      </c>
      <c r="C2027" s="17">
        <v>0.22250341769965401</v>
      </c>
      <c r="D2027" s="17">
        <v>0.201871013334736</v>
      </c>
      <c r="E2027" s="17">
        <v>0.244557813405021</v>
      </c>
      <c r="F2027" s="17"/>
      <c r="G2027" s="17">
        <v>0.21342035651316399</v>
      </c>
      <c r="H2027" s="17">
        <v>0.23437539050697401</v>
      </c>
      <c r="I2027" s="17">
        <v>0.21607766791375399</v>
      </c>
      <c r="J2027" s="17"/>
      <c r="K2027" s="17">
        <v>0.27932336016293802</v>
      </c>
      <c r="L2027" s="17">
        <v>0.20722237905511601</v>
      </c>
      <c r="M2027" s="17"/>
      <c r="N2027" s="17">
        <v>0.25066575380474998</v>
      </c>
      <c r="O2027" s="17">
        <v>0.24925248121337501</v>
      </c>
      <c r="P2027" s="17">
        <v>0.215004443016071</v>
      </c>
      <c r="Q2027" s="17">
        <v>0.245390466359697</v>
      </c>
      <c r="R2027" s="17">
        <v>0.17633676172235199</v>
      </c>
      <c r="S2027" s="17"/>
      <c r="T2027" s="17">
        <v>0.18950784629190501</v>
      </c>
      <c r="U2027" s="17">
        <v>0.21154828639086401</v>
      </c>
      <c r="V2027" s="17">
        <v>0.20197940594775701</v>
      </c>
      <c r="W2027" s="17">
        <v>0.26885355266636501</v>
      </c>
      <c r="X2027" s="17">
        <v>0.250000677199124</v>
      </c>
      <c r="Y2027" s="17">
        <v>0.249778534912208</v>
      </c>
      <c r="Z2027" s="17">
        <v>0.263207690498582</v>
      </c>
      <c r="AA2027" s="17">
        <v>0.20628992943982899</v>
      </c>
      <c r="AB2027" s="17">
        <v>0.24288344035447801</v>
      </c>
      <c r="AC2027" s="17">
        <v>0.219485276005702</v>
      </c>
      <c r="AD2027" s="17">
        <v>0.16241446793981601</v>
      </c>
      <c r="AE2027" s="17">
        <v>0.119729862728604</v>
      </c>
      <c r="AF2027" s="17"/>
      <c r="AG2027" s="17">
        <v>0.230152306559324</v>
      </c>
      <c r="AH2027" s="17">
        <v>0.215870553741803</v>
      </c>
    </row>
    <row r="2028" spans="2:34" x14ac:dyDescent="0.25">
      <c r="B2028" t="s">
        <v>447</v>
      </c>
      <c r="C2028" s="17">
        <v>0.101738543260996</v>
      </c>
      <c r="D2028" s="17">
        <v>8.9692855243353797E-2</v>
      </c>
      <c r="E2028" s="17">
        <v>0.114772772432005</v>
      </c>
      <c r="F2028" s="17"/>
      <c r="G2028" s="17">
        <v>8.1266159070432401E-2</v>
      </c>
      <c r="H2028" s="17">
        <v>0.126924284807543</v>
      </c>
      <c r="I2028" s="17">
        <v>8.9224201742866993E-2</v>
      </c>
      <c r="J2028" s="17"/>
      <c r="K2028" s="17">
        <v>0.13142292085995</v>
      </c>
      <c r="L2028" s="17">
        <v>9.6583015736412106E-2</v>
      </c>
      <c r="M2028" s="17"/>
      <c r="N2028" s="17">
        <v>0.11227026892123999</v>
      </c>
      <c r="O2028" s="17">
        <v>8.5792513372414503E-2</v>
      </c>
      <c r="P2028" s="17">
        <v>0.120593198709817</v>
      </c>
      <c r="Q2028" s="17">
        <v>9.8452566364836097E-2</v>
      </c>
      <c r="R2028" s="17">
        <v>7.5651512415536304E-2</v>
      </c>
      <c r="S2028" s="17"/>
      <c r="T2028" s="17">
        <v>8.1173448433818796E-2</v>
      </c>
      <c r="U2028" s="17">
        <v>0.115939768813348</v>
      </c>
      <c r="V2028" s="17">
        <v>8.2246189675722794E-2</v>
      </c>
      <c r="W2028" s="17">
        <v>0.122814259700469</v>
      </c>
      <c r="X2028" s="17">
        <v>7.9060732122295793E-2</v>
      </c>
      <c r="Y2028" s="17">
        <v>8.9373224037153295E-2</v>
      </c>
      <c r="Z2028" s="17">
        <v>0.11115764141097099</v>
      </c>
      <c r="AA2028" s="17">
        <v>0.110463871568769</v>
      </c>
      <c r="AB2028" s="17">
        <v>8.8417581714279894E-2</v>
      </c>
      <c r="AC2028" s="17">
        <v>0.11595937382388399</v>
      </c>
      <c r="AD2028" s="17">
        <v>0.12920280689640801</v>
      </c>
      <c r="AE2028" s="17">
        <v>0.14941395368298199</v>
      </c>
      <c r="AF2028" s="17"/>
      <c r="AG2028" s="17">
        <v>0.108557133807375</v>
      </c>
      <c r="AH2028" s="17">
        <v>8.9888651319739193E-2</v>
      </c>
    </row>
    <row r="2029" spans="2:34" x14ac:dyDescent="0.25">
      <c r="B2029" t="s">
        <v>448</v>
      </c>
      <c r="C2029" s="17">
        <v>5.77287327224714E-2</v>
      </c>
      <c r="D2029" s="17">
        <v>5.27215554409513E-2</v>
      </c>
      <c r="E2029" s="17">
        <v>5.4949212833332803E-2</v>
      </c>
      <c r="F2029" s="17"/>
      <c r="G2029" s="17">
        <v>3.6354350972308297E-2</v>
      </c>
      <c r="H2029" s="17">
        <v>6.9357501708822503E-2</v>
      </c>
      <c r="I2029" s="17">
        <v>6.3023979476442005E-2</v>
      </c>
      <c r="J2029" s="17"/>
      <c r="K2029" s="17">
        <v>7.8386623845209794E-2</v>
      </c>
      <c r="L2029" s="17">
        <v>5.5003188341699899E-2</v>
      </c>
      <c r="M2029" s="17"/>
      <c r="N2029" s="17">
        <v>5.7525926169082697E-2</v>
      </c>
      <c r="O2029" s="17">
        <v>4.53933480131678E-2</v>
      </c>
      <c r="P2029" s="17">
        <v>6.0754406324369001E-2</v>
      </c>
      <c r="Q2029" s="17">
        <v>8.5247210984647201E-2</v>
      </c>
      <c r="R2029" s="17">
        <v>5.5380893556537997E-2</v>
      </c>
      <c r="S2029" s="17"/>
      <c r="T2029" s="17">
        <v>5.4995434570983499E-2</v>
      </c>
      <c r="U2029" s="17">
        <v>6.3183601268197095E-2</v>
      </c>
      <c r="V2029" s="17">
        <v>5.4972786789984802E-2</v>
      </c>
      <c r="W2029" s="17">
        <v>3.1325004977845503E-2</v>
      </c>
      <c r="X2029" s="17">
        <v>8.3676842278218797E-2</v>
      </c>
      <c r="Y2029" s="17">
        <v>6.1125933113560703E-2</v>
      </c>
      <c r="Z2029" s="17">
        <v>2.8931425649862799E-2</v>
      </c>
      <c r="AA2029" s="17">
        <v>5.54329401574793E-2</v>
      </c>
      <c r="AB2029" s="17">
        <v>8.7738800270216702E-2</v>
      </c>
      <c r="AC2029" s="17">
        <v>4.1786626776411401E-2</v>
      </c>
      <c r="AD2029" s="17">
        <v>3.3544833334090703E-2</v>
      </c>
      <c r="AE2029" s="17">
        <v>0.11233614278773001</v>
      </c>
      <c r="AF2029" s="17"/>
      <c r="AG2029" s="17">
        <v>5.8200756556284802E-2</v>
      </c>
      <c r="AH2029" s="17">
        <v>5.4497335609535603E-2</v>
      </c>
    </row>
    <row r="2030" spans="2:34" x14ac:dyDescent="0.25">
      <c r="B2030" t="s">
        <v>80</v>
      </c>
      <c r="C2030" s="17">
        <v>4.8920218795670101E-2</v>
      </c>
      <c r="D2030" s="17">
        <v>4.2500272642502002E-2</v>
      </c>
      <c r="E2030" s="17">
        <v>5.3297882410650803E-2</v>
      </c>
      <c r="F2030" s="17"/>
      <c r="G2030" s="17">
        <v>6.4966394790668597E-2</v>
      </c>
      <c r="H2030" s="17">
        <v>4.0705616284513003E-2</v>
      </c>
      <c r="I2030" s="17">
        <v>4.4299815306465401E-2</v>
      </c>
      <c r="J2030" s="17"/>
      <c r="K2030" s="17">
        <v>5.9250066871539601E-2</v>
      </c>
      <c r="L2030" s="17">
        <v>3.9387866391050901E-2</v>
      </c>
      <c r="M2030" s="17"/>
      <c r="N2030" s="17">
        <v>0.110607399626897</v>
      </c>
      <c r="O2030" s="17">
        <v>4.5797191487854501E-2</v>
      </c>
      <c r="P2030" s="17">
        <v>4.8613927028064899E-2</v>
      </c>
      <c r="Q2030" s="17">
        <v>2.2361094496452402E-2</v>
      </c>
      <c r="R2030" s="17">
        <v>1.0901184725212801E-2</v>
      </c>
      <c r="S2030" s="17"/>
      <c r="T2030" s="17">
        <v>2.85690733491064E-2</v>
      </c>
      <c r="U2030" s="17">
        <v>4.2644982300134103E-2</v>
      </c>
      <c r="V2030" s="17">
        <v>7.7905190080341899E-2</v>
      </c>
      <c r="W2030" s="17">
        <v>3.7885126773361998E-2</v>
      </c>
      <c r="X2030" s="17">
        <v>6.8385883135446496E-2</v>
      </c>
      <c r="Y2030" s="17">
        <v>5.9238942929662003E-2</v>
      </c>
      <c r="Z2030" s="17">
        <v>4.9768496722387798E-2</v>
      </c>
      <c r="AA2030" s="17">
        <v>1.7444241551558499E-2</v>
      </c>
      <c r="AB2030" s="17">
        <v>3.06409046920527E-2</v>
      </c>
      <c r="AC2030" s="17">
        <v>4.28398223876763E-2</v>
      </c>
      <c r="AD2030" s="17">
        <v>0.122328270933507</v>
      </c>
      <c r="AE2030" s="17">
        <v>4.7337253765033102E-2</v>
      </c>
      <c r="AF2030" s="17"/>
      <c r="AG2030" s="17">
        <v>3.9536050203334103E-2</v>
      </c>
      <c r="AH2030" s="17">
        <v>4.2472527317305102E-2</v>
      </c>
    </row>
    <row r="2031" spans="2:34" x14ac:dyDescent="0.25">
      <c r="B2031" t="s">
        <v>449</v>
      </c>
      <c r="C2031" s="17">
        <v>0.56910908752120903</v>
      </c>
      <c r="D2031" s="17">
        <v>0.61321430333845695</v>
      </c>
      <c r="E2031" s="17">
        <v>0.53242231891898995</v>
      </c>
      <c r="F2031" s="17"/>
      <c r="G2031" s="17">
        <v>0.60399273865342695</v>
      </c>
      <c r="H2031" s="17">
        <v>0.52863720669214798</v>
      </c>
      <c r="I2031" s="17">
        <v>0.58737433556047203</v>
      </c>
      <c r="J2031" s="17"/>
      <c r="K2031" s="17">
        <v>0.45161702826036199</v>
      </c>
      <c r="L2031" s="17">
        <v>0.60180355047572098</v>
      </c>
      <c r="M2031" s="17"/>
      <c r="N2031" s="17">
        <v>0.46893065147802998</v>
      </c>
      <c r="O2031" s="17">
        <v>0.57376446591318797</v>
      </c>
      <c r="P2031" s="17">
        <v>0.55503402492167797</v>
      </c>
      <c r="Q2031" s="17">
        <v>0.54854866179436801</v>
      </c>
      <c r="R2031" s="17">
        <v>0.68172964758036103</v>
      </c>
      <c r="S2031" s="17"/>
      <c r="T2031" s="17">
        <v>0.64575419735418604</v>
      </c>
      <c r="U2031" s="17">
        <v>0.56668336122745699</v>
      </c>
      <c r="V2031" s="17">
        <v>0.58289642750619397</v>
      </c>
      <c r="W2031" s="17">
        <v>0.53912205588195805</v>
      </c>
      <c r="X2031" s="17">
        <v>0.51887586526491503</v>
      </c>
      <c r="Y2031" s="17">
        <v>0.54048336500741601</v>
      </c>
      <c r="Z2031" s="17">
        <v>0.546934745718196</v>
      </c>
      <c r="AA2031" s="17">
        <v>0.61036901728236403</v>
      </c>
      <c r="AB2031" s="17">
        <v>0.55031927296897298</v>
      </c>
      <c r="AC2031" s="17">
        <v>0.57992890100632699</v>
      </c>
      <c r="AD2031" s="17">
        <v>0.55250962089617806</v>
      </c>
      <c r="AE2031" s="17">
        <v>0.57118278703565195</v>
      </c>
      <c r="AF2031" s="17"/>
      <c r="AG2031" s="17">
        <v>0.56355375287368104</v>
      </c>
      <c r="AH2031" s="17">
        <v>0.59727093201161796</v>
      </c>
    </row>
    <row r="2032" spans="2:34" x14ac:dyDescent="0.25">
      <c r="B2032" t="s">
        <v>450</v>
      </c>
      <c r="C2032" s="17">
        <v>0.15946727598346699</v>
      </c>
      <c r="D2032" s="17">
        <v>0.14241441068430499</v>
      </c>
      <c r="E2032" s="17">
        <v>0.16972198526533799</v>
      </c>
      <c r="F2032" s="17"/>
      <c r="G2032" s="17">
        <v>0.117620510042741</v>
      </c>
      <c r="H2032" s="17">
        <v>0.19628178651636499</v>
      </c>
      <c r="I2032" s="17">
        <v>0.152248181219309</v>
      </c>
      <c r="J2032" s="17"/>
      <c r="K2032" s="17">
        <v>0.20980954470516</v>
      </c>
      <c r="L2032" s="17">
        <v>0.15158620407811199</v>
      </c>
      <c r="M2032" s="17"/>
      <c r="N2032" s="17">
        <v>0.16979619509032301</v>
      </c>
      <c r="O2032" s="17">
        <v>0.131185861385582</v>
      </c>
      <c r="P2032" s="17">
        <v>0.18134760503418601</v>
      </c>
      <c r="Q2032" s="17">
        <v>0.18369977734948301</v>
      </c>
      <c r="R2032" s="17">
        <v>0.131032405972074</v>
      </c>
      <c r="S2032" s="17"/>
      <c r="T2032" s="17">
        <v>0.13616888300480201</v>
      </c>
      <c r="U2032" s="17">
        <v>0.179123370081545</v>
      </c>
      <c r="V2032" s="17">
        <v>0.13721897646570799</v>
      </c>
      <c r="W2032" s="17">
        <v>0.15413926467831501</v>
      </c>
      <c r="X2032" s="17">
        <v>0.16273757440051501</v>
      </c>
      <c r="Y2032" s="17">
        <v>0.15049915715071399</v>
      </c>
      <c r="Z2032" s="17">
        <v>0.14008906706083399</v>
      </c>
      <c r="AA2032" s="17">
        <v>0.16589681172624801</v>
      </c>
      <c r="AB2032" s="17">
        <v>0.17615638198449701</v>
      </c>
      <c r="AC2032" s="17">
        <v>0.15774600060029501</v>
      </c>
      <c r="AD2032" s="17">
        <v>0.16274764023049901</v>
      </c>
      <c r="AE2032" s="17">
        <v>0.26175009647071201</v>
      </c>
      <c r="AF2032" s="17"/>
      <c r="AG2032" s="17">
        <v>0.16675789036366001</v>
      </c>
      <c r="AH2032" s="17">
        <v>0.14438598692927501</v>
      </c>
    </row>
    <row r="2033" spans="2:34" x14ac:dyDescent="0.25">
      <c r="C2033" s="17"/>
      <c r="D2033" s="17"/>
      <c r="E2033" s="17"/>
      <c r="F2033" s="17"/>
      <c r="G2033" s="17"/>
      <c r="H2033" s="17"/>
      <c r="I2033" s="17"/>
      <c r="J2033" s="17"/>
      <c r="K2033" s="17"/>
      <c r="L2033" s="17"/>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7"/>
    </row>
    <row r="2034" spans="2:34" x14ac:dyDescent="0.25">
      <c r="B2034" s="6" t="s">
        <v>732</v>
      </c>
      <c r="C2034" s="17"/>
      <c r="D2034" s="17"/>
      <c r="E2034" s="17"/>
      <c r="F2034" s="17"/>
      <c r="G2034" s="17"/>
      <c r="H2034" s="17"/>
      <c r="I2034" s="17"/>
      <c r="J2034" s="17"/>
      <c r="K2034" s="17"/>
      <c r="L2034" s="17"/>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7"/>
    </row>
    <row r="2035" spans="2:34" x14ac:dyDescent="0.25">
      <c r="B2035" s="23" t="s">
        <v>62</v>
      </c>
      <c r="C2035" s="17"/>
      <c r="D2035" s="17"/>
      <c r="E2035" s="17"/>
      <c r="F2035" s="17"/>
      <c r="G2035" s="17"/>
      <c r="H2035" s="17"/>
      <c r="I2035" s="17"/>
      <c r="J2035" s="17"/>
      <c r="K2035" s="17"/>
      <c r="L2035" s="17"/>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7"/>
    </row>
    <row r="2036" spans="2:34" x14ac:dyDescent="0.25">
      <c r="B2036" t="s">
        <v>727</v>
      </c>
      <c r="C2036" s="17">
        <v>6.5269413975931806E-2</v>
      </c>
      <c r="D2036" s="17">
        <v>8.1158236397895905E-2</v>
      </c>
      <c r="E2036" s="17">
        <v>5.0627464842841002E-2</v>
      </c>
      <c r="F2036" s="17"/>
      <c r="G2036" s="17">
        <v>6.0273029343241198E-2</v>
      </c>
      <c r="H2036" s="17">
        <v>4.9236894837147299E-2</v>
      </c>
      <c r="I2036" s="17">
        <v>8.9981089657664104E-2</v>
      </c>
      <c r="J2036" s="17"/>
      <c r="K2036" s="17">
        <v>4.0121137639512902E-2</v>
      </c>
      <c r="L2036" s="17">
        <v>6.9213324026679401E-2</v>
      </c>
      <c r="M2036" s="17"/>
      <c r="N2036" s="17">
        <v>6.4407902387669705E-2</v>
      </c>
      <c r="O2036" s="17">
        <v>6.8610387985560503E-2</v>
      </c>
      <c r="P2036" s="17">
        <v>4.0977472359343299E-2</v>
      </c>
      <c r="Q2036" s="17">
        <v>9.0306385087819102E-2</v>
      </c>
      <c r="R2036" s="17">
        <v>9.9045366588083494E-2</v>
      </c>
      <c r="S2036" s="17"/>
      <c r="T2036" s="17">
        <v>0.111018895873036</v>
      </c>
      <c r="U2036" s="17">
        <v>4.1837250005120799E-2</v>
      </c>
      <c r="V2036" s="17">
        <v>5.7702022739342301E-2</v>
      </c>
      <c r="W2036" s="17">
        <v>6.4308314870060904E-2</v>
      </c>
      <c r="X2036" s="17">
        <v>4.98253265954684E-2</v>
      </c>
      <c r="Y2036" s="17">
        <v>4.9407985424351798E-2</v>
      </c>
      <c r="Z2036" s="17">
        <v>4.53154339046523E-2</v>
      </c>
      <c r="AA2036" s="17">
        <v>8.24842898352076E-2</v>
      </c>
      <c r="AB2036" s="17">
        <v>6.1782170487864302E-2</v>
      </c>
      <c r="AC2036" s="17">
        <v>6.6833590745789206E-2</v>
      </c>
      <c r="AD2036" s="17">
        <v>7.2567118981949896E-2</v>
      </c>
      <c r="AE2036" s="17">
        <v>0.105411478822256</v>
      </c>
      <c r="AF2036" s="17"/>
      <c r="AG2036" s="17">
        <v>7.5088075614257496E-2</v>
      </c>
      <c r="AH2036" s="17">
        <v>6.1094326073483599E-2</v>
      </c>
    </row>
    <row r="2037" spans="2:34" x14ac:dyDescent="0.25">
      <c r="B2037" t="s">
        <v>728</v>
      </c>
      <c r="C2037" s="17">
        <v>0.25871326580823001</v>
      </c>
      <c r="D2037" s="17">
        <v>0.28783643439652601</v>
      </c>
      <c r="E2037" s="17">
        <v>0.233535132318057</v>
      </c>
      <c r="F2037" s="17"/>
      <c r="G2037" s="17">
        <v>0.23216044024292601</v>
      </c>
      <c r="H2037" s="17">
        <v>0.234180988322094</v>
      </c>
      <c r="I2037" s="17">
        <v>0.31408791575150102</v>
      </c>
      <c r="J2037" s="17"/>
      <c r="K2037" s="17">
        <v>0.244458215416129</v>
      </c>
      <c r="L2037" s="17">
        <v>0.26527036273226201</v>
      </c>
      <c r="M2037" s="17"/>
      <c r="N2037" s="17">
        <v>0.227892485369286</v>
      </c>
      <c r="O2037" s="17">
        <v>0.224673472691163</v>
      </c>
      <c r="P2037" s="17">
        <v>0.241750820079804</v>
      </c>
      <c r="Q2037" s="17">
        <v>0.29782421748955801</v>
      </c>
      <c r="R2037" s="17">
        <v>0.33841782143996302</v>
      </c>
      <c r="S2037" s="17"/>
      <c r="T2037" s="17">
        <v>0.30475977551425898</v>
      </c>
      <c r="U2037" s="17">
        <v>0.27843995893436801</v>
      </c>
      <c r="V2037" s="17">
        <v>0.27890062714708502</v>
      </c>
      <c r="W2037" s="17">
        <v>0.23060858608170101</v>
      </c>
      <c r="X2037" s="17">
        <v>0.27631862408940799</v>
      </c>
      <c r="Y2037" s="17">
        <v>0.27616814601576301</v>
      </c>
      <c r="Z2037" s="17">
        <v>0.26080913632528202</v>
      </c>
      <c r="AA2037" s="17">
        <v>0.255035304519733</v>
      </c>
      <c r="AB2037" s="17">
        <v>0.236878811748648</v>
      </c>
      <c r="AC2037" s="17">
        <v>0.16865431701649899</v>
      </c>
      <c r="AD2037" s="17">
        <v>0.25889173725270498</v>
      </c>
      <c r="AE2037" s="17">
        <v>0.21279821937504501</v>
      </c>
      <c r="AF2037" s="17"/>
      <c r="AG2037" s="17">
        <v>0.28143494033509098</v>
      </c>
      <c r="AH2037" s="17">
        <v>0.24755259810324101</v>
      </c>
    </row>
    <row r="2038" spans="2:34" x14ac:dyDescent="0.25">
      <c r="B2038" t="s">
        <v>729</v>
      </c>
      <c r="C2038" s="17">
        <v>0.403088981997129</v>
      </c>
      <c r="D2038" s="17">
        <v>0.38784980416840997</v>
      </c>
      <c r="E2038" s="17">
        <v>0.42045330103815198</v>
      </c>
      <c r="F2038" s="17"/>
      <c r="G2038" s="17">
        <v>0.40843506886838099</v>
      </c>
      <c r="H2038" s="17">
        <v>0.424409010611562</v>
      </c>
      <c r="I2038" s="17">
        <v>0.37143313262120797</v>
      </c>
      <c r="J2038" s="17"/>
      <c r="K2038" s="17">
        <v>0.38769117668770697</v>
      </c>
      <c r="L2038" s="17">
        <v>0.40675442289454</v>
      </c>
      <c r="M2038" s="17"/>
      <c r="N2038" s="17">
        <v>0.319343282949133</v>
      </c>
      <c r="O2038" s="17">
        <v>0.41424147112465798</v>
      </c>
      <c r="P2038" s="17">
        <v>0.44233938269676198</v>
      </c>
      <c r="Q2038" s="17">
        <v>0.39749285068432</v>
      </c>
      <c r="R2038" s="17">
        <v>0.389407064836435</v>
      </c>
      <c r="S2038" s="17"/>
      <c r="T2038" s="17">
        <v>0.38970235751407201</v>
      </c>
      <c r="U2038" s="17">
        <v>0.44429603853661398</v>
      </c>
      <c r="V2038" s="17">
        <v>0.346929856235492</v>
      </c>
      <c r="W2038" s="17">
        <v>0.42242725102281797</v>
      </c>
      <c r="X2038" s="17">
        <v>0.32217328707331</v>
      </c>
      <c r="Y2038" s="17">
        <v>0.40260734093342598</v>
      </c>
      <c r="Z2038" s="17">
        <v>0.39431434299306301</v>
      </c>
      <c r="AA2038" s="17">
        <v>0.35495404237123701</v>
      </c>
      <c r="AB2038" s="17">
        <v>0.42078427903139998</v>
      </c>
      <c r="AC2038" s="17">
        <v>0.49530046382908199</v>
      </c>
      <c r="AD2038" s="17">
        <v>0.36850000138164701</v>
      </c>
      <c r="AE2038" s="17">
        <v>0.41664573848304898</v>
      </c>
      <c r="AF2038" s="17"/>
      <c r="AG2038" s="17">
        <v>0.39577167346326703</v>
      </c>
      <c r="AH2038" s="17">
        <v>0.41998516956516502</v>
      </c>
    </row>
    <row r="2039" spans="2:34" x14ac:dyDescent="0.25">
      <c r="B2039" t="s">
        <v>730</v>
      </c>
      <c r="C2039" s="17">
        <v>0.13347520482358699</v>
      </c>
      <c r="D2039" s="17">
        <v>0.124516244059548</v>
      </c>
      <c r="E2039" s="17">
        <v>0.137559826265019</v>
      </c>
      <c r="F2039" s="17"/>
      <c r="G2039" s="17">
        <v>9.5152517290494995E-2</v>
      </c>
      <c r="H2039" s="17">
        <v>0.177333509719795</v>
      </c>
      <c r="I2039" s="17">
        <v>0.114164815405519</v>
      </c>
      <c r="J2039" s="17"/>
      <c r="K2039" s="17">
        <v>0.149984566945709</v>
      </c>
      <c r="L2039" s="17">
        <v>0.132989496889691</v>
      </c>
      <c r="M2039" s="17"/>
      <c r="N2039" s="17">
        <v>0.15094959947987599</v>
      </c>
      <c r="O2039" s="17">
        <v>0.12323153866777101</v>
      </c>
      <c r="P2039" s="17">
        <v>0.15071489103531299</v>
      </c>
      <c r="Q2039" s="17">
        <v>0.15252525952058199</v>
      </c>
      <c r="R2039" s="17">
        <v>9.04778888317775E-2</v>
      </c>
      <c r="S2039" s="17"/>
      <c r="T2039" s="17">
        <v>8.8090012370930601E-2</v>
      </c>
      <c r="U2039" s="17">
        <v>6.9181980868200793E-2</v>
      </c>
      <c r="V2039" s="17">
        <v>0.14099180453118601</v>
      </c>
      <c r="W2039" s="17">
        <v>0.177345850197205</v>
      </c>
      <c r="X2039" s="17">
        <v>0.185011051175687</v>
      </c>
      <c r="Y2039" s="17">
        <v>0.13824976040954001</v>
      </c>
      <c r="Z2039" s="17">
        <v>0.14615047267176601</v>
      </c>
      <c r="AA2039" s="17">
        <v>0.19017492063338601</v>
      </c>
      <c r="AB2039" s="17">
        <v>0.15406803553606699</v>
      </c>
      <c r="AC2039" s="17">
        <v>0.13819368890301301</v>
      </c>
      <c r="AD2039" s="17">
        <v>0.110324072737243</v>
      </c>
      <c r="AE2039" s="17">
        <v>0.166417193634256</v>
      </c>
      <c r="AF2039" s="17"/>
      <c r="AG2039" s="17">
        <v>0.13046888632090101</v>
      </c>
      <c r="AH2039" s="17">
        <v>0.135428605726825</v>
      </c>
    </row>
    <row r="2040" spans="2:34" x14ac:dyDescent="0.25">
      <c r="B2040" t="s">
        <v>80</v>
      </c>
      <c r="C2040" s="17">
        <v>0.139453133395123</v>
      </c>
      <c r="D2040" s="17">
        <v>0.11863928097762</v>
      </c>
      <c r="E2040" s="17">
        <v>0.15782427553593101</v>
      </c>
      <c r="F2040" s="17"/>
      <c r="G2040" s="17">
        <v>0.203978944254957</v>
      </c>
      <c r="H2040" s="17">
        <v>0.11483959650940199</v>
      </c>
      <c r="I2040" s="17">
        <v>0.110333046564107</v>
      </c>
      <c r="J2040" s="17"/>
      <c r="K2040" s="17">
        <v>0.177744903310942</v>
      </c>
      <c r="L2040" s="17">
        <v>0.125772393456828</v>
      </c>
      <c r="M2040" s="17"/>
      <c r="N2040" s="17">
        <v>0.23740672981403499</v>
      </c>
      <c r="O2040" s="17">
        <v>0.169243129530847</v>
      </c>
      <c r="P2040" s="17">
        <v>0.12421743382877901</v>
      </c>
      <c r="Q2040" s="17">
        <v>6.1851287217720902E-2</v>
      </c>
      <c r="R2040" s="17">
        <v>8.26518583037405E-2</v>
      </c>
      <c r="S2040" s="17"/>
      <c r="T2040" s="17">
        <v>0.106428958727702</v>
      </c>
      <c r="U2040" s="17">
        <v>0.16624477165569601</v>
      </c>
      <c r="V2040" s="17">
        <v>0.175475689346895</v>
      </c>
      <c r="W2040" s="17">
        <v>0.105309997828215</v>
      </c>
      <c r="X2040" s="17">
        <v>0.16667171106612599</v>
      </c>
      <c r="Y2040" s="17">
        <v>0.13356676721692001</v>
      </c>
      <c r="Z2040" s="17">
        <v>0.15341061410523699</v>
      </c>
      <c r="AA2040" s="17">
        <v>0.117351442640436</v>
      </c>
      <c r="AB2040" s="17">
        <v>0.12648670319602001</v>
      </c>
      <c r="AC2040" s="17">
        <v>0.13101793950561699</v>
      </c>
      <c r="AD2040" s="17">
        <v>0.18971706964645499</v>
      </c>
      <c r="AE2040" s="17">
        <v>9.8727369685394695E-2</v>
      </c>
      <c r="AF2040" s="17"/>
      <c r="AG2040" s="17">
        <v>0.11723642426648399</v>
      </c>
      <c r="AH2040" s="17">
        <v>0.135939300531285</v>
      </c>
    </row>
    <row r="2041" spans="2:34" x14ac:dyDescent="0.25">
      <c r="C2041" s="17"/>
      <c r="D2041" s="17"/>
      <c r="E2041" s="17"/>
      <c r="F2041" s="17"/>
      <c r="G2041" s="17"/>
      <c r="H2041" s="17"/>
      <c r="I2041" s="17"/>
      <c r="J2041" s="17"/>
      <c r="K2041" s="17"/>
      <c r="L2041" s="17"/>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7"/>
    </row>
    <row r="2042" spans="2:34" x14ac:dyDescent="0.25">
      <c r="B2042" s="6" t="s">
        <v>733</v>
      </c>
      <c r="C2042" s="17"/>
      <c r="D2042" s="17"/>
      <c r="E2042" s="17"/>
      <c r="F2042" s="17"/>
      <c r="G2042" s="17"/>
      <c r="H2042" s="17"/>
      <c r="I2042" s="17"/>
      <c r="J2042" s="17"/>
      <c r="K2042" s="17"/>
      <c r="L2042" s="17"/>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7"/>
    </row>
    <row r="2043" spans="2:34" x14ac:dyDescent="0.25">
      <c r="B2043" s="23" t="s">
        <v>62</v>
      </c>
      <c r="C2043" s="17"/>
      <c r="D2043" s="17"/>
      <c r="E2043" s="17"/>
      <c r="F2043" s="17"/>
      <c r="G2043" s="17"/>
      <c r="H2043" s="17"/>
      <c r="I2043" s="17"/>
      <c r="J2043" s="17"/>
      <c r="K2043" s="17"/>
      <c r="L2043" s="17"/>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7"/>
    </row>
    <row r="2044" spans="2:34" x14ac:dyDescent="0.25">
      <c r="B2044" t="s">
        <v>727</v>
      </c>
      <c r="C2044" s="17">
        <v>6.9783971821465798E-2</v>
      </c>
      <c r="D2044" s="17">
        <v>7.00807047338914E-2</v>
      </c>
      <c r="E2044" s="17">
        <v>7.0821751618633105E-2</v>
      </c>
      <c r="F2044" s="17"/>
      <c r="G2044" s="17">
        <v>5.9240968094257301E-2</v>
      </c>
      <c r="H2044" s="17">
        <v>6.0834578757987902E-2</v>
      </c>
      <c r="I2044" s="17">
        <v>9.0780239468127494E-2</v>
      </c>
      <c r="J2044" s="17"/>
      <c r="K2044" s="17">
        <v>6.1865713768843499E-2</v>
      </c>
      <c r="L2044" s="17">
        <v>7.2906368866182999E-2</v>
      </c>
      <c r="M2044" s="17"/>
      <c r="N2044" s="17">
        <v>8.1067583847186098E-2</v>
      </c>
      <c r="O2044" s="17">
        <v>6.7521499047263303E-2</v>
      </c>
      <c r="P2044" s="17">
        <v>4.7113114921156399E-2</v>
      </c>
      <c r="Q2044" s="17">
        <v>0.122635236933701</v>
      </c>
      <c r="R2044" s="17">
        <v>8.62687251229107E-2</v>
      </c>
      <c r="S2044" s="17"/>
      <c r="T2044" s="17">
        <v>0.112122572621505</v>
      </c>
      <c r="U2044" s="17">
        <v>3.8892121301046197E-2</v>
      </c>
      <c r="V2044" s="17">
        <v>5.76088955444519E-2</v>
      </c>
      <c r="W2044" s="17">
        <v>6.5390298527067403E-2</v>
      </c>
      <c r="X2044" s="17">
        <v>3.8791461366645699E-2</v>
      </c>
      <c r="Y2044" s="17">
        <v>7.9253834745579801E-2</v>
      </c>
      <c r="Z2044" s="17">
        <v>5.9361054036115503E-2</v>
      </c>
      <c r="AA2044" s="17">
        <v>9.0859305387076594E-2</v>
      </c>
      <c r="AB2044" s="17">
        <v>6.0458547385516599E-2</v>
      </c>
      <c r="AC2044" s="17">
        <v>5.8770511684498303E-2</v>
      </c>
      <c r="AD2044" s="17">
        <v>0.117400254127162</v>
      </c>
      <c r="AE2044" s="17">
        <v>9.76776965297394E-2</v>
      </c>
      <c r="AF2044" s="17"/>
      <c r="AG2044" s="17">
        <v>7.7212570369938893E-2</v>
      </c>
      <c r="AH2044" s="17">
        <v>6.6707937830989106E-2</v>
      </c>
    </row>
    <row r="2045" spans="2:34" x14ac:dyDescent="0.25">
      <c r="B2045" t="s">
        <v>728</v>
      </c>
      <c r="C2045" s="17">
        <v>0.29092443829887099</v>
      </c>
      <c r="D2045" s="17">
        <v>0.31980657564687298</v>
      </c>
      <c r="E2045" s="17">
        <v>0.266733242000534</v>
      </c>
      <c r="F2045" s="17"/>
      <c r="G2045" s="17">
        <v>0.27836701306446099</v>
      </c>
      <c r="H2045" s="17">
        <v>0.26898158092621599</v>
      </c>
      <c r="I2045" s="17">
        <v>0.33005809745776499</v>
      </c>
      <c r="J2045" s="17"/>
      <c r="K2045" s="17">
        <v>0.26837456883483901</v>
      </c>
      <c r="L2045" s="17">
        <v>0.29890732898411299</v>
      </c>
      <c r="M2045" s="17"/>
      <c r="N2045" s="17">
        <v>0.25650092093125099</v>
      </c>
      <c r="O2045" s="17">
        <v>0.28794619664309601</v>
      </c>
      <c r="P2045" s="17">
        <v>0.28537673792762502</v>
      </c>
      <c r="Q2045" s="17">
        <v>0.255081438915707</v>
      </c>
      <c r="R2045" s="17">
        <v>0.34624161839768097</v>
      </c>
      <c r="S2045" s="17"/>
      <c r="T2045" s="17">
        <v>0.32101802017165498</v>
      </c>
      <c r="U2045" s="17">
        <v>0.28628730009961201</v>
      </c>
      <c r="V2045" s="17">
        <v>0.29976824148957698</v>
      </c>
      <c r="W2045" s="17">
        <v>0.307542133641587</v>
      </c>
      <c r="X2045" s="17">
        <v>0.358140623901746</v>
      </c>
      <c r="Y2045" s="17">
        <v>0.25251782579665499</v>
      </c>
      <c r="Z2045" s="17">
        <v>0.310587572163946</v>
      </c>
      <c r="AA2045" s="17">
        <v>0.32092815217883602</v>
      </c>
      <c r="AB2045" s="17">
        <v>0.299173719667848</v>
      </c>
      <c r="AC2045" s="17">
        <v>0.24063556859987201</v>
      </c>
      <c r="AD2045" s="17">
        <v>0.23311757484317899</v>
      </c>
      <c r="AE2045" s="17">
        <v>0.15042157105009499</v>
      </c>
      <c r="AF2045" s="17"/>
      <c r="AG2045" s="17">
        <v>0.33052356831532198</v>
      </c>
      <c r="AH2045" s="17">
        <v>0.28200713604306799</v>
      </c>
    </row>
    <row r="2046" spans="2:34" x14ac:dyDescent="0.25">
      <c r="B2046" t="s">
        <v>729</v>
      </c>
      <c r="C2046" s="17">
        <v>0.41752467865334703</v>
      </c>
      <c r="D2046" s="17">
        <v>0.409281819369054</v>
      </c>
      <c r="E2046" s="17">
        <v>0.425864186379739</v>
      </c>
      <c r="F2046" s="17"/>
      <c r="G2046" s="17">
        <v>0.44084108647978698</v>
      </c>
      <c r="H2046" s="17">
        <v>0.43330453634348198</v>
      </c>
      <c r="I2046" s="17">
        <v>0.37611314044649002</v>
      </c>
      <c r="J2046" s="17"/>
      <c r="K2046" s="17">
        <v>0.374482167955976</v>
      </c>
      <c r="L2046" s="17">
        <v>0.42460405410007301</v>
      </c>
      <c r="M2046" s="17"/>
      <c r="N2046" s="17">
        <v>0.353156567985556</v>
      </c>
      <c r="O2046" s="17">
        <v>0.42088761092281002</v>
      </c>
      <c r="P2046" s="17">
        <v>0.45006691307084301</v>
      </c>
      <c r="Q2046" s="17">
        <v>0.47954512185151299</v>
      </c>
      <c r="R2046" s="17">
        <v>0.38409737197232102</v>
      </c>
      <c r="S2046" s="17"/>
      <c r="T2046" s="17">
        <v>0.41129627724935502</v>
      </c>
      <c r="U2046" s="17">
        <v>0.45688440234619498</v>
      </c>
      <c r="V2046" s="17">
        <v>0.42531115349470899</v>
      </c>
      <c r="W2046" s="17">
        <v>0.45386663849143799</v>
      </c>
      <c r="X2046" s="17">
        <v>0.32966024925962201</v>
      </c>
      <c r="Y2046" s="17">
        <v>0.42806787621291298</v>
      </c>
      <c r="Z2046" s="17">
        <v>0.39125437854106998</v>
      </c>
      <c r="AA2046" s="17">
        <v>0.37838815978152801</v>
      </c>
      <c r="AB2046" s="17">
        <v>0.393453370408065</v>
      </c>
      <c r="AC2046" s="17">
        <v>0.46468713316657001</v>
      </c>
      <c r="AD2046" s="17">
        <v>0.42980138141317198</v>
      </c>
      <c r="AE2046" s="17">
        <v>0.40878356298396501</v>
      </c>
      <c r="AF2046" s="17"/>
      <c r="AG2046" s="17">
        <v>0.38772324302299399</v>
      </c>
      <c r="AH2046" s="17">
        <v>0.435942723855478</v>
      </c>
    </row>
    <row r="2047" spans="2:34" x14ac:dyDescent="0.25">
      <c r="B2047" t="s">
        <v>730</v>
      </c>
      <c r="C2047" s="17">
        <v>0.11821621507548701</v>
      </c>
      <c r="D2047" s="17">
        <v>0.100117236172605</v>
      </c>
      <c r="E2047" s="17">
        <v>0.13114980842113699</v>
      </c>
      <c r="F2047" s="17"/>
      <c r="G2047" s="17">
        <v>0.11177105752724099</v>
      </c>
      <c r="H2047" s="17">
        <v>0.13107113726075501</v>
      </c>
      <c r="I2047" s="17">
        <v>0.10810976354495699</v>
      </c>
      <c r="J2047" s="17"/>
      <c r="K2047" s="17">
        <v>0.17175532575743799</v>
      </c>
      <c r="L2047" s="17">
        <v>0.110947267957214</v>
      </c>
      <c r="M2047" s="17"/>
      <c r="N2047" s="17">
        <v>0.120209888978831</v>
      </c>
      <c r="O2047" s="17">
        <v>0.144685088145805</v>
      </c>
      <c r="P2047" s="17">
        <v>0.11562705028333101</v>
      </c>
      <c r="Q2047" s="17">
        <v>8.8359607424136094E-2</v>
      </c>
      <c r="R2047" s="17">
        <v>0.104054664176763</v>
      </c>
      <c r="S2047" s="17"/>
      <c r="T2047" s="17">
        <v>8.0228179081902606E-2</v>
      </c>
      <c r="U2047" s="17">
        <v>0.102698555502042</v>
      </c>
      <c r="V2047" s="17">
        <v>0.112676611005035</v>
      </c>
      <c r="W2047" s="17">
        <v>0.104671618077661</v>
      </c>
      <c r="X2047" s="17">
        <v>0.122969124492355</v>
      </c>
      <c r="Y2047" s="17">
        <v>0.12516557797035399</v>
      </c>
      <c r="Z2047" s="17">
        <v>0.110579682507397</v>
      </c>
      <c r="AA2047" s="17">
        <v>0.143632794839536</v>
      </c>
      <c r="AB2047" s="17">
        <v>0.15496207030096901</v>
      </c>
      <c r="AC2047" s="17">
        <v>0.155672810623812</v>
      </c>
      <c r="AD2047" s="17">
        <v>0.110466097040906</v>
      </c>
      <c r="AE2047" s="17">
        <v>0.14024772977105199</v>
      </c>
      <c r="AF2047" s="17"/>
      <c r="AG2047" s="17">
        <v>0.118370453208709</v>
      </c>
      <c r="AH2047" s="17">
        <v>0.115941011330311</v>
      </c>
    </row>
    <row r="2048" spans="2:34" x14ac:dyDescent="0.25">
      <c r="B2048" t="s">
        <v>80</v>
      </c>
      <c r="C2048" s="17">
        <v>0.10355069615083</v>
      </c>
      <c r="D2048" s="17">
        <v>0.10071366407757699</v>
      </c>
      <c r="E2048" s="17">
        <v>0.105431011579956</v>
      </c>
      <c r="F2048" s="17"/>
      <c r="G2048" s="17">
        <v>0.109779874834253</v>
      </c>
      <c r="H2048" s="17">
        <v>0.105808166711559</v>
      </c>
      <c r="I2048" s="17">
        <v>9.4938759082660695E-2</v>
      </c>
      <c r="J2048" s="17"/>
      <c r="K2048" s="17">
        <v>0.123522223682904</v>
      </c>
      <c r="L2048" s="17">
        <v>9.2634980092417399E-2</v>
      </c>
      <c r="M2048" s="17"/>
      <c r="N2048" s="17">
        <v>0.18906503825717599</v>
      </c>
      <c r="O2048" s="17">
        <v>7.8959605241025799E-2</v>
      </c>
      <c r="P2048" s="17">
        <v>0.101816183797044</v>
      </c>
      <c r="Q2048" s="17">
        <v>5.4378594874942801E-2</v>
      </c>
      <c r="R2048" s="17">
        <v>7.9337620330324293E-2</v>
      </c>
      <c r="S2048" s="17"/>
      <c r="T2048" s="17">
        <v>7.5334950875582105E-2</v>
      </c>
      <c r="U2048" s="17">
        <v>0.115237620751105</v>
      </c>
      <c r="V2048" s="17">
        <v>0.104635098466228</v>
      </c>
      <c r="W2048" s="17">
        <v>6.8529311262247206E-2</v>
      </c>
      <c r="X2048" s="17">
        <v>0.150438540979631</v>
      </c>
      <c r="Y2048" s="17">
        <v>0.114994885274498</v>
      </c>
      <c r="Z2048" s="17">
        <v>0.128217312751472</v>
      </c>
      <c r="AA2048" s="17">
        <v>6.6191587813023103E-2</v>
      </c>
      <c r="AB2048" s="17">
        <v>9.1952292237601804E-2</v>
      </c>
      <c r="AC2048" s="17">
        <v>8.0233975925247503E-2</v>
      </c>
      <c r="AD2048" s="17">
        <v>0.109214692575581</v>
      </c>
      <c r="AE2048" s="17">
        <v>0.202869439665148</v>
      </c>
      <c r="AF2048" s="17"/>
      <c r="AG2048" s="17">
        <v>8.6170165083036196E-2</v>
      </c>
      <c r="AH2048" s="17">
        <v>9.9401190940154205E-2</v>
      </c>
    </row>
    <row r="2049" spans="2:34" x14ac:dyDescent="0.25">
      <c r="C2049" s="17"/>
      <c r="D2049" s="17"/>
      <c r="E2049" s="17"/>
      <c r="F2049" s="17"/>
      <c r="G2049" s="17"/>
      <c r="H2049" s="17"/>
      <c r="I2049" s="17"/>
      <c r="J2049" s="17"/>
      <c r="K2049" s="17"/>
      <c r="L2049" s="17"/>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7"/>
    </row>
    <row r="2050" spans="2:34" x14ac:dyDescent="0.25">
      <c r="B2050" s="6" t="s">
        <v>734</v>
      </c>
      <c r="C2050" s="17"/>
      <c r="D2050" s="17"/>
      <c r="E2050" s="17"/>
      <c r="F2050" s="17"/>
      <c r="G2050" s="17"/>
      <c r="H2050" s="17"/>
      <c r="I2050" s="17"/>
      <c r="J2050" s="17"/>
      <c r="K2050" s="17"/>
      <c r="L2050" s="17"/>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7"/>
    </row>
    <row r="2051" spans="2:34" x14ac:dyDescent="0.25">
      <c r="B2051" s="23" t="s">
        <v>62</v>
      </c>
      <c r="C2051" s="17"/>
      <c r="D2051" s="17"/>
      <c r="E2051" s="17"/>
      <c r="F2051" s="17"/>
      <c r="G2051" s="17"/>
      <c r="H2051" s="17"/>
      <c r="I2051" s="17"/>
      <c r="J2051" s="17"/>
      <c r="K2051" s="17"/>
      <c r="L2051" s="17"/>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7"/>
    </row>
    <row r="2052" spans="2:34" x14ac:dyDescent="0.25">
      <c r="B2052" t="s">
        <v>727</v>
      </c>
      <c r="C2052" s="17">
        <v>7.6773316453328397E-2</v>
      </c>
      <c r="D2052" s="17">
        <v>7.6396478171613699E-2</v>
      </c>
      <c r="E2052" s="17">
        <v>7.8618386874915694E-2</v>
      </c>
      <c r="F2052" s="17"/>
      <c r="G2052" s="17">
        <v>6.7574357460818399E-2</v>
      </c>
      <c r="H2052" s="17">
        <v>6.1030593966898E-2</v>
      </c>
      <c r="I2052" s="17">
        <v>0.105025671974992</v>
      </c>
      <c r="J2052" s="17"/>
      <c r="K2052" s="17">
        <v>6.6940515748919294E-2</v>
      </c>
      <c r="L2052" s="17">
        <v>7.8905162757723094E-2</v>
      </c>
      <c r="M2052" s="17"/>
      <c r="N2052" s="17">
        <v>7.6594481636924505E-2</v>
      </c>
      <c r="O2052" s="17">
        <v>6.9397427069188597E-2</v>
      </c>
      <c r="P2052" s="17">
        <v>6.2124017574863799E-2</v>
      </c>
      <c r="Q2052" s="17">
        <v>8.0922463637753406E-2</v>
      </c>
      <c r="R2052" s="17">
        <v>0.110810341289796</v>
      </c>
      <c r="S2052" s="17"/>
      <c r="T2052" s="17">
        <v>0.114259018725515</v>
      </c>
      <c r="U2052" s="17">
        <v>4.7770202239190498E-2</v>
      </c>
      <c r="V2052" s="17">
        <v>6.2360191812991003E-2</v>
      </c>
      <c r="W2052" s="17">
        <v>6.5991196093661303E-2</v>
      </c>
      <c r="X2052" s="17">
        <v>6.7227308403934399E-2</v>
      </c>
      <c r="Y2052" s="17">
        <v>8.2410886158418503E-2</v>
      </c>
      <c r="Z2052" s="17">
        <v>5.9044703852930397E-2</v>
      </c>
      <c r="AA2052" s="17">
        <v>0.105319444640148</v>
      </c>
      <c r="AB2052" s="17">
        <v>4.9862819033211297E-2</v>
      </c>
      <c r="AC2052" s="17">
        <v>6.6833723960625896E-2</v>
      </c>
      <c r="AD2052" s="17">
        <v>0.1169628589576</v>
      </c>
      <c r="AE2052" s="17">
        <v>0.18870392926555701</v>
      </c>
      <c r="AF2052" s="17"/>
      <c r="AG2052" s="17">
        <v>7.6840170654566803E-2</v>
      </c>
      <c r="AH2052" s="17">
        <v>7.9479465579071498E-2</v>
      </c>
    </row>
    <row r="2053" spans="2:34" x14ac:dyDescent="0.25">
      <c r="B2053" t="s">
        <v>728</v>
      </c>
      <c r="C2053" s="17">
        <v>0.301380305431039</v>
      </c>
      <c r="D2053" s="17">
        <v>0.31958802363057298</v>
      </c>
      <c r="E2053" s="17">
        <v>0.28527120372541798</v>
      </c>
      <c r="F2053" s="17"/>
      <c r="G2053" s="17">
        <v>0.28748517274746299</v>
      </c>
      <c r="H2053" s="17">
        <v>0.28742969725315698</v>
      </c>
      <c r="I2053" s="17">
        <v>0.331751079338582</v>
      </c>
      <c r="J2053" s="17"/>
      <c r="K2053" s="17">
        <v>0.302654180735139</v>
      </c>
      <c r="L2053" s="17">
        <v>0.306790632931775</v>
      </c>
      <c r="M2053" s="17"/>
      <c r="N2053" s="17">
        <v>0.22814714250878401</v>
      </c>
      <c r="O2053" s="17">
        <v>0.30135221449989902</v>
      </c>
      <c r="P2053" s="17">
        <v>0.29450724106320297</v>
      </c>
      <c r="Q2053" s="17">
        <v>0.27832918255028799</v>
      </c>
      <c r="R2053" s="17">
        <v>0.383839192559708</v>
      </c>
      <c r="S2053" s="17"/>
      <c r="T2053" s="17">
        <v>0.33193015721617097</v>
      </c>
      <c r="U2053" s="17">
        <v>0.34671005916376002</v>
      </c>
      <c r="V2053" s="17">
        <v>0.28185587539018497</v>
      </c>
      <c r="W2053" s="17">
        <v>0.31642838929587302</v>
      </c>
      <c r="X2053" s="17">
        <v>0.30365117989416701</v>
      </c>
      <c r="Y2053" s="17">
        <v>0.27404872267740799</v>
      </c>
      <c r="Z2053" s="17">
        <v>0.278112416286382</v>
      </c>
      <c r="AA2053" s="17">
        <v>0.31835606289470297</v>
      </c>
      <c r="AB2053" s="17">
        <v>0.29830844514508598</v>
      </c>
      <c r="AC2053" s="17">
        <v>0.31083911685903098</v>
      </c>
      <c r="AD2053" s="17">
        <v>0.240103855999063</v>
      </c>
      <c r="AE2053" s="17">
        <v>0.178135816308822</v>
      </c>
      <c r="AF2053" s="17"/>
      <c r="AG2053" s="17">
        <v>0.32168562772428</v>
      </c>
      <c r="AH2053" s="17">
        <v>0.297697809226591</v>
      </c>
    </row>
    <row r="2054" spans="2:34" x14ac:dyDescent="0.25">
      <c r="B2054" t="s">
        <v>729</v>
      </c>
      <c r="C2054" s="17">
        <v>0.374331176081037</v>
      </c>
      <c r="D2054" s="17">
        <v>0.36846737574759802</v>
      </c>
      <c r="E2054" s="17">
        <v>0.38074022354478299</v>
      </c>
      <c r="F2054" s="17"/>
      <c r="G2054" s="17">
        <v>0.341537560327141</v>
      </c>
      <c r="H2054" s="17">
        <v>0.41193197408876098</v>
      </c>
      <c r="I2054" s="17">
        <v>0.35771891188034399</v>
      </c>
      <c r="J2054" s="17"/>
      <c r="K2054" s="17">
        <v>0.33659878972502499</v>
      </c>
      <c r="L2054" s="17">
        <v>0.37780941415466301</v>
      </c>
      <c r="M2054" s="17"/>
      <c r="N2054" s="17">
        <v>0.33395764972209402</v>
      </c>
      <c r="O2054" s="17">
        <v>0.326724670844524</v>
      </c>
      <c r="P2054" s="17">
        <v>0.42725713375448598</v>
      </c>
      <c r="Q2054" s="17">
        <v>0.43444647591983698</v>
      </c>
      <c r="R2054" s="17">
        <v>0.33746420025194401</v>
      </c>
      <c r="S2054" s="17"/>
      <c r="T2054" s="17">
        <v>0.34867826781141398</v>
      </c>
      <c r="U2054" s="17">
        <v>0.34447748435537301</v>
      </c>
      <c r="V2054" s="17">
        <v>0.40596016555909098</v>
      </c>
      <c r="W2054" s="17">
        <v>0.436465296692297</v>
      </c>
      <c r="X2054" s="17">
        <v>0.31861534907757</v>
      </c>
      <c r="Y2054" s="17">
        <v>0.38311713262753699</v>
      </c>
      <c r="Z2054" s="17">
        <v>0.40273158907884898</v>
      </c>
      <c r="AA2054" s="17">
        <v>0.32240958139072501</v>
      </c>
      <c r="AB2054" s="17">
        <v>0.38960075212369799</v>
      </c>
      <c r="AC2054" s="17">
        <v>0.396463742582293</v>
      </c>
      <c r="AD2054" s="17">
        <v>0.397208639944858</v>
      </c>
      <c r="AE2054" s="17">
        <v>0.306037219850951</v>
      </c>
      <c r="AF2054" s="17"/>
      <c r="AG2054" s="17">
        <v>0.37016596301064703</v>
      </c>
      <c r="AH2054" s="17">
        <v>0.38296067613192802</v>
      </c>
    </row>
    <row r="2055" spans="2:34" x14ac:dyDescent="0.25">
      <c r="B2055" t="s">
        <v>730</v>
      </c>
      <c r="C2055" s="17">
        <v>0.10828336044518801</v>
      </c>
      <c r="D2055" s="17">
        <v>9.8883169864409398E-2</v>
      </c>
      <c r="E2055" s="17">
        <v>0.113010879121688</v>
      </c>
      <c r="F2055" s="17"/>
      <c r="G2055" s="17">
        <v>8.1690190182212297E-2</v>
      </c>
      <c r="H2055" s="17">
        <v>0.135228791405508</v>
      </c>
      <c r="I2055" s="17">
        <v>9.92512506581993E-2</v>
      </c>
      <c r="J2055" s="17"/>
      <c r="K2055" s="17">
        <v>0.120079124944212</v>
      </c>
      <c r="L2055" s="17">
        <v>0.108954796794239</v>
      </c>
      <c r="M2055" s="17"/>
      <c r="N2055" s="17">
        <v>0.11077308304059</v>
      </c>
      <c r="O2055" s="17">
        <v>0.105370759514752</v>
      </c>
      <c r="P2055" s="17">
        <v>0.104216417188383</v>
      </c>
      <c r="Q2055" s="17">
        <v>0.127664529137237</v>
      </c>
      <c r="R2055" s="17">
        <v>0.109937740613329</v>
      </c>
      <c r="S2055" s="17"/>
      <c r="T2055" s="17">
        <v>0.112485144008716</v>
      </c>
      <c r="U2055" s="17">
        <v>8.3485514488207999E-2</v>
      </c>
      <c r="V2055" s="17">
        <v>8.60178711926676E-2</v>
      </c>
      <c r="W2055" s="17">
        <v>5.4629646104601803E-2</v>
      </c>
      <c r="X2055" s="17">
        <v>0.14355418707539799</v>
      </c>
      <c r="Y2055" s="17">
        <v>0.12869159628313701</v>
      </c>
      <c r="Z2055" s="17">
        <v>0.110143215078212</v>
      </c>
      <c r="AA2055" s="17">
        <v>0.132223329814563</v>
      </c>
      <c r="AB2055" s="17">
        <v>0.12167374315761</v>
      </c>
      <c r="AC2055" s="17">
        <v>0.118307918640886</v>
      </c>
      <c r="AD2055" s="17">
        <v>9.5474970449699895E-2</v>
      </c>
      <c r="AE2055" s="17">
        <v>0.165256131324655</v>
      </c>
      <c r="AF2055" s="17"/>
      <c r="AG2055" s="17">
        <v>0.115041974998563</v>
      </c>
      <c r="AH2055" s="17">
        <v>0.101276534423603</v>
      </c>
    </row>
    <row r="2056" spans="2:34" x14ac:dyDescent="0.25">
      <c r="B2056" t="s">
        <v>80</v>
      </c>
      <c r="C2056" s="17">
        <v>0.13923184158940799</v>
      </c>
      <c r="D2056" s="17">
        <v>0.13666495258580599</v>
      </c>
      <c r="E2056" s="17">
        <v>0.142359306733194</v>
      </c>
      <c r="F2056" s="17"/>
      <c r="G2056" s="17">
        <v>0.221712719282365</v>
      </c>
      <c r="H2056" s="17">
        <v>0.104378943285676</v>
      </c>
      <c r="I2056" s="17">
        <v>0.10625308614788199</v>
      </c>
      <c r="J2056" s="17"/>
      <c r="K2056" s="17">
        <v>0.173727388846704</v>
      </c>
      <c r="L2056" s="17">
        <v>0.12753999336159999</v>
      </c>
      <c r="M2056" s="17"/>
      <c r="N2056" s="17">
        <v>0.25052764309160802</v>
      </c>
      <c r="O2056" s="17">
        <v>0.19715492807163601</v>
      </c>
      <c r="P2056" s="17">
        <v>0.111895190419064</v>
      </c>
      <c r="Q2056" s="17">
        <v>7.8637348754884401E-2</v>
      </c>
      <c r="R2056" s="17">
        <v>5.79485252852232E-2</v>
      </c>
      <c r="S2056" s="17"/>
      <c r="T2056" s="17">
        <v>9.2647412238183693E-2</v>
      </c>
      <c r="U2056" s="17">
        <v>0.177556739753469</v>
      </c>
      <c r="V2056" s="17">
        <v>0.16380589604506501</v>
      </c>
      <c r="W2056" s="17">
        <v>0.12648547181356701</v>
      </c>
      <c r="X2056" s="17">
        <v>0.16695197554892999</v>
      </c>
      <c r="Y2056" s="17">
        <v>0.1317316622535</v>
      </c>
      <c r="Z2056" s="17">
        <v>0.149968075703627</v>
      </c>
      <c r="AA2056" s="17">
        <v>0.121691581259861</v>
      </c>
      <c r="AB2056" s="17">
        <v>0.140554240540395</v>
      </c>
      <c r="AC2056" s="17">
        <v>0.107555497957164</v>
      </c>
      <c r="AD2056" s="17">
        <v>0.150249674648779</v>
      </c>
      <c r="AE2056" s="17">
        <v>0.16186690325001499</v>
      </c>
      <c r="AF2056" s="17"/>
      <c r="AG2056" s="17">
        <v>0.116266263611943</v>
      </c>
      <c r="AH2056" s="17">
        <v>0.138585514638806</v>
      </c>
    </row>
    <row r="2057" spans="2:34" x14ac:dyDescent="0.25">
      <c r="C2057" s="17"/>
      <c r="D2057" s="17"/>
      <c r="E2057" s="17"/>
      <c r="F2057" s="17"/>
      <c r="G2057" s="17"/>
      <c r="H2057" s="17"/>
      <c r="I2057" s="17"/>
      <c r="J2057" s="17"/>
      <c r="K2057" s="17"/>
      <c r="L2057" s="17"/>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7"/>
    </row>
    <row r="2058" spans="2:34" x14ac:dyDescent="0.25">
      <c r="B2058" s="6" t="s">
        <v>735</v>
      </c>
      <c r="C2058" s="17"/>
      <c r="D2058" s="17"/>
      <c r="E2058" s="17"/>
      <c r="F2058" s="17"/>
      <c r="G2058" s="17"/>
      <c r="H2058" s="17"/>
      <c r="I2058" s="17"/>
      <c r="J2058" s="17"/>
      <c r="K2058" s="17"/>
      <c r="L2058" s="17"/>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7"/>
    </row>
    <row r="2059" spans="2:34" x14ac:dyDescent="0.25">
      <c r="B2059" s="23" t="s">
        <v>62</v>
      </c>
      <c r="C2059" s="17"/>
      <c r="D2059" s="17"/>
      <c r="E2059" s="17"/>
      <c r="F2059" s="17"/>
      <c r="G2059" s="17"/>
      <c r="H2059" s="17"/>
      <c r="I2059" s="17"/>
      <c r="J2059" s="17"/>
      <c r="K2059" s="17"/>
      <c r="L2059" s="17"/>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7"/>
    </row>
    <row r="2060" spans="2:34" x14ac:dyDescent="0.25">
      <c r="B2060" t="s">
        <v>727</v>
      </c>
      <c r="C2060" s="17">
        <v>6.5681477684220696E-2</v>
      </c>
      <c r="D2060" s="17">
        <v>7.5462735823408705E-2</v>
      </c>
      <c r="E2060" s="17">
        <v>5.71554837605859E-2</v>
      </c>
      <c r="F2060" s="17"/>
      <c r="G2060" s="17">
        <v>5.0040900589186602E-2</v>
      </c>
      <c r="H2060" s="17">
        <v>6.5280453037562802E-2</v>
      </c>
      <c r="I2060" s="17">
        <v>8.0710934000255696E-2</v>
      </c>
      <c r="J2060" s="17"/>
      <c r="K2060" s="17">
        <v>8.4261978695724701E-2</v>
      </c>
      <c r="L2060" s="17">
        <v>6.1439609531004698E-2</v>
      </c>
      <c r="M2060" s="17"/>
      <c r="N2060" s="17">
        <v>7.9733557187104204E-2</v>
      </c>
      <c r="O2060" s="17">
        <v>7.2909173136066499E-2</v>
      </c>
      <c r="P2060" s="17">
        <v>4.9869587061344998E-2</v>
      </c>
      <c r="Q2060" s="17">
        <v>6.0287841783404697E-2</v>
      </c>
      <c r="R2060" s="17">
        <v>7.7930591303155397E-2</v>
      </c>
      <c r="S2060" s="17"/>
      <c r="T2060" s="17">
        <v>8.2679963960250694E-2</v>
      </c>
      <c r="U2060" s="17">
        <v>4.47522680337957E-2</v>
      </c>
      <c r="V2060" s="17">
        <v>5.0384304988544099E-2</v>
      </c>
      <c r="W2060" s="17">
        <v>6.5278852410995403E-2</v>
      </c>
      <c r="X2060" s="17">
        <v>4.7409172859349799E-2</v>
      </c>
      <c r="Y2060" s="17">
        <v>5.7151980062594997E-2</v>
      </c>
      <c r="Z2060" s="17">
        <v>6.6783703289749599E-2</v>
      </c>
      <c r="AA2060" s="17">
        <v>7.6919246407092801E-2</v>
      </c>
      <c r="AB2060" s="17">
        <v>8.3025906863697596E-2</v>
      </c>
      <c r="AC2060" s="17">
        <v>4.2859455085733703E-2</v>
      </c>
      <c r="AD2060" s="17">
        <v>0.12091506789069199</v>
      </c>
      <c r="AE2060" s="17">
        <v>8.6013394717396205E-2</v>
      </c>
      <c r="AF2060" s="17"/>
      <c r="AG2060" s="17">
        <v>7.3129112961332399E-2</v>
      </c>
      <c r="AH2060" s="17">
        <v>6.3096858128794606E-2</v>
      </c>
    </row>
    <row r="2061" spans="2:34" x14ac:dyDescent="0.25">
      <c r="B2061" t="s">
        <v>728</v>
      </c>
      <c r="C2061" s="17">
        <v>0.205011152905861</v>
      </c>
      <c r="D2061" s="17">
        <v>0.218934813019595</v>
      </c>
      <c r="E2061" s="17">
        <v>0.19500692907408701</v>
      </c>
      <c r="F2061" s="17"/>
      <c r="G2061" s="17">
        <v>0.17552459794356501</v>
      </c>
      <c r="H2061" s="17">
        <v>0.20458395627110801</v>
      </c>
      <c r="I2061" s="17">
        <v>0.232933917145417</v>
      </c>
      <c r="J2061" s="17"/>
      <c r="K2061" s="17">
        <v>0.17901143453481799</v>
      </c>
      <c r="L2061" s="17">
        <v>0.213457772041246</v>
      </c>
      <c r="M2061" s="17"/>
      <c r="N2061" s="17">
        <v>0.15146890783993699</v>
      </c>
      <c r="O2061" s="17">
        <v>0.189714190194958</v>
      </c>
      <c r="P2061" s="17">
        <v>0.21074828716816599</v>
      </c>
      <c r="Q2061" s="17">
        <v>0.24209635597552401</v>
      </c>
      <c r="R2061" s="17">
        <v>0.241809206891759</v>
      </c>
      <c r="S2061" s="17"/>
      <c r="T2061" s="17">
        <v>0.32327868718577402</v>
      </c>
      <c r="U2061" s="17">
        <v>0.18290054208326301</v>
      </c>
      <c r="V2061" s="17">
        <v>0.195252012607393</v>
      </c>
      <c r="W2061" s="17">
        <v>0.18637458984939601</v>
      </c>
      <c r="X2061" s="17">
        <v>0.20426966749681399</v>
      </c>
      <c r="Y2061" s="17">
        <v>0.19366997484149001</v>
      </c>
      <c r="Z2061" s="17">
        <v>0.190551229776522</v>
      </c>
      <c r="AA2061" s="17">
        <v>0.26298855991811299</v>
      </c>
      <c r="AB2061" s="17">
        <v>0.167520510169195</v>
      </c>
      <c r="AC2061" s="17">
        <v>0.18162248892097499</v>
      </c>
      <c r="AD2061" s="17">
        <v>0.14493116768929501</v>
      </c>
      <c r="AE2061" s="17">
        <v>0.14318797322570401</v>
      </c>
      <c r="AF2061" s="17"/>
      <c r="AG2061" s="17">
        <v>0.23338130244171601</v>
      </c>
      <c r="AH2061" s="17">
        <v>0.187959448498695</v>
      </c>
    </row>
    <row r="2062" spans="2:34" x14ac:dyDescent="0.25">
      <c r="B2062" t="s">
        <v>729</v>
      </c>
      <c r="C2062" s="17">
        <v>0.40761886130994901</v>
      </c>
      <c r="D2062" s="17">
        <v>0.39970337513410498</v>
      </c>
      <c r="E2062" s="17">
        <v>0.41590827445710299</v>
      </c>
      <c r="F2062" s="17"/>
      <c r="G2062" s="17">
        <v>0.42067192244648099</v>
      </c>
      <c r="H2062" s="17">
        <v>0.40634852730572102</v>
      </c>
      <c r="I2062" s="17">
        <v>0.397085115280293</v>
      </c>
      <c r="J2062" s="17"/>
      <c r="K2062" s="17">
        <v>0.37449444394524301</v>
      </c>
      <c r="L2062" s="17">
        <v>0.41476673394011299</v>
      </c>
      <c r="M2062" s="17"/>
      <c r="N2062" s="17">
        <v>0.363947008580147</v>
      </c>
      <c r="O2062" s="17">
        <v>0.39784690107926501</v>
      </c>
      <c r="P2062" s="17">
        <v>0.42757322871104902</v>
      </c>
      <c r="Q2062" s="17">
        <v>0.35430045416829398</v>
      </c>
      <c r="R2062" s="17">
        <v>0.43626809903261299</v>
      </c>
      <c r="S2062" s="17"/>
      <c r="T2062" s="17">
        <v>0.35582341039206999</v>
      </c>
      <c r="U2062" s="17">
        <v>0.448683595170349</v>
      </c>
      <c r="V2062" s="17">
        <v>0.41818919602824001</v>
      </c>
      <c r="W2062" s="17">
        <v>0.40036312353026599</v>
      </c>
      <c r="X2062" s="17">
        <v>0.40063129072106601</v>
      </c>
      <c r="Y2062" s="17">
        <v>0.40491167471121098</v>
      </c>
      <c r="Z2062" s="17">
        <v>0.422856072488208</v>
      </c>
      <c r="AA2062" s="17">
        <v>0.32443520664439901</v>
      </c>
      <c r="AB2062" s="17">
        <v>0.41321807356016599</v>
      </c>
      <c r="AC2062" s="17">
        <v>0.42377363866136603</v>
      </c>
      <c r="AD2062" s="17">
        <v>0.43003075211688602</v>
      </c>
      <c r="AE2062" s="17">
        <v>0.45059245692847499</v>
      </c>
      <c r="AF2062" s="17"/>
      <c r="AG2062" s="17">
        <v>0.399426655746417</v>
      </c>
      <c r="AH2062" s="17">
        <v>0.42063907144269802</v>
      </c>
    </row>
    <row r="2063" spans="2:34" x14ac:dyDescent="0.25">
      <c r="B2063" t="s">
        <v>730</v>
      </c>
      <c r="C2063" s="17">
        <v>0.194533122580754</v>
      </c>
      <c r="D2063" s="17">
        <v>0.18820364715707699</v>
      </c>
      <c r="E2063" s="17">
        <v>0.195538899593419</v>
      </c>
      <c r="F2063" s="17"/>
      <c r="G2063" s="17">
        <v>0.18801074488380501</v>
      </c>
      <c r="H2063" s="17">
        <v>0.21105220840464201</v>
      </c>
      <c r="I2063" s="17">
        <v>0.179911279440813</v>
      </c>
      <c r="J2063" s="17"/>
      <c r="K2063" s="17">
        <v>0.22694428413227299</v>
      </c>
      <c r="L2063" s="17">
        <v>0.190829328373115</v>
      </c>
      <c r="M2063" s="17"/>
      <c r="N2063" s="17">
        <v>0.19776467183251201</v>
      </c>
      <c r="O2063" s="17">
        <v>0.18945127636298201</v>
      </c>
      <c r="P2063" s="17">
        <v>0.203376109134429</v>
      </c>
      <c r="Q2063" s="17">
        <v>0.25225763613652402</v>
      </c>
      <c r="R2063" s="17">
        <v>0.159735498786721</v>
      </c>
      <c r="S2063" s="17"/>
      <c r="T2063" s="17">
        <v>0.149188156777219</v>
      </c>
      <c r="U2063" s="17">
        <v>0.187648489081717</v>
      </c>
      <c r="V2063" s="17">
        <v>0.17445967387424199</v>
      </c>
      <c r="W2063" s="17">
        <v>0.22164822545538601</v>
      </c>
      <c r="X2063" s="17">
        <v>0.20933747758083601</v>
      </c>
      <c r="Y2063" s="17">
        <v>0.19856105434398999</v>
      </c>
      <c r="Z2063" s="17">
        <v>0.17224925935733401</v>
      </c>
      <c r="AA2063" s="17">
        <v>0.18676151276903799</v>
      </c>
      <c r="AB2063" s="17">
        <v>0.231969794182766</v>
      </c>
      <c r="AC2063" s="17">
        <v>0.25867389329438001</v>
      </c>
      <c r="AD2063" s="17">
        <v>0.15713885198972299</v>
      </c>
      <c r="AE2063" s="17">
        <v>0.17997365782456101</v>
      </c>
      <c r="AF2063" s="17"/>
      <c r="AG2063" s="17">
        <v>0.190977700563668</v>
      </c>
      <c r="AH2063" s="17">
        <v>0.20182593035653101</v>
      </c>
    </row>
    <row r="2064" spans="2:34" x14ac:dyDescent="0.25">
      <c r="B2064" t="s">
        <v>80</v>
      </c>
      <c r="C2064" s="17">
        <v>0.12715538551921601</v>
      </c>
      <c r="D2064" s="17">
        <v>0.11769542886581499</v>
      </c>
      <c r="E2064" s="17">
        <v>0.13639041311480499</v>
      </c>
      <c r="F2064" s="17"/>
      <c r="G2064" s="17">
        <v>0.16575183413696201</v>
      </c>
      <c r="H2064" s="17">
        <v>0.112734854980966</v>
      </c>
      <c r="I2064" s="17">
        <v>0.10935875413322101</v>
      </c>
      <c r="J2064" s="17"/>
      <c r="K2064" s="17">
        <v>0.13528785869194099</v>
      </c>
      <c r="L2064" s="17">
        <v>0.119506556114521</v>
      </c>
      <c r="M2064" s="17"/>
      <c r="N2064" s="17">
        <v>0.20708585456029899</v>
      </c>
      <c r="O2064" s="17">
        <v>0.15007845922672799</v>
      </c>
      <c r="P2064" s="17">
        <v>0.10843278792501</v>
      </c>
      <c r="Q2064" s="17">
        <v>9.1057711936253102E-2</v>
      </c>
      <c r="R2064" s="17">
        <v>8.4256603985751105E-2</v>
      </c>
      <c r="S2064" s="17"/>
      <c r="T2064" s="17">
        <v>8.9029781684686296E-2</v>
      </c>
      <c r="U2064" s="17">
        <v>0.13601510563087499</v>
      </c>
      <c r="V2064" s="17">
        <v>0.16171481250158001</v>
      </c>
      <c r="W2064" s="17">
        <v>0.12633520875395601</v>
      </c>
      <c r="X2064" s="17">
        <v>0.138352391341934</v>
      </c>
      <c r="Y2064" s="17">
        <v>0.14570531604071499</v>
      </c>
      <c r="Z2064" s="17">
        <v>0.14755973508818701</v>
      </c>
      <c r="AA2064" s="17">
        <v>0.14889547426135699</v>
      </c>
      <c r="AB2064" s="17">
        <v>0.10426571522417501</v>
      </c>
      <c r="AC2064" s="17">
        <v>9.3070524037545399E-2</v>
      </c>
      <c r="AD2064" s="17">
        <v>0.146984160313405</v>
      </c>
      <c r="AE2064" s="17">
        <v>0.14023251730386399</v>
      </c>
      <c r="AF2064" s="17"/>
      <c r="AG2064" s="17">
        <v>0.103085228286866</v>
      </c>
      <c r="AH2064" s="17">
        <v>0.12647869157328101</v>
      </c>
    </row>
    <row r="2065" spans="2:34" x14ac:dyDescent="0.25">
      <c r="C2065" s="17"/>
      <c r="D2065" s="17"/>
      <c r="E2065" s="17"/>
      <c r="F2065" s="17"/>
      <c r="G2065" s="17"/>
      <c r="H2065" s="17"/>
      <c r="I2065" s="17"/>
      <c r="J2065" s="17"/>
      <c r="K2065" s="17"/>
      <c r="L2065" s="17"/>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7"/>
    </row>
    <row r="2066" spans="2:34" x14ac:dyDescent="0.25">
      <c r="B2066" s="6" t="s">
        <v>736</v>
      </c>
      <c r="C2066" s="17"/>
      <c r="D2066" s="17"/>
      <c r="E2066" s="17"/>
      <c r="F2066" s="17"/>
      <c r="G2066" s="17"/>
      <c r="H2066" s="17"/>
      <c r="I2066" s="17"/>
      <c r="J2066" s="17"/>
      <c r="K2066" s="17"/>
      <c r="L2066" s="17"/>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7"/>
    </row>
    <row r="2067" spans="2:34" x14ac:dyDescent="0.25">
      <c r="B2067" s="23" t="s">
        <v>62</v>
      </c>
      <c r="C2067" s="17"/>
      <c r="D2067" s="17"/>
      <c r="E2067" s="17"/>
      <c r="F2067" s="17"/>
      <c r="G2067" s="17"/>
      <c r="H2067" s="17"/>
      <c r="I2067" s="17"/>
      <c r="J2067" s="17"/>
      <c r="K2067" s="17"/>
      <c r="L2067" s="17"/>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7"/>
    </row>
    <row r="2068" spans="2:34" x14ac:dyDescent="0.25">
      <c r="B2068" t="s">
        <v>727</v>
      </c>
      <c r="C2068" s="17">
        <v>5.8396255561394203E-2</v>
      </c>
      <c r="D2068" s="17">
        <v>6.4814491707182606E-2</v>
      </c>
      <c r="E2068" s="17">
        <v>5.3094243408243001E-2</v>
      </c>
      <c r="F2068" s="17"/>
      <c r="G2068" s="17">
        <v>4.2354748888012703E-2</v>
      </c>
      <c r="H2068" s="17">
        <v>5.2085226124011098E-2</v>
      </c>
      <c r="I2068" s="17">
        <v>8.1196760299627496E-2</v>
      </c>
      <c r="J2068" s="17"/>
      <c r="K2068" s="17">
        <v>4.9671345373554297E-2</v>
      </c>
      <c r="L2068" s="17">
        <v>5.9553714175609597E-2</v>
      </c>
      <c r="M2068" s="17"/>
      <c r="N2068" s="17">
        <v>6.0571187850988702E-2</v>
      </c>
      <c r="O2068" s="17">
        <v>4.1138232104735502E-2</v>
      </c>
      <c r="P2068" s="17">
        <v>4.8361243154971097E-2</v>
      </c>
      <c r="Q2068" s="17">
        <v>7.3501199771810702E-2</v>
      </c>
      <c r="R2068" s="17">
        <v>8.8344453457857505E-2</v>
      </c>
      <c r="S2068" s="17"/>
      <c r="T2068" s="17">
        <v>0.105398145388175</v>
      </c>
      <c r="U2068" s="17">
        <v>2.2625061449371899E-2</v>
      </c>
      <c r="V2068" s="17">
        <v>4.5804624749598698E-2</v>
      </c>
      <c r="W2068" s="17">
        <v>5.3278673294719997E-2</v>
      </c>
      <c r="X2068" s="17">
        <v>3.7573277671628998E-2</v>
      </c>
      <c r="Y2068" s="17">
        <v>5.6258493435848003E-2</v>
      </c>
      <c r="Z2068" s="17">
        <v>4.5908661324832803E-2</v>
      </c>
      <c r="AA2068" s="17">
        <v>0.102514459713327</v>
      </c>
      <c r="AB2068" s="17">
        <v>5.7130059152859902E-2</v>
      </c>
      <c r="AC2068" s="17">
        <v>4.4534379080297101E-2</v>
      </c>
      <c r="AD2068" s="17">
        <v>7.0133880061145307E-2</v>
      </c>
      <c r="AE2068" s="17">
        <v>0.11117487928862101</v>
      </c>
      <c r="AF2068" s="17"/>
      <c r="AG2068" s="17">
        <v>6.96121544128952E-2</v>
      </c>
      <c r="AH2068" s="17">
        <v>5.32165441738724E-2</v>
      </c>
    </row>
    <row r="2069" spans="2:34" x14ac:dyDescent="0.25">
      <c r="B2069" t="s">
        <v>728</v>
      </c>
      <c r="C2069" s="17">
        <v>0.249768628133613</v>
      </c>
      <c r="D2069" s="17">
        <v>0.27644903992876402</v>
      </c>
      <c r="E2069" s="17">
        <v>0.22521607155927101</v>
      </c>
      <c r="F2069" s="17"/>
      <c r="G2069" s="17">
        <v>0.21585422033082199</v>
      </c>
      <c r="H2069" s="17">
        <v>0.23462741439149201</v>
      </c>
      <c r="I2069" s="17">
        <v>0.30022438482550101</v>
      </c>
      <c r="J2069" s="17"/>
      <c r="K2069" s="17">
        <v>0.234844938105886</v>
      </c>
      <c r="L2069" s="17">
        <v>0.25474715595147102</v>
      </c>
      <c r="M2069" s="17"/>
      <c r="N2069" s="17">
        <v>0.226151709690807</v>
      </c>
      <c r="O2069" s="17">
        <v>0.23290655150151601</v>
      </c>
      <c r="P2069" s="17">
        <v>0.23627652126520099</v>
      </c>
      <c r="Q2069" s="17">
        <v>0.278595308639001</v>
      </c>
      <c r="R2069" s="17">
        <v>0.30237419871879301</v>
      </c>
      <c r="S2069" s="17"/>
      <c r="T2069" s="17">
        <v>0.31318180162446302</v>
      </c>
      <c r="U2069" s="17">
        <v>0.25599844056381099</v>
      </c>
      <c r="V2069" s="17">
        <v>0.20924286592154601</v>
      </c>
      <c r="W2069" s="17">
        <v>0.24331362004776499</v>
      </c>
      <c r="X2069" s="17">
        <v>0.24348396947710399</v>
      </c>
      <c r="Y2069" s="17">
        <v>0.24124464911208199</v>
      </c>
      <c r="Z2069" s="17">
        <v>0.22814425428747401</v>
      </c>
      <c r="AA2069" s="17">
        <v>0.31853474033617801</v>
      </c>
      <c r="AB2069" s="17">
        <v>0.24452286376069801</v>
      </c>
      <c r="AC2069" s="17">
        <v>0.21206949956617899</v>
      </c>
      <c r="AD2069" s="17">
        <v>0.23884510173708901</v>
      </c>
      <c r="AE2069" s="17">
        <v>0.21158787711604299</v>
      </c>
      <c r="AF2069" s="17"/>
      <c r="AG2069" s="17">
        <v>0.27012260348261602</v>
      </c>
      <c r="AH2069" s="17">
        <v>0.24428741757560801</v>
      </c>
    </row>
    <row r="2070" spans="2:34" x14ac:dyDescent="0.25">
      <c r="B2070" t="s">
        <v>729</v>
      </c>
      <c r="C2070" s="17">
        <v>0.30619577478493798</v>
      </c>
      <c r="D2070" s="17">
        <v>0.30735648561191398</v>
      </c>
      <c r="E2070" s="17">
        <v>0.30648052860568298</v>
      </c>
      <c r="F2070" s="17"/>
      <c r="G2070" s="17">
        <v>0.30042334702587298</v>
      </c>
      <c r="H2070" s="17">
        <v>0.31279172963961899</v>
      </c>
      <c r="I2070" s="17">
        <v>0.30329998728039298</v>
      </c>
      <c r="J2070" s="17"/>
      <c r="K2070" s="17">
        <v>0.27738869524969101</v>
      </c>
      <c r="L2070" s="17">
        <v>0.311715926164642</v>
      </c>
      <c r="M2070" s="17"/>
      <c r="N2070" s="17">
        <v>0.279893822054053</v>
      </c>
      <c r="O2070" s="17">
        <v>0.30438796285581299</v>
      </c>
      <c r="P2070" s="17">
        <v>0.32326719523159198</v>
      </c>
      <c r="Q2070" s="17">
        <v>0.31354314869011302</v>
      </c>
      <c r="R2070" s="17">
        <v>0.29533695942070398</v>
      </c>
      <c r="S2070" s="17"/>
      <c r="T2070" s="17">
        <v>0.27545159634388899</v>
      </c>
      <c r="U2070" s="17">
        <v>0.33813144654245397</v>
      </c>
      <c r="V2070" s="17">
        <v>0.30074682836239802</v>
      </c>
      <c r="W2070" s="17">
        <v>0.316095408562521</v>
      </c>
      <c r="X2070" s="17">
        <v>0.27740371712218098</v>
      </c>
      <c r="Y2070" s="17">
        <v>0.32628076732586597</v>
      </c>
      <c r="Z2070" s="17">
        <v>0.30038883740879602</v>
      </c>
      <c r="AA2070" s="17">
        <v>0.254096684985129</v>
      </c>
      <c r="AB2070" s="17">
        <v>0.30291265150161101</v>
      </c>
      <c r="AC2070" s="17">
        <v>0.31219132208301997</v>
      </c>
      <c r="AD2070" s="17">
        <v>0.38507732215790602</v>
      </c>
      <c r="AE2070" s="17">
        <v>0.257115945836144</v>
      </c>
      <c r="AF2070" s="17"/>
      <c r="AG2070" s="17">
        <v>0.29959703905277801</v>
      </c>
      <c r="AH2070" s="17">
        <v>0.31831705182167402</v>
      </c>
    </row>
    <row r="2071" spans="2:34" x14ac:dyDescent="0.25">
      <c r="B2071" t="s">
        <v>730</v>
      </c>
      <c r="C2071" s="17">
        <v>0.16970957812097801</v>
      </c>
      <c r="D2071" s="17">
        <v>0.15673636340848299</v>
      </c>
      <c r="E2071" s="17">
        <v>0.181713211236118</v>
      </c>
      <c r="F2071" s="17"/>
      <c r="G2071" s="17">
        <v>0.14576023460943499</v>
      </c>
      <c r="H2071" s="17">
        <v>0.21469192164711901</v>
      </c>
      <c r="I2071" s="17">
        <v>0.13564164378218699</v>
      </c>
      <c r="J2071" s="17"/>
      <c r="K2071" s="17">
        <v>0.18896161379784199</v>
      </c>
      <c r="L2071" s="17">
        <v>0.16907856765195101</v>
      </c>
      <c r="M2071" s="17"/>
      <c r="N2071" s="17">
        <v>0.13526620717731699</v>
      </c>
      <c r="O2071" s="17">
        <v>0.17241010247368199</v>
      </c>
      <c r="P2071" s="17">
        <v>0.18542168669665601</v>
      </c>
      <c r="Q2071" s="17">
        <v>0.20388338777248499</v>
      </c>
      <c r="R2071" s="17">
        <v>0.15370526225279299</v>
      </c>
      <c r="S2071" s="17"/>
      <c r="T2071" s="17">
        <v>0.15125135168459</v>
      </c>
      <c r="U2071" s="17">
        <v>0.14136591394599801</v>
      </c>
      <c r="V2071" s="17">
        <v>0.21854906933683399</v>
      </c>
      <c r="W2071" s="17">
        <v>0.16947290662235501</v>
      </c>
      <c r="X2071" s="17">
        <v>0.18027953735642499</v>
      </c>
      <c r="Y2071" s="17">
        <v>0.15468467172012401</v>
      </c>
      <c r="Z2071" s="17">
        <v>0.160770836203875</v>
      </c>
      <c r="AA2071" s="17">
        <v>0.13014031928668399</v>
      </c>
      <c r="AB2071" s="17">
        <v>0.18905995257396699</v>
      </c>
      <c r="AC2071" s="17">
        <v>0.20885876154313199</v>
      </c>
      <c r="AD2071" s="17">
        <v>0.12545366108848699</v>
      </c>
      <c r="AE2071" s="17">
        <v>0.24362875117507399</v>
      </c>
      <c r="AF2071" s="17"/>
      <c r="AG2071" s="17">
        <v>0.18738216148781001</v>
      </c>
      <c r="AH2071" s="17">
        <v>0.15857543887384801</v>
      </c>
    </row>
    <row r="2072" spans="2:34" x14ac:dyDescent="0.25">
      <c r="B2072" t="s">
        <v>80</v>
      </c>
      <c r="C2072" s="17">
        <v>0.21592976339907699</v>
      </c>
      <c r="D2072" s="17">
        <v>0.19464361934365601</v>
      </c>
      <c r="E2072" s="17">
        <v>0.23349594519068501</v>
      </c>
      <c r="F2072" s="17"/>
      <c r="G2072" s="17">
        <v>0.29560744914585702</v>
      </c>
      <c r="H2072" s="17">
        <v>0.18580370819775899</v>
      </c>
      <c r="I2072" s="17">
        <v>0.179637223812292</v>
      </c>
      <c r="J2072" s="17"/>
      <c r="K2072" s="17">
        <v>0.24913340747302601</v>
      </c>
      <c r="L2072" s="17">
        <v>0.204904636056326</v>
      </c>
      <c r="M2072" s="17"/>
      <c r="N2072" s="17">
        <v>0.29811707322683401</v>
      </c>
      <c r="O2072" s="17">
        <v>0.24915715106425401</v>
      </c>
      <c r="P2072" s="17">
        <v>0.20667335365157999</v>
      </c>
      <c r="Q2072" s="17">
        <v>0.13047695512658999</v>
      </c>
      <c r="R2072" s="17">
        <v>0.160239126149853</v>
      </c>
      <c r="S2072" s="17"/>
      <c r="T2072" s="17">
        <v>0.15471710495888399</v>
      </c>
      <c r="U2072" s="17">
        <v>0.24187913749836501</v>
      </c>
      <c r="V2072" s="17">
        <v>0.225656611629623</v>
      </c>
      <c r="W2072" s="17">
        <v>0.217839391472639</v>
      </c>
      <c r="X2072" s="17">
        <v>0.26125949837265999</v>
      </c>
      <c r="Y2072" s="17">
        <v>0.22153141840608001</v>
      </c>
      <c r="Z2072" s="17">
        <v>0.26478741077502199</v>
      </c>
      <c r="AA2072" s="17">
        <v>0.19471379567868199</v>
      </c>
      <c r="AB2072" s="17">
        <v>0.20637447301086401</v>
      </c>
      <c r="AC2072" s="17">
        <v>0.22234603772737199</v>
      </c>
      <c r="AD2072" s="17">
        <v>0.180490034955373</v>
      </c>
      <c r="AE2072" s="17">
        <v>0.176492546584118</v>
      </c>
      <c r="AF2072" s="17"/>
      <c r="AG2072" s="17">
        <v>0.17328604156390101</v>
      </c>
      <c r="AH2072" s="17">
        <v>0.22560354755499801</v>
      </c>
    </row>
    <row r="2073" spans="2:34" x14ac:dyDescent="0.25">
      <c r="C2073" s="17"/>
      <c r="D2073" s="17"/>
      <c r="E2073" s="17"/>
      <c r="F2073" s="17"/>
      <c r="G2073" s="17"/>
      <c r="H2073" s="17"/>
      <c r="I2073" s="17"/>
      <c r="J2073" s="17"/>
      <c r="K2073" s="17"/>
      <c r="L2073" s="17"/>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7"/>
    </row>
    <row r="2074" spans="2:34" x14ac:dyDescent="0.25">
      <c r="B2074" s="6" t="s">
        <v>743</v>
      </c>
      <c r="C2074" s="17"/>
      <c r="D2074" s="17"/>
      <c r="E2074" s="17"/>
      <c r="F2074" s="17"/>
      <c r="G2074" s="17"/>
      <c r="H2074" s="17"/>
      <c r="I2074" s="17"/>
      <c r="J2074" s="17"/>
      <c r="K2074" s="17"/>
      <c r="L2074" s="17"/>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7"/>
    </row>
    <row r="2075" spans="2:34" x14ac:dyDescent="0.25">
      <c r="B2075" s="23" t="s">
        <v>62</v>
      </c>
      <c r="C2075" s="17"/>
      <c r="D2075" s="17"/>
      <c r="E2075" s="17"/>
      <c r="F2075" s="17"/>
      <c r="G2075" s="17"/>
      <c r="H2075" s="17"/>
      <c r="I2075" s="17"/>
      <c r="J2075" s="17"/>
      <c r="K2075" s="17"/>
      <c r="L2075" s="17"/>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7"/>
    </row>
    <row r="2076" spans="2:34" x14ac:dyDescent="0.25">
      <c r="B2076" t="s">
        <v>737</v>
      </c>
      <c r="C2076" s="17">
        <v>8.8750045707418498E-2</v>
      </c>
      <c r="D2076" s="17">
        <v>0.100161573248119</v>
      </c>
      <c r="E2076" s="17">
        <v>7.9034805673699193E-2</v>
      </c>
      <c r="F2076" s="17"/>
      <c r="G2076" s="17">
        <v>8.5783787906956802E-2</v>
      </c>
      <c r="H2076" s="17">
        <v>7.9230368643627494E-2</v>
      </c>
      <c r="I2076" s="17">
        <v>0.103422743890338</v>
      </c>
      <c r="J2076" s="17"/>
      <c r="K2076" s="17">
        <v>8.4127988521652597E-2</v>
      </c>
      <c r="L2076" s="17">
        <v>8.9612962128336998E-2</v>
      </c>
      <c r="M2076" s="17"/>
      <c r="N2076" s="17">
        <v>6.3813700128553794E-2</v>
      </c>
      <c r="O2076" s="17">
        <v>7.6586265381722404E-2</v>
      </c>
      <c r="P2076" s="17">
        <v>9.50791886381743E-2</v>
      </c>
      <c r="Q2076" s="17">
        <v>0.108668612446378</v>
      </c>
      <c r="R2076" s="17">
        <v>0.103417511326291</v>
      </c>
      <c r="S2076" s="17"/>
      <c r="T2076" s="17">
        <v>9.9443272180145398E-2</v>
      </c>
      <c r="U2076" s="17">
        <v>0.11429536249218999</v>
      </c>
      <c r="V2076" s="17">
        <v>8.1834397162987599E-2</v>
      </c>
      <c r="W2076" s="17">
        <v>8.5429507214221406E-2</v>
      </c>
      <c r="X2076" s="17">
        <v>7.2765324809200893E-2</v>
      </c>
      <c r="Y2076" s="17">
        <v>9.8232207011159797E-2</v>
      </c>
      <c r="Z2076" s="17">
        <v>7.5352915922510005E-2</v>
      </c>
      <c r="AA2076" s="17">
        <v>7.1602613066978696E-2</v>
      </c>
      <c r="AB2076" s="17">
        <v>7.2097324885887604E-2</v>
      </c>
      <c r="AC2076" s="17">
        <v>7.8775941718808903E-2</v>
      </c>
      <c r="AD2076" s="17">
        <v>9.1896688577024196E-2</v>
      </c>
      <c r="AE2076" s="17">
        <v>0.114253167690434</v>
      </c>
      <c r="AF2076" s="17"/>
      <c r="AG2076" s="17">
        <v>8.7557553216298697E-2</v>
      </c>
      <c r="AH2076" s="17">
        <v>8.8874966777483605E-2</v>
      </c>
    </row>
    <row r="2077" spans="2:34" x14ac:dyDescent="0.25">
      <c r="B2077" t="s">
        <v>738</v>
      </c>
      <c r="C2077" s="17">
        <v>0.33369029672156197</v>
      </c>
      <c r="D2077" s="17">
        <v>0.33259535778935301</v>
      </c>
      <c r="E2077" s="17">
        <v>0.33305822250501799</v>
      </c>
      <c r="F2077" s="17"/>
      <c r="G2077" s="17">
        <v>0.42358863757355197</v>
      </c>
      <c r="H2077" s="17">
        <v>0.32395127309730898</v>
      </c>
      <c r="I2077" s="17">
        <v>0.26238227431656003</v>
      </c>
      <c r="J2077" s="17"/>
      <c r="K2077" s="17">
        <v>0.34271820299733802</v>
      </c>
      <c r="L2077" s="17">
        <v>0.33740030629220302</v>
      </c>
      <c r="M2077" s="17"/>
      <c r="N2077" s="17">
        <v>0.33598343142058201</v>
      </c>
      <c r="O2077" s="17">
        <v>0.40259016482648302</v>
      </c>
      <c r="P2077" s="17">
        <v>0.31935333421205703</v>
      </c>
      <c r="Q2077" s="17">
        <v>0.30839636198908299</v>
      </c>
      <c r="R2077" s="17">
        <v>0.29456504998310501</v>
      </c>
      <c r="S2077" s="17"/>
      <c r="T2077" s="17">
        <v>0.262713049930204</v>
      </c>
      <c r="U2077" s="17">
        <v>0.37838584788673502</v>
      </c>
      <c r="V2077" s="17">
        <v>0.35818141531442399</v>
      </c>
      <c r="W2077" s="17">
        <v>0.28663821929803301</v>
      </c>
      <c r="X2077" s="17">
        <v>0.26939329295762399</v>
      </c>
      <c r="Y2077" s="17">
        <v>0.38789528142595597</v>
      </c>
      <c r="Z2077" s="17">
        <v>0.32686873459582799</v>
      </c>
      <c r="AA2077" s="17">
        <v>0.317731976411252</v>
      </c>
      <c r="AB2077" s="17">
        <v>0.33080150813999398</v>
      </c>
      <c r="AC2077" s="17">
        <v>0.38666544798368702</v>
      </c>
      <c r="AD2077" s="17">
        <v>0.368622670395781</v>
      </c>
      <c r="AE2077" s="17">
        <v>0.37204949719473801</v>
      </c>
      <c r="AF2077" s="17"/>
      <c r="AG2077" s="17">
        <v>0.32711737271811597</v>
      </c>
      <c r="AH2077" s="17">
        <v>0.34460106091237003</v>
      </c>
    </row>
    <row r="2078" spans="2:34" x14ac:dyDescent="0.25">
      <c r="B2078" t="s">
        <v>739</v>
      </c>
      <c r="C2078" s="17">
        <v>0.13269806104222601</v>
      </c>
      <c r="D2078" s="17">
        <v>0.129571819321738</v>
      </c>
      <c r="E2078" s="17">
        <v>0.13656920813076201</v>
      </c>
      <c r="F2078" s="17"/>
      <c r="G2078" s="17">
        <v>9.4996816382659194E-2</v>
      </c>
      <c r="H2078" s="17">
        <v>0.13882345269203999</v>
      </c>
      <c r="I2078" s="17">
        <v>0.16004777111318499</v>
      </c>
      <c r="J2078" s="17"/>
      <c r="K2078" s="17">
        <v>0.11265681682515701</v>
      </c>
      <c r="L2078" s="17">
        <v>0.139010401832279</v>
      </c>
      <c r="M2078" s="17"/>
      <c r="N2078" s="17">
        <v>8.1033587726268397E-2</v>
      </c>
      <c r="O2078" s="17">
        <v>9.3134083079961696E-2</v>
      </c>
      <c r="P2078" s="17">
        <v>0.12732758647668199</v>
      </c>
      <c r="Q2078" s="17">
        <v>0.184788785320678</v>
      </c>
      <c r="R2078" s="17">
        <v>0.20920283714288901</v>
      </c>
      <c r="S2078" s="17"/>
      <c r="T2078" s="17">
        <v>0.203162601355626</v>
      </c>
      <c r="U2078" s="17">
        <v>0.122274702218474</v>
      </c>
      <c r="V2078" s="17">
        <v>8.1595892588142593E-2</v>
      </c>
      <c r="W2078" s="17">
        <v>0.13199695685051799</v>
      </c>
      <c r="X2078" s="17">
        <v>0.17168894903218501</v>
      </c>
      <c r="Y2078" s="17">
        <v>0.10568609581249901</v>
      </c>
      <c r="Z2078" s="17">
        <v>0.101150050727194</v>
      </c>
      <c r="AA2078" s="17">
        <v>6.5142422810834197E-2</v>
      </c>
      <c r="AB2078" s="17">
        <v>0.11506085749660799</v>
      </c>
      <c r="AC2078" s="17">
        <v>0.18452791989858799</v>
      </c>
      <c r="AD2078" s="17">
        <v>9.4004721035149397E-2</v>
      </c>
      <c r="AE2078" s="17">
        <v>0.15930416366368999</v>
      </c>
      <c r="AF2078" s="17"/>
      <c r="AG2078" s="17">
        <v>0.14202005233742099</v>
      </c>
      <c r="AH2078" s="17">
        <v>0.137270070040898</v>
      </c>
    </row>
    <row r="2079" spans="2:34" x14ac:dyDescent="0.25">
      <c r="B2079" t="s">
        <v>740</v>
      </c>
      <c r="C2079" s="17">
        <v>0.203857604401431</v>
      </c>
      <c r="D2079" s="17">
        <v>0.20275726378720901</v>
      </c>
      <c r="E2079" s="17">
        <v>0.20327346043575201</v>
      </c>
      <c r="F2079" s="17"/>
      <c r="G2079" s="17">
        <v>0.163945628628968</v>
      </c>
      <c r="H2079" s="17">
        <v>0.218177672992172</v>
      </c>
      <c r="I2079" s="17">
        <v>0.22300190227580199</v>
      </c>
      <c r="J2079" s="17"/>
      <c r="K2079" s="17">
        <v>0.23781398859441399</v>
      </c>
      <c r="L2079" s="17">
        <v>0.19920364501761501</v>
      </c>
      <c r="M2079" s="17"/>
      <c r="N2079" s="17">
        <v>0.20058805420520101</v>
      </c>
      <c r="O2079" s="17">
        <v>0.219017819393097</v>
      </c>
      <c r="P2079" s="17">
        <v>0.20687497196068699</v>
      </c>
      <c r="Q2079" s="17">
        <v>0.18830859762362701</v>
      </c>
      <c r="R2079" s="17">
        <v>0.19040947869886499</v>
      </c>
      <c r="S2079" s="17"/>
      <c r="T2079" s="17">
        <v>0.19418789889187599</v>
      </c>
      <c r="U2079" s="17">
        <v>0.16328630815780301</v>
      </c>
      <c r="V2079" s="17">
        <v>0.22279559915835101</v>
      </c>
      <c r="W2079" s="17">
        <v>0.263168661364377</v>
      </c>
      <c r="X2079" s="17">
        <v>0.223891829784992</v>
      </c>
      <c r="Y2079" s="17">
        <v>0.200703009190071</v>
      </c>
      <c r="Z2079" s="17">
        <v>0.207284664276638</v>
      </c>
      <c r="AA2079" s="17">
        <v>0.22933848121446601</v>
      </c>
      <c r="AB2079" s="17">
        <v>0.238891627576619</v>
      </c>
      <c r="AC2079" s="17">
        <v>0.15834459119689101</v>
      </c>
      <c r="AD2079" s="17">
        <v>0.192995684464703</v>
      </c>
      <c r="AE2079" s="17">
        <v>0.129574120454444</v>
      </c>
      <c r="AF2079" s="17"/>
      <c r="AG2079" s="17">
        <v>0.214233686146306</v>
      </c>
      <c r="AH2079" s="17">
        <v>0.20085275803831601</v>
      </c>
    </row>
    <row r="2080" spans="2:34" x14ac:dyDescent="0.25">
      <c r="B2080" t="s">
        <v>741</v>
      </c>
      <c r="C2080" s="17">
        <v>0.11136272341959</v>
      </c>
      <c r="D2080" s="17">
        <v>0.113749116091257</v>
      </c>
      <c r="E2080" s="17">
        <v>0.111105814128389</v>
      </c>
      <c r="F2080" s="17"/>
      <c r="G2080" s="17">
        <v>0.10289230285506699</v>
      </c>
      <c r="H2080" s="17">
        <v>0.113886327785592</v>
      </c>
      <c r="I2080" s="17">
        <v>0.116071028842233</v>
      </c>
      <c r="J2080" s="17"/>
      <c r="K2080" s="17">
        <v>0.114108026807254</v>
      </c>
      <c r="L2080" s="17">
        <v>0.112832220212432</v>
      </c>
      <c r="M2080" s="17"/>
      <c r="N2080" s="17">
        <v>9.5863651009838402E-2</v>
      </c>
      <c r="O2080" s="17">
        <v>0.10299876160005</v>
      </c>
      <c r="P2080" s="17">
        <v>0.12401664426016901</v>
      </c>
      <c r="Q2080" s="17">
        <v>0.104730934644971</v>
      </c>
      <c r="R2080" s="17">
        <v>0.111818229846617</v>
      </c>
      <c r="S2080" s="17"/>
      <c r="T2080" s="17">
        <v>0.152740850944104</v>
      </c>
      <c r="U2080" s="17">
        <v>9.3722791366140604E-2</v>
      </c>
      <c r="V2080" s="17">
        <v>0.13067112938322401</v>
      </c>
      <c r="W2080" s="17">
        <v>0.110866153978293</v>
      </c>
      <c r="X2080" s="17">
        <v>6.8336374649960605E-2</v>
      </c>
      <c r="Y2080" s="17">
        <v>7.66983938622844E-2</v>
      </c>
      <c r="Z2080" s="17">
        <v>0.14348568420940999</v>
      </c>
      <c r="AA2080" s="17">
        <v>0.14617956968555701</v>
      </c>
      <c r="AB2080" s="17">
        <v>0.12619278004738299</v>
      </c>
      <c r="AC2080" s="17">
        <v>6.9738367320873906E-2</v>
      </c>
      <c r="AD2080" s="17">
        <v>0.10722757467053</v>
      </c>
      <c r="AE2080" s="17">
        <v>8.9299332290948802E-2</v>
      </c>
      <c r="AF2080" s="17"/>
      <c r="AG2080" s="17">
        <v>0.10291428984451</v>
      </c>
      <c r="AH2080" s="17">
        <v>0.11932906136055001</v>
      </c>
    </row>
    <row r="2081" spans="2:34" x14ac:dyDescent="0.25">
      <c r="B2081" t="s">
        <v>742</v>
      </c>
      <c r="C2081" s="17">
        <v>3.8573781943611801E-2</v>
      </c>
      <c r="D2081" s="17">
        <v>3.8715340146758703E-2</v>
      </c>
      <c r="E2081" s="17">
        <v>3.9169890743274198E-2</v>
      </c>
      <c r="F2081" s="17"/>
      <c r="G2081" s="17">
        <v>2.49107103016185E-2</v>
      </c>
      <c r="H2081" s="17">
        <v>4.0701418209323603E-2</v>
      </c>
      <c r="I2081" s="17">
        <v>4.8600878449622298E-2</v>
      </c>
      <c r="J2081" s="17"/>
      <c r="K2081" s="17">
        <v>3.8640437185025599E-2</v>
      </c>
      <c r="L2081" s="17">
        <v>3.7469610707701002E-2</v>
      </c>
      <c r="M2081" s="17"/>
      <c r="N2081" s="17">
        <v>4.8648343083459201E-2</v>
      </c>
      <c r="O2081" s="17">
        <v>2.0145490359176899E-2</v>
      </c>
      <c r="P2081" s="17">
        <v>4.58460532698012E-2</v>
      </c>
      <c r="Q2081" s="17">
        <v>3.9257099135552899E-2</v>
      </c>
      <c r="R2081" s="17">
        <v>3.5848552329966699E-2</v>
      </c>
      <c r="S2081" s="17"/>
      <c r="T2081" s="17">
        <v>4.0937211005952601E-2</v>
      </c>
      <c r="U2081" s="17">
        <v>3.55555665257625E-2</v>
      </c>
      <c r="V2081" s="17">
        <v>4.6987083799215602E-2</v>
      </c>
      <c r="W2081" s="17">
        <v>3.8991885472366199E-2</v>
      </c>
      <c r="X2081" s="17">
        <v>2.8842831282944702E-2</v>
      </c>
      <c r="Y2081" s="17">
        <v>4.0057336017299397E-2</v>
      </c>
      <c r="Z2081" s="17">
        <v>3.2228058094918403E-2</v>
      </c>
      <c r="AA2081" s="17">
        <v>4.6354062235086903E-2</v>
      </c>
      <c r="AB2081" s="17">
        <v>3.8964740760725002E-2</v>
      </c>
      <c r="AC2081" s="17">
        <v>4.70256522453536E-2</v>
      </c>
      <c r="AD2081" s="17">
        <v>3.30822713578608E-2</v>
      </c>
      <c r="AE2081" s="17">
        <v>2.9014370375590098E-2</v>
      </c>
      <c r="AF2081" s="17"/>
      <c r="AG2081" s="17">
        <v>4.85610668255032E-2</v>
      </c>
      <c r="AH2081" s="17">
        <v>2.98142619547456E-2</v>
      </c>
    </row>
    <row r="2082" spans="2:34" x14ac:dyDescent="0.25">
      <c r="B2082" t="s">
        <v>80</v>
      </c>
      <c r="C2082" s="17">
        <v>9.1067486764161501E-2</v>
      </c>
      <c r="D2082" s="17">
        <v>8.2449529615565398E-2</v>
      </c>
      <c r="E2082" s="17">
        <v>9.7788598383104705E-2</v>
      </c>
      <c r="F2082" s="17"/>
      <c r="G2082" s="17">
        <v>0.103882116351178</v>
      </c>
      <c r="H2082" s="17">
        <v>8.5229486579935496E-2</v>
      </c>
      <c r="I2082" s="17">
        <v>8.6473401112259596E-2</v>
      </c>
      <c r="J2082" s="17"/>
      <c r="K2082" s="17">
        <v>6.9934539069158599E-2</v>
      </c>
      <c r="L2082" s="17">
        <v>8.4470853809433005E-2</v>
      </c>
      <c r="M2082" s="17"/>
      <c r="N2082" s="17">
        <v>0.17406923242609601</v>
      </c>
      <c r="O2082" s="17">
        <v>8.5527415359509196E-2</v>
      </c>
      <c r="P2082" s="17">
        <v>8.1502221182429502E-2</v>
      </c>
      <c r="Q2082" s="17">
        <v>6.5849608839710999E-2</v>
      </c>
      <c r="R2082" s="17">
        <v>5.4738340672267197E-2</v>
      </c>
      <c r="S2082" s="17"/>
      <c r="T2082" s="17">
        <v>4.6815115692093297E-2</v>
      </c>
      <c r="U2082" s="17">
        <v>9.2479421352895205E-2</v>
      </c>
      <c r="V2082" s="17">
        <v>7.7934482593654195E-2</v>
      </c>
      <c r="W2082" s="17">
        <v>8.2908615822191098E-2</v>
      </c>
      <c r="X2082" s="17">
        <v>0.165081397483092</v>
      </c>
      <c r="Y2082" s="17">
        <v>9.0727676680729494E-2</v>
      </c>
      <c r="Z2082" s="17">
        <v>0.113629892173501</v>
      </c>
      <c r="AA2082" s="17">
        <v>0.12365087457582601</v>
      </c>
      <c r="AB2082" s="17">
        <v>7.7991161092783104E-2</v>
      </c>
      <c r="AC2082" s="17">
        <v>7.4922079635798097E-2</v>
      </c>
      <c r="AD2082" s="17">
        <v>0.112170389498951</v>
      </c>
      <c r="AE2082" s="17">
        <v>0.106505348330156</v>
      </c>
      <c r="AF2082" s="17"/>
      <c r="AG2082" s="17">
        <v>7.7595978911844998E-2</v>
      </c>
      <c r="AH2082" s="17">
        <v>7.9257820915635893E-2</v>
      </c>
    </row>
    <row r="2083" spans="2:34" x14ac:dyDescent="0.25">
      <c r="C2083" s="17"/>
      <c r="D2083" s="17"/>
      <c r="E2083" s="17"/>
      <c r="F2083" s="17"/>
      <c r="G2083" s="17"/>
      <c r="H2083" s="17"/>
      <c r="I2083" s="17"/>
      <c r="J2083" s="17"/>
      <c r="K2083" s="17"/>
      <c r="L2083" s="17"/>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7"/>
    </row>
    <row r="2084" spans="2:34" x14ac:dyDescent="0.25">
      <c r="C2084" s="17"/>
      <c r="D2084" s="17"/>
      <c r="E2084" s="17"/>
      <c r="F2084" s="17"/>
      <c r="G2084" s="17"/>
      <c r="H2084" s="17"/>
      <c r="I2084" s="17"/>
      <c r="J2084" s="17"/>
      <c r="K2084" s="17"/>
      <c r="L2084" s="17"/>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7"/>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139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134</v>
      </c>
      <c r="C9" s="17">
        <v>0.40824055167825002</v>
      </c>
      <c r="D9" s="17">
        <v>0.45773634676721697</v>
      </c>
      <c r="E9" s="17">
        <v>0.35906200661107002</v>
      </c>
      <c r="F9" s="17"/>
      <c r="G9" s="17">
        <v>0.38276812505310798</v>
      </c>
      <c r="H9" s="17">
        <v>0.40132499491616402</v>
      </c>
      <c r="I9" s="17">
        <v>0.44055756628139198</v>
      </c>
      <c r="J9" s="17"/>
      <c r="K9" s="17">
        <v>0.260089523809168</v>
      </c>
      <c r="L9" s="17">
        <v>0.44241648622315199</v>
      </c>
      <c r="M9" s="17"/>
      <c r="N9" s="17">
        <v>0.26433363223839401</v>
      </c>
      <c r="O9" s="17">
        <v>0.36947926193414699</v>
      </c>
      <c r="P9" s="17">
        <v>0.38753133379430199</v>
      </c>
      <c r="Q9" s="17">
        <v>0.45424120654437</v>
      </c>
      <c r="R9" s="17">
        <v>0.591977848976736</v>
      </c>
      <c r="S9" s="17"/>
      <c r="T9" s="17">
        <v>0.52841146289476304</v>
      </c>
      <c r="U9" s="17">
        <v>0.36984643030547198</v>
      </c>
      <c r="V9" s="17">
        <v>0.34767347745297</v>
      </c>
      <c r="W9" s="17">
        <v>0.43896561528613598</v>
      </c>
      <c r="X9" s="17">
        <v>0.37793629634529502</v>
      </c>
      <c r="Y9" s="17">
        <v>0.38159361900721001</v>
      </c>
      <c r="Z9" s="17">
        <v>0.34128495181427798</v>
      </c>
      <c r="AA9" s="17">
        <v>0.365681259219239</v>
      </c>
      <c r="AB9" s="17">
        <v>0.42647818904621998</v>
      </c>
      <c r="AC9" s="17">
        <v>0.41262680606862401</v>
      </c>
      <c r="AD9" s="17">
        <v>0.42887916291414102</v>
      </c>
      <c r="AE9" s="17">
        <v>0.41017158735620202</v>
      </c>
      <c r="AF9" s="17"/>
      <c r="AG9" s="17">
        <v>0.40689099734138401</v>
      </c>
      <c r="AH9" s="17">
        <v>0.42211424229448802</v>
      </c>
    </row>
    <row r="10" spans="2:34" x14ac:dyDescent="0.25">
      <c r="B10" s="18" t="s">
        <v>135</v>
      </c>
      <c r="C10" s="17">
        <v>0.44721845635484903</v>
      </c>
      <c r="D10" s="17">
        <v>0.41407653391885602</v>
      </c>
      <c r="E10" s="17">
        <v>0.47953622001587498</v>
      </c>
      <c r="F10" s="17"/>
      <c r="G10" s="17">
        <v>0.444954995846568</v>
      </c>
      <c r="H10" s="17">
        <v>0.46185099758896397</v>
      </c>
      <c r="I10" s="17">
        <v>0.431002547245662</v>
      </c>
      <c r="J10" s="17"/>
      <c r="K10" s="17">
        <v>0.56430460965706497</v>
      </c>
      <c r="L10" s="17">
        <v>0.42852146679599401</v>
      </c>
      <c r="M10" s="17"/>
      <c r="N10" s="17">
        <v>0.53498182666399496</v>
      </c>
      <c r="O10" s="17">
        <v>0.45599821050689299</v>
      </c>
      <c r="P10" s="17">
        <v>0.47488189210821502</v>
      </c>
      <c r="Q10" s="17">
        <v>0.428378672360889</v>
      </c>
      <c r="R10" s="17">
        <v>0.31937901367816302</v>
      </c>
      <c r="S10" s="17"/>
      <c r="T10" s="17">
        <v>0.34734660006228202</v>
      </c>
      <c r="U10" s="17">
        <v>0.45914248157919202</v>
      </c>
      <c r="V10" s="17">
        <v>0.46301307498634597</v>
      </c>
      <c r="W10" s="17">
        <v>0.40926733096280699</v>
      </c>
      <c r="X10" s="17">
        <v>0.44122085865436</v>
      </c>
      <c r="Y10" s="17">
        <v>0.46637442661571199</v>
      </c>
      <c r="Z10" s="17">
        <v>0.49514333038953801</v>
      </c>
      <c r="AA10" s="17">
        <v>0.49530558019534698</v>
      </c>
      <c r="AB10" s="17">
        <v>0.47831993925896199</v>
      </c>
      <c r="AC10" s="17">
        <v>0.46909806522069297</v>
      </c>
      <c r="AD10" s="17">
        <v>0.43318430544097902</v>
      </c>
      <c r="AE10" s="17">
        <v>0.51061911006034899</v>
      </c>
      <c r="AF10" s="17"/>
      <c r="AG10" s="17">
        <v>0.47407676072662502</v>
      </c>
      <c r="AH10" s="17">
        <v>0.42739711350013498</v>
      </c>
    </row>
    <row r="11" spans="2:34" x14ac:dyDescent="0.25">
      <c r="B11" s="18" t="s">
        <v>80</v>
      </c>
      <c r="C11" s="19">
        <v>0.14454099196690201</v>
      </c>
      <c r="D11" s="19">
        <v>0.12818711931392701</v>
      </c>
      <c r="E11" s="19">
        <v>0.161401773373054</v>
      </c>
      <c r="F11" s="19"/>
      <c r="G11" s="19">
        <v>0.17227687910032399</v>
      </c>
      <c r="H11" s="19">
        <v>0.136824007494872</v>
      </c>
      <c r="I11" s="19">
        <v>0.12843988647294599</v>
      </c>
      <c r="J11" s="19"/>
      <c r="K11" s="19">
        <v>0.175605866533766</v>
      </c>
      <c r="L11" s="19">
        <v>0.129062046980853</v>
      </c>
      <c r="M11" s="19"/>
      <c r="N11" s="19">
        <v>0.20068454109761</v>
      </c>
      <c r="O11" s="19">
        <v>0.17452252755896</v>
      </c>
      <c r="P11" s="19">
        <v>0.13758677409748299</v>
      </c>
      <c r="Q11" s="19">
        <v>0.117380121094741</v>
      </c>
      <c r="R11" s="19">
        <v>8.8643137345100598E-2</v>
      </c>
      <c r="S11" s="19"/>
      <c r="T11" s="19">
        <v>0.124241937042955</v>
      </c>
      <c r="U11" s="19">
        <v>0.171011088115335</v>
      </c>
      <c r="V11" s="19">
        <v>0.189313447560684</v>
      </c>
      <c r="W11" s="19">
        <v>0.15176705375105601</v>
      </c>
      <c r="X11" s="19">
        <v>0.180842845000344</v>
      </c>
      <c r="Y11" s="19">
        <v>0.152031954377078</v>
      </c>
      <c r="Z11" s="19">
        <v>0.16357171779618401</v>
      </c>
      <c r="AA11" s="19">
        <v>0.13901316058541399</v>
      </c>
      <c r="AB11" s="19">
        <v>9.5201871694818502E-2</v>
      </c>
      <c r="AC11" s="19">
        <v>0.11827512871068301</v>
      </c>
      <c r="AD11" s="19">
        <v>0.13793653164488001</v>
      </c>
      <c r="AE11" s="19">
        <v>7.9209302583449201E-2</v>
      </c>
      <c r="AF11" s="19"/>
      <c r="AG11" s="19">
        <v>0.119032241931991</v>
      </c>
      <c r="AH11" s="19">
        <v>0.150488644205377</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140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134</v>
      </c>
      <c r="C9" s="17">
        <v>0.49925647220281899</v>
      </c>
      <c r="D9" s="17">
        <v>0.54778193154945198</v>
      </c>
      <c r="E9" s="17">
        <v>0.44425322307337101</v>
      </c>
      <c r="F9" s="17"/>
      <c r="G9" s="17">
        <v>0.44415101647862398</v>
      </c>
      <c r="H9" s="17">
        <v>0.48173093042067</v>
      </c>
      <c r="I9" s="17">
        <v>0.57237999275220597</v>
      </c>
      <c r="J9" s="17"/>
      <c r="K9" s="17">
        <v>0.38097899541588498</v>
      </c>
      <c r="L9" s="17">
        <v>0.52372535792416297</v>
      </c>
      <c r="M9" s="17"/>
      <c r="N9" s="17">
        <v>0.301737522251391</v>
      </c>
      <c r="O9" s="17">
        <v>0.45660370205722101</v>
      </c>
      <c r="P9" s="17">
        <v>0.51995371843997895</v>
      </c>
      <c r="Q9" s="17">
        <v>0.52307113721228404</v>
      </c>
      <c r="R9" s="17">
        <v>0.66209749826282605</v>
      </c>
      <c r="S9" s="17"/>
      <c r="T9" s="17">
        <v>0.54983473582902698</v>
      </c>
      <c r="U9" s="17">
        <v>0.51238640673312397</v>
      </c>
      <c r="V9" s="17">
        <v>0.45655980460379503</v>
      </c>
      <c r="W9" s="17">
        <v>0.45238251143151098</v>
      </c>
      <c r="X9" s="17">
        <v>0.47072442608550302</v>
      </c>
      <c r="Y9" s="17">
        <v>0.47223325056564702</v>
      </c>
      <c r="Z9" s="17">
        <v>0.49390708734758898</v>
      </c>
      <c r="AA9" s="17">
        <v>0.51927585422371803</v>
      </c>
      <c r="AB9" s="17">
        <v>0.49827784078772602</v>
      </c>
      <c r="AC9" s="17">
        <v>0.53041187439160398</v>
      </c>
      <c r="AD9" s="17">
        <v>0.53239072437424495</v>
      </c>
      <c r="AE9" s="17">
        <v>0.46899518935429702</v>
      </c>
      <c r="AF9" s="17"/>
      <c r="AG9" s="17">
        <v>0.49039075659491499</v>
      </c>
      <c r="AH9" s="17">
        <v>0.51932057033713497</v>
      </c>
    </row>
    <row r="10" spans="2:34" x14ac:dyDescent="0.25">
      <c r="B10" s="18" t="s">
        <v>135</v>
      </c>
      <c r="C10" s="17">
        <v>0.367481524524569</v>
      </c>
      <c r="D10" s="17">
        <v>0.34373355953564799</v>
      </c>
      <c r="E10" s="17">
        <v>0.39515672627063902</v>
      </c>
      <c r="F10" s="17"/>
      <c r="G10" s="17">
        <v>0.39567373946298701</v>
      </c>
      <c r="H10" s="17">
        <v>0.38893499957952699</v>
      </c>
      <c r="I10" s="17">
        <v>0.31443847274050202</v>
      </c>
      <c r="J10" s="17"/>
      <c r="K10" s="17">
        <v>0.46287092342769698</v>
      </c>
      <c r="L10" s="17">
        <v>0.352105094972048</v>
      </c>
      <c r="M10" s="17"/>
      <c r="N10" s="17">
        <v>0.52674152081661696</v>
      </c>
      <c r="O10" s="17">
        <v>0.37889171008149602</v>
      </c>
      <c r="P10" s="17">
        <v>0.35840175497011201</v>
      </c>
      <c r="Q10" s="17">
        <v>0.29592063857805001</v>
      </c>
      <c r="R10" s="17">
        <v>0.26527171525071602</v>
      </c>
      <c r="S10" s="17"/>
      <c r="T10" s="17">
        <v>0.31496170721051397</v>
      </c>
      <c r="U10" s="17">
        <v>0.35959110501838998</v>
      </c>
      <c r="V10" s="17">
        <v>0.37824788910067703</v>
      </c>
      <c r="W10" s="17">
        <v>0.39619103619149498</v>
      </c>
      <c r="X10" s="17">
        <v>0.36590334679088898</v>
      </c>
      <c r="Y10" s="17">
        <v>0.39277630838007499</v>
      </c>
      <c r="Z10" s="17">
        <v>0.37433186937291402</v>
      </c>
      <c r="AA10" s="17">
        <v>0.34991011097234198</v>
      </c>
      <c r="AB10" s="17">
        <v>0.41427214886484998</v>
      </c>
      <c r="AC10" s="17">
        <v>0.33857571851426499</v>
      </c>
      <c r="AD10" s="17">
        <v>0.32913994671222702</v>
      </c>
      <c r="AE10" s="17">
        <v>0.42760028782770598</v>
      </c>
      <c r="AF10" s="17"/>
      <c r="AG10" s="17">
        <v>0.39389232261557899</v>
      </c>
      <c r="AH10" s="17">
        <v>0.35166807591186999</v>
      </c>
    </row>
    <row r="11" spans="2:34" x14ac:dyDescent="0.25">
      <c r="B11" s="18" t="s">
        <v>80</v>
      </c>
      <c r="C11" s="19">
        <v>0.13326200327261201</v>
      </c>
      <c r="D11" s="19">
        <v>0.108484508914899</v>
      </c>
      <c r="E11" s="19">
        <v>0.16059005065599</v>
      </c>
      <c r="F11" s="19"/>
      <c r="G11" s="19">
        <v>0.16017524405838901</v>
      </c>
      <c r="H11" s="19">
        <v>0.12933406999980401</v>
      </c>
      <c r="I11" s="19">
        <v>0.113181534507293</v>
      </c>
      <c r="J11" s="19"/>
      <c r="K11" s="19">
        <v>0.15615008115641801</v>
      </c>
      <c r="L11" s="19">
        <v>0.124169547103789</v>
      </c>
      <c r="M11" s="19"/>
      <c r="N11" s="19">
        <v>0.17152095693199201</v>
      </c>
      <c r="O11" s="19">
        <v>0.164504587861283</v>
      </c>
      <c r="P11" s="19">
        <v>0.121644526589909</v>
      </c>
      <c r="Q11" s="19">
        <v>0.181008224209666</v>
      </c>
      <c r="R11" s="19">
        <v>7.2630786486458002E-2</v>
      </c>
      <c r="S11" s="19"/>
      <c r="T11" s="19">
        <v>0.13520355696045899</v>
      </c>
      <c r="U11" s="19">
        <v>0.128022488248486</v>
      </c>
      <c r="V11" s="19">
        <v>0.165192306295528</v>
      </c>
      <c r="W11" s="19">
        <v>0.15142645237699501</v>
      </c>
      <c r="X11" s="19">
        <v>0.16337222712360899</v>
      </c>
      <c r="Y11" s="19">
        <v>0.13499044105427799</v>
      </c>
      <c r="Z11" s="19">
        <v>0.131761043279497</v>
      </c>
      <c r="AA11" s="19">
        <v>0.13081403480393999</v>
      </c>
      <c r="AB11" s="19">
        <v>8.7450010347424098E-2</v>
      </c>
      <c r="AC11" s="19">
        <v>0.13101240709413101</v>
      </c>
      <c r="AD11" s="19">
        <v>0.13846932891352801</v>
      </c>
      <c r="AE11" s="19">
        <v>0.103404522817997</v>
      </c>
      <c r="AF11" s="19"/>
      <c r="AG11" s="19">
        <v>0.115716920789506</v>
      </c>
      <c r="AH11" s="19">
        <v>0.12901135375099501</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141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134</v>
      </c>
      <c r="C9" s="17">
        <v>0.51796093330001203</v>
      </c>
      <c r="D9" s="17">
        <v>0.54981027164417995</v>
      </c>
      <c r="E9" s="17">
        <v>0.48889252583267701</v>
      </c>
      <c r="F9" s="17"/>
      <c r="G9" s="17">
        <v>0.489564997056954</v>
      </c>
      <c r="H9" s="17">
        <v>0.51527349309290604</v>
      </c>
      <c r="I9" s="17">
        <v>0.54770026716607301</v>
      </c>
      <c r="J9" s="17"/>
      <c r="K9" s="17">
        <v>0.43136724052716302</v>
      </c>
      <c r="L9" s="17">
        <v>0.53803923249369401</v>
      </c>
      <c r="M9" s="17"/>
      <c r="N9" s="17">
        <v>0.38171433610987499</v>
      </c>
      <c r="O9" s="17">
        <v>0.50805570421836099</v>
      </c>
      <c r="P9" s="17">
        <v>0.52938116955897596</v>
      </c>
      <c r="Q9" s="17">
        <v>0.48477811157741102</v>
      </c>
      <c r="R9" s="17">
        <v>0.63283684987667099</v>
      </c>
      <c r="S9" s="17"/>
      <c r="T9" s="17">
        <v>0.62059001721485996</v>
      </c>
      <c r="U9" s="17">
        <v>0.47794528378372497</v>
      </c>
      <c r="V9" s="17">
        <v>0.47861497969356498</v>
      </c>
      <c r="W9" s="17">
        <v>0.50752813074518599</v>
      </c>
      <c r="X9" s="17">
        <v>0.45643868544649902</v>
      </c>
      <c r="Y9" s="17">
        <v>0.48182417480380901</v>
      </c>
      <c r="Z9" s="17">
        <v>0.52171966350992405</v>
      </c>
      <c r="AA9" s="17">
        <v>0.51090336925261404</v>
      </c>
      <c r="AB9" s="17">
        <v>0.56104142618332797</v>
      </c>
      <c r="AC9" s="17">
        <v>0.49879108554382601</v>
      </c>
      <c r="AD9" s="17">
        <v>0.59061069491704499</v>
      </c>
      <c r="AE9" s="17">
        <v>0.40212842330168203</v>
      </c>
      <c r="AF9" s="17"/>
      <c r="AG9" s="17">
        <v>0.499407453305523</v>
      </c>
      <c r="AH9" s="17">
        <v>0.54238704809594895</v>
      </c>
    </row>
    <row r="10" spans="2:34" x14ac:dyDescent="0.25">
      <c r="B10" s="18" t="s">
        <v>135</v>
      </c>
      <c r="C10" s="17">
        <v>0.358049844190726</v>
      </c>
      <c r="D10" s="17">
        <v>0.32933970846291</v>
      </c>
      <c r="E10" s="17">
        <v>0.38362786620657902</v>
      </c>
      <c r="F10" s="17"/>
      <c r="G10" s="17">
        <v>0.36775833598617902</v>
      </c>
      <c r="H10" s="17">
        <v>0.37384896150853902</v>
      </c>
      <c r="I10" s="17">
        <v>0.32925361999491698</v>
      </c>
      <c r="J10" s="17"/>
      <c r="K10" s="17">
        <v>0.45705923747732102</v>
      </c>
      <c r="L10" s="17">
        <v>0.34158628673894498</v>
      </c>
      <c r="M10" s="17"/>
      <c r="N10" s="17">
        <v>0.43199994392248497</v>
      </c>
      <c r="O10" s="17">
        <v>0.34146821823905898</v>
      </c>
      <c r="P10" s="17">
        <v>0.37263450905714701</v>
      </c>
      <c r="Q10" s="17">
        <v>0.40939001926590401</v>
      </c>
      <c r="R10" s="17">
        <v>0.26793482375184202</v>
      </c>
      <c r="S10" s="17"/>
      <c r="T10" s="17">
        <v>0.29523438720894501</v>
      </c>
      <c r="U10" s="17">
        <v>0.40376640011877202</v>
      </c>
      <c r="V10" s="17">
        <v>0.39825959712951797</v>
      </c>
      <c r="W10" s="17">
        <v>0.34628957703720298</v>
      </c>
      <c r="X10" s="17">
        <v>0.37596065671733703</v>
      </c>
      <c r="Y10" s="17">
        <v>0.36483850421936598</v>
      </c>
      <c r="Z10" s="17">
        <v>0.34934800907213698</v>
      </c>
      <c r="AA10" s="17">
        <v>0.37891708619654102</v>
      </c>
      <c r="AB10" s="17">
        <v>0.30784491738814401</v>
      </c>
      <c r="AC10" s="17">
        <v>0.39557838416487001</v>
      </c>
      <c r="AD10" s="17">
        <v>0.31782138231270202</v>
      </c>
      <c r="AE10" s="17">
        <v>0.44903825558982802</v>
      </c>
      <c r="AF10" s="17"/>
      <c r="AG10" s="17">
        <v>0.38237255667228698</v>
      </c>
      <c r="AH10" s="17">
        <v>0.347019293237745</v>
      </c>
    </row>
    <row r="11" spans="2:34" x14ac:dyDescent="0.25">
      <c r="B11" s="18" t="s">
        <v>80</v>
      </c>
      <c r="C11" s="19">
        <v>0.123989222509262</v>
      </c>
      <c r="D11" s="19">
        <v>0.120850019892911</v>
      </c>
      <c r="E11" s="19">
        <v>0.12747960796074301</v>
      </c>
      <c r="F11" s="19"/>
      <c r="G11" s="19">
        <v>0.14267666695686601</v>
      </c>
      <c r="H11" s="19">
        <v>0.110877545398555</v>
      </c>
      <c r="I11" s="19">
        <v>0.12304611283901</v>
      </c>
      <c r="J11" s="19"/>
      <c r="K11" s="19">
        <v>0.111573521995516</v>
      </c>
      <c r="L11" s="19">
        <v>0.120374480767361</v>
      </c>
      <c r="M11" s="19"/>
      <c r="N11" s="19">
        <v>0.18628571996764001</v>
      </c>
      <c r="O11" s="19">
        <v>0.15047607754257999</v>
      </c>
      <c r="P11" s="19">
        <v>9.7984321383877193E-2</v>
      </c>
      <c r="Q11" s="19">
        <v>0.10583186915668601</v>
      </c>
      <c r="R11" s="19">
        <v>9.9228326371487402E-2</v>
      </c>
      <c r="S11" s="19"/>
      <c r="T11" s="19">
        <v>8.4175595576194404E-2</v>
      </c>
      <c r="U11" s="19">
        <v>0.118288316097503</v>
      </c>
      <c r="V11" s="19">
        <v>0.12312542317691701</v>
      </c>
      <c r="W11" s="19">
        <v>0.146182292217611</v>
      </c>
      <c r="X11" s="19">
        <v>0.16760065783616501</v>
      </c>
      <c r="Y11" s="19">
        <v>0.15333732097682401</v>
      </c>
      <c r="Z11" s="19">
        <v>0.128932327417938</v>
      </c>
      <c r="AA11" s="19">
        <v>0.110179544550845</v>
      </c>
      <c r="AB11" s="19">
        <v>0.13111365642852801</v>
      </c>
      <c r="AC11" s="19">
        <v>0.10563053029130499</v>
      </c>
      <c r="AD11" s="19">
        <v>9.1567922770252302E-2</v>
      </c>
      <c r="AE11" s="19">
        <v>0.14883332110849001</v>
      </c>
      <c r="AF11" s="19"/>
      <c r="AG11" s="19">
        <v>0.11821999002219</v>
      </c>
      <c r="AH11" s="19">
        <v>0.11059365866630599</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142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134</v>
      </c>
      <c r="C9" s="17">
        <v>0.50503692177939297</v>
      </c>
      <c r="D9" s="17">
        <v>0.556057762384631</v>
      </c>
      <c r="E9" s="17">
        <v>0.45644262124409302</v>
      </c>
      <c r="F9" s="17"/>
      <c r="G9" s="17">
        <v>0.48415088685422603</v>
      </c>
      <c r="H9" s="17">
        <v>0.48761257978873501</v>
      </c>
      <c r="I9" s="17">
        <v>0.54624976675108605</v>
      </c>
      <c r="J9" s="17"/>
      <c r="K9" s="17">
        <v>0.374206898372833</v>
      </c>
      <c r="L9" s="17">
        <v>0.53159588185168605</v>
      </c>
      <c r="M9" s="17"/>
      <c r="N9" s="17">
        <v>0.35308672325287399</v>
      </c>
      <c r="O9" s="17">
        <v>0.46203204128679398</v>
      </c>
      <c r="P9" s="17">
        <v>0.50544546372240595</v>
      </c>
      <c r="Q9" s="17">
        <v>0.54486886802904599</v>
      </c>
      <c r="R9" s="17">
        <v>0.66253857842757602</v>
      </c>
      <c r="S9" s="17"/>
      <c r="T9" s="17">
        <v>0.640104210463743</v>
      </c>
      <c r="U9" s="17">
        <v>0.454704438320787</v>
      </c>
      <c r="V9" s="17">
        <v>0.53592114024353399</v>
      </c>
      <c r="W9" s="17">
        <v>0.41944336192258502</v>
      </c>
      <c r="X9" s="17">
        <v>0.51795976529051502</v>
      </c>
      <c r="Y9" s="17">
        <v>0.527293600640384</v>
      </c>
      <c r="Z9" s="17">
        <v>0.47762920364932898</v>
      </c>
      <c r="AA9" s="17">
        <v>0.52403722602453096</v>
      </c>
      <c r="AB9" s="17">
        <v>0.50549182659511205</v>
      </c>
      <c r="AC9" s="17">
        <v>0.48070590974132299</v>
      </c>
      <c r="AD9" s="17">
        <v>0.44017148422690799</v>
      </c>
      <c r="AE9" s="17">
        <v>0.39146022145688297</v>
      </c>
      <c r="AF9" s="17"/>
      <c r="AG9" s="17">
        <v>0.51326146553636098</v>
      </c>
      <c r="AH9" s="17">
        <v>0.50949842355513797</v>
      </c>
    </row>
    <row r="10" spans="2:34" x14ac:dyDescent="0.25">
      <c r="B10" s="18" t="s">
        <v>135</v>
      </c>
      <c r="C10" s="17">
        <v>0.35254640241021401</v>
      </c>
      <c r="D10" s="17">
        <v>0.31731920479682002</v>
      </c>
      <c r="E10" s="17">
        <v>0.38404755538001401</v>
      </c>
      <c r="F10" s="17"/>
      <c r="G10" s="17">
        <v>0.35882960666220998</v>
      </c>
      <c r="H10" s="17">
        <v>0.36515963571780202</v>
      </c>
      <c r="I10" s="17">
        <v>0.33092004831481098</v>
      </c>
      <c r="J10" s="17"/>
      <c r="K10" s="17">
        <v>0.42687559321859397</v>
      </c>
      <c r="L10" s="17">
        <v>0.33728237123265498</v>
      </c>
      <c r="M10" s="17"/>
      <c r="N10" s="17">
        <v>0.46146625288665799</v>
      </c>
      <c r="O10" s="17">
        <v>0.37522382757297101</v>
      </c>
      <c r="P10" s="17">
        <v>0.35601901470024</v>
      </c>
      <c r="Q10" s="17">
        <v>0.27875620148562702</v>
      </c>
      <c r="R10" s="17">
        <v>0.25760356773307602</v>
      </c>
      <c r="S10" s="17"/>
      <c r="T10" s="17">
        <v>0.23983301099847601</v>
      </c>
      <c r="U10" s="17">
        <v>0.375108894893946</v>
      </c>
      <c r="V10" s="17">
        <v>0.32088509782967201</v>
      </c>
      <c r="W10" s="17">
        <v>0.40641926125463101</v>
      </c>
      <c r="X10" s="17">
        <v>0.34167657015752001</v>
      </c>
      <c r="Y10" s="17">
        <v>0.34570057688300099</v>
      </c>
      <c r="Z10" s="17">
        <v>0.36708245774341203</v>
      </c>
      <c r="AA10" s="17">
        <v>0.39439188835994299</v>
      </c>
      <c r="AB10" s="17">
        <v>0.39015497245311298</v>
      </c>
      <c r="AC10" s="17">
        <v>0.368219273708078</v>
      </c>
      <c r="AD10" s="17">
        <v>0.39519737169924202</v>
      </c>
      <c r="AE10" s="17">
        <v>0.39482950869844602</v>
      </c>
      <c r="AF10" s="17"/>
      <c r="AG10" s="17">
        <v>0.364542660278737</v>
      </c>
      <c r="AH10" s="17">
        <v>0.34815883291390298</v>
      </c>
    </row>
    <row r="11" spans="2:34" x14ac:dyDescent="0.25">
      <c r="B11" s="18" t="s">
        <v>80</v>
      </c>
      <c r="C11" s="19">
        <v>0.142416675810392</v>
      </c>
      <c r="D11" s="19">
        <v>0.12662303281855</v>
      </c>
      <c r="E11" s="19">
        <v>0.15950982337589401</v>
      </c>
      <c r="F11" s="19"/>
      <c r="G11" s="19">
        <v>0.157019506483564</v>
      </c>
      <c r="H11" s="19">
        <v>0.14722778449346299</v>
      </c>
      <c r="I11" s="19">
        <v>0.122830184934103</v>
      </c>
      <c r="J11" s="19"/>
      <c r="K11" s="19">
        <v>0.198917508408573</v>
      </c>
      <c r="L11" s="19">
        <v>0.131121746915659</v>
      </c>
      <c r="M11" s="19"/>
      <c r="N11" s="19">
        <v>0.18544702386046899</v>
      </c>
      <c r="O11" s="19">
        <v>0.162744131140235</v>
      </c>
      <c r="P11" s="19">
        <v>0.13853552157735299</v>
      </c>
      <c r="Q11" s="19">
        <v>0.17637493048532801</v>
      </c>
      <c r="R11" s="19">
        <v>7.9857853839347695E-2</v>
      </c>
      <c r="S11" s="19"/>
      <c r="T11" s="19">
        <v>0.12006277853778</v>
      </c>
      <c r="U11" s="19">
        <v>0.170186666785267</v>
      </c>
      <c r="V11" s="19">
        <v>0.14319376192679401</v>
      </c>
      <c r="W11" s="19">
        <v>0.17413737682278399</v>
      </c>
      <c r="X11" s="19">
        <v>0.140363664551965</v>
      </c>
      <c r="Y11" s="19">
        <v>0.12700582247661599</v>
      </c>
      <c r="Z11" s="19">
        <v>0.15528833860725899</v>
      </c>
      <c r="AA11" s="19">
        <v>8.1570885615525904E-2</v>
      </c>
      <c r="AB11" s="19">
        <v>0.104353200951775</v>
      </c>
      <c r="AC11" s="19">
        <v>0.15107481655059901</v>
      </c>
      <c r="AD11" s="19">
        <v>0.16463114407384999</v>
      </c>
      <c r="AE11" s="19">
        <v>0.21371026984467101</v>
      </c>
      <c r="AF11" s="19"/>
      <c r="AG11" s="19">
        <v>0.12219587418490201</v>
      </c>
      <c r="AH11" s="19">
        <v>0.14234274353095899</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143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134</v>
      </c>
      <c r="C9" s="17">
        <v>0.77998345108952305</v>
      </c>
      <c r="D9" s="17">
        <v>0.787852157269327</v>
      </c>
      <c r="E9" s="17">
        <v>0.77174980083292299</v>
      </c>
      <c r="F9" s="17"/>
      <c r="G9" s="17">
        <v>0.77620858219047395</v>
      </c>
      <c r="H9" s="17">
        <v>0.80377003829245897</v>
      </c>
      <c r="I9" s="17">
        <v>0.75371155781923205</v>
      </c>
      <c r="J9" s="17"/>
      <c r="K9" s="17">
        <v>0.739484104087754</v>
      </c>
      <c r="L9" s="17">
        <v>0.78937575949013405</v>
      </c>
      <c r="M9" s="17"/>
      <c r="N9" s="17">
        <v>0.61495312421793002</v>
      </c>
      <c r="O9" s="17">
        <v>0.77667228754087603</v>
      </c>
      <c r="P9" s="17">
        <v>0.82175625034784205</v>
      </c>
      <c r="Q9" s="17">
        <v>0.79355303883346495</v>
      </c>
      <c r="R9" s="17">
        <v>0.83791102304881004</v>
      </c>
      <c r="S9" s="17"/>
      <c r="T9" s="17">
        <v>0.87367049441548195</v>
      </c>
      <c r="U9" s="17">
        <v>0.81169761926099904</v>
      </c>
      <c r="V9" s="17">
        <v>0.79511879549436404</v>
      </c>
      <c r="W9" s="17">
        <v>0.72859970289493803</v>
      </c>
      <c r="X9" s="17">
        <v>0.72364197220836701</v>
      </c>
      <c r="Y9" s="17">
        <v>0.74140516051336203</v>
      </c>
      <c r="Z9" s="17">
        <v>0.77374443817507998</v>
      </c>
      <c r="AA9" s="17">
        <v>0.64693756833786897</v>
      </c>
      <c r="AB9" s="17">
        <v>0.80620279710509302</v>
      </c>
      <c r="AC9" s="17">
        <v>0.80904292024899005</v>
      </c>
      <c r="AD9" s="17">
        <v>0.74380781833783005</v>
      </c>
      <c r="AE9" s="17">
        <v>0.66352384458928604</v>
      </c>
      <c r="AF9" s="17"/>
      <c r="AG9" s="17">
        <v>0.76305162932487902</v>
      </c>
      <c r="AH9" s="17">
        <v>0.79484989912017001</v>
      </c>
    </row>
    <row r="10" spans="2:34" x14ac:dyDescent="0.25">
      <c r="B10" s="18" t="s">
        <v>135</v>
      </c>
      <c r="C10" s="17">
        <v>0.175405317911215</v>
      </c>
      <c r="D10" s="17">
        <v>0.16338084701230399</v>
      </c>
      <c r="E10" s="17">
        <v>0.186941942322886</v>
      </c>
      <c r="F10" s="17"/>
      <c r="G10" s="17">
        <v>0.173767986036653</v>
      </c>
      <c r="H10" s="17">
        <v>0.160321934409144</v>
      </c>
      <c r="I10" s="17">
        <v>0.19580879870340701</v>
      </c>
      <c r="J10" s="17"/>
      <c r="K10" s="17">
        <v>0.20336298003297401</v>
      </c>
      <c r="L10" s="17">
        <v>0.16876191746811101</v>
      </c>
      <c r="M10" s="17"/>
      <c r="N10" s="17">
        <v>0.312842957315346</v>
      </c>
      <c r="O10" s="17">
        <v>0.16709053290076301</v>
      </c>
      <c r="P10" s="17">
        <v>0.146467814106886</v>
      </c>
      <c r="Q10" s="17">
        <v>0.15899129401814799</v>
      </c>
      <c r="R10" s="17">
        <v>0.129794566814037</v>
      </c>
      <c r="S10" s="17"/>
      <c r="T10" s="17">
        <v>9.7875705153189899E-2</v>
      </c>
      <c r="U10" s="17">
        <v>0.12940366929260799</v>
      </c>
      <c r="V10" s="17">
        <v>0.17161006099860401</v>
      </c>
      <c r="W10" s="17">
        <v>0.21462959842093199</v>
      </c>
      <c r="X10" s="17">
        <v>0.22996488237870399</v>
      </c>
      <c r="Y10" s="17">
        <v>0.178513162309443</v>
      </c>
      <c r="Z10" s="17">
        <v>0.17297752903986399</v>
      </c>
      <c r="AA10" s="17">
        <v>0.30812783345572498</v>
      </c>
      <c r="AB10" s="17">
        <v>0.16692152457702999</v>
      </c>
      <c r="AC10" s="17">
        <v>0.16952087954094699</v>
      </c>
      <c r="AD10" s="17">
        <v>0.21912560976885301</v>
      </c>
      <c r="AE10" s="17">
        <v>0.28490074086814499</v>
      </c>
      <c r="AF10" s="17"/>
      <c r="AG10" s="17">
        <v>0.185832794314577</v>
      </c>
      <c r="AH10" s="17">
        <v>0.16814033100043399</v>
      </c>
    </row>
    <row r="11" spans="2:34" x14ac:dyDescent="0.25">
      <c r="B11" s="18" t="s">
        <v>80</v>
      </c>
      <c r="C11" s="19">
        <v>4.4611230999262397E-2</v>
      </c>
      <c r="D11" s="19">
        <v>4.8766995718369802E-2</v>
      </c>
      <c r="E11" s="19">
        <v>4.1308256844190802E-2</v>
      </c>
      <c r="F11" s="19"/>
      <c r="G11" s="19">
        <v>5.0023431772873099E-2</v>
      </c>
      <c r="H11" s="19">
        <v>3.5908027298397698E-2</v>
      </c>
      <c r="I11" s="19">
        <v>5.0479643477361003E-2</v>
      </c>
      <c r="J11" s="19"/>
      <c r="K11" s="19">
        <v>5.7152915879271703E-2</v>
      </c>
      <c r="L11" s="19">
        <v>4.1862323041755002E-2</v>
      </c>
      <c r="M11" s="19"/>
      <c r="N11" s="19">
        <v>7.2203918466724401E-2</v>
      </c>
      <c r="O11" s="19">
        <v>5.6237179558360301E-2</v>
      </c>
      <c r="P11" s="19">
        <v>3.1775935545272103E-2</v>
      </c>
      <c r="Q11" s="19">
        <v>4.7455667148386602E-2</v>
      </c>
      <c r="R11" s="19">
        <v>3.2294410137153E-2</v>
      </c>
      <c r="S11" s="19"/>
      <c r="T11" s="19">
        <v>2.84538004313281E-2</v>
      </c>
      <c r="U11" s="19">
        <v>5.8898711446392901E-2</v>
      </c>
      <c r="V11" s="19">
        <v>3.32711435070316E-2</v>
      </c>
      <c r="W11" s="19">
        <v>5.6770698684129102E-2</v>
      </c>
      <c r="X11" s="19">
        <v>4.6393145412929299E-2</v>
      </c>
      <c r="Y11" s="19">
        <v>8.0081677177195207E-2</v>
      </c>
      <c r="Z11" s="19">
        <v>5.3278032785056703E-2</v>
      </c>
      <c r="AA11" s="19">
        <v>4.49345982064056E-2</v>
      </c>
      <c r="AB11" s="19">
        <v>2.6875678317876898E-2</v>
      </c>
      <c r="AC11" s="19">
        <v>2.1436200210063899E-2</v>
      </c>
      <c r="AD11" s="19">
        <v>3.7066571893317399E-2</v>
      </c>
      <c r="AE11" s="19">
        <v>5.1575414542569101E-2</v>
      </c>
      <c r="AF11" s="19"/>
      <c r="AG11" s="19">
        <v>5.1115576360543001E-2</v>
      </c>
      <c r="AH11" s="19">
        <v>3.70097698793962E-2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149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144</v>
      </c>
      <c r="C9" s="17">
        <v>0.18109311070655801</v>
      </c>
      <c r="D9" s="17">
        <v>0.223378249085148</v>
      </c>
      <c r="E9" s="17">
        <v>0.14034659671314201</v>
      </c>
      <c r="F9" s="17"/>
      <c r="G9" s="17">
        <v>0.12410911786638799</v>
      </c>
      <c r="H9" s="17">
        <v>0.164349836733197</v>
      </c>
      <c r="I9" s="17">
        <v>0.254982160429709</v>
      </c>
      <c r="J9" s="17"/>
      <c r="K9" s="17">
        <v>0.118032261708748</v>
      </c>
      <c r="L9" s="17">
        <v>0.19332070259082401</v>
      </c>
      <c r="M9" s="17"/>
      <c r="N9" s="17">
        <v>0.15825093785612901</v>
      </c>
      <c r="O9" s="17">
        <v>0.126987106308907</v>
      </c>
      <c r="P9" s="17">
        <v>0.151780275001836</v>
      </c>
      <c r="Q9" s="17">
        <v>0.20646928132390799</v>
      </c>
      <c r="R9" s="17">
        <v>0.30367156369966503</v>
      </c>
      <c r="S9" s="17"/>
      <c r="T9" s="17">
        <v>0.25134006607335102</v>
      </c>
      <c r="U9" s="17">
        <v>0.14182078929879399</v>
      </c>
      <c r="V9" s="17">
        <v>0.132619609387675</v>
      </c>
      <c r="W9" s="17">
        <v>0.12971587799954601</v>
      </c>
      <c r="X9" s="17">
        <v>0.169617091016208</v>
      </c>
      <c r="Y9" s="17">
        <v>0.15062833667726899</v>
      </c>
      <c r="Z9" s="17">
        <v>0.14406268943661901</v>
      </c>
      <c r="AA9" s="17">
        <v>0.19791145752339501</v>
      </c>
      <c r="AB9" s="17">
        <v>0.19271290661606399</v>
      </c>
      <c r="AC9" s="17">
        <v>0.20770115364407099</v>
      </c>
      <c r="AD9" s="17">
        <v>0.268996892781939</v>
      </c>
      <c r="AE9" s="17">
        <v>0.26629300045145898</v>
      </c>
      <c r="AF9" s="17"/>
      <c r="AG9" s="17">
        <v>0.198227862854676</v>
      </c>
      <c r="AH9" s="17">
        <v>0.165200080462958</v>
      </c>
    </row>
    <row r="10" spans="2:34" x14ac:dyDescent="0.25">
      <c r="B10" s="18" t="s">
        <v>145</v>
      </c>
      <c r="C10" s="17">
        <v>0.43728345014439901</v>
      </c>
      <c r="D10" s="17">
        <v>0.453779232646084</v>
      </c>
      <c r="E10" s="17">
        <v>0.42411677810249498</v>
      </c>
      <c r="F10" s="17"/>
      <c r="G10" s="17">
        <v>0.40727434104569599</v>
      </c>
      <c r="H10" s="17">
        <v>0.47667101564805098</v>
      </c>
      <c r="I10" s="17">
        <v>0.41584802627586998</v>
      </c>
      <c r="J10" s="17"/>
      <c r="K10" s="17">
        <v>0.44544321919335</v>
      </c>
      <c r="L10" s="17">
        <v>0.440419913312881</v>
      </c>
      <c r="M10" s="17"/>
      <c r="N10" s="17">
        <v>0.30084126936155903</v>
      </c>
      <c r="O10" s="17">
        <v>0.41465979776964401</v>
      </c>
      <c r="P10" s="17">
        <v>0.473541560227698</v>
      </c>
      <c r="Q10" s="17">
        <v>0.47016421229768901</v>
      </c>
      <c r="R10" s="17">
        <v>0.495263509842647</v>
      </c>
      <c r="S10" s="17"/>
      <c r="T10" s="17">
        <v>0.49805181040794599</v>
      </c>
      <c r="U10" s="17">
        <v>0.39450922028843199</v>
      </c>
      <c r="V10" s="17">
        <v>0.444643387907314</v>
      </c>
      <c r="W10" s="17">
        <v>0.48455757420443002</v>
      </c>
      <c r="X10" s="17">
        <v>0.391507525849705</v>
      </c>
      <c r="Y10" s="17">
        <v>0.44136807114534599</v>
      </c>
      <c r="Z10" s="17">
        <v>0.42168848387129398</v>
      </c>
      <c r="AA10" s="17">
        <v>0.45171846227383</v>
      </c>
      <c r="AB10" s="17">
        <v>0.413164372225788</v>
      </c>
      <c r="AC10" s="17">
        <v>0.43145929713945003</v>
      </c>
      <c r="AD10" s="17">
        <v>0.432989995717245</v>
      </c>
      <c r="AE10" s="17">
        <v>0.43699666611404397</v>
      </c>
      <c r="AF10" s="17"/>
      <c r="AG10" s="17">
        <v>0.44917214904174901</v>
      </c>
      <c r="AH10" s="17">
        <v>0.44542534164949399</v>
      </c>
    </row>
    <row r="11" spans="2:34" x14ac:dyDescent="0.25">
      <c r="B11" s="18" t="s">
        <v>146</v>
      </c>
      <c r="C11" s="17">
        <v>0.28250576130010102</v>
      </c>
      <c r="D11" s="17">
        <v>0.24875018765204601</v>
      </c>
      <c r="E11" s="17">
        <v>0.311784017907699</v>
      </c>
      <c r="F11" s="17"/>
      <c r="G11" s="17">
        <v>0.32037858769597</v>
      </c>
      <c r="H11" s="17">
        <v>0.279335773705428</v>
      </c>
      <c r="I11" s="17">
        <v>0.25129685159822401</v>
      </c>
      <c r="J11" s="17"/>
      <c r="K11" s="17">
        <v>0.30929200201236101</v>
      </c>
      <c r="L11" s="17">
        <v>0.273922448163884</v>
      </c>
      <c r="M11" s="17"/>
      <c r="N11" s="17">
        <v>0.34092079166346301</v>
      </c>
      <c r="O11" s="17">
        <v>0.34304739742217799</v>
      </c>
      <c r="P11" s="17">
        <v>0.298135565998981</v>
      </c>
      <c r="Q11" s="17">
        <v>0.26160939623537399</v>
      </c>
      <c r="R11" s="17">
        <v>0.147469788370826</v>
      </c>
      <c r="S11" s="17"/>
      <c r="T11" s="17">
        <v>0.19225836777394101</v>
      </c>
      <c r="U11" s="17">
        <v>0.345596398209706</v>
      </c>
      <c r="V11" s="17">
        <v>0.27582579980664101</v>
      </c>
      <c r="W11" s="17">
        <v>0.26015696645313402</v>
      </c>
      <c r="X11" s="17">
        <v>0.35620824018121899</v>
      </c>
      <c r="Y11" s="17">
        <v>0.29863954361838002</v>
      </c>
      <c r="Z11" s="17">
        <v>0.341467763870276</v>
      </c>
      <c r="AA11" s="17">
        <v>0.217027935710491</v>
      </c>
      <c r="AB11" s="17">
        <v>0.31249102903826598</v>
      </c>
      <c r="AC11" s="17">
        <v>0.265035822052962</v>
      </c>
      <c r="AD11" s="17">
        <v>0.20884075321470499</v>
      </c>
      <c r="AE11" s="17">
        <v>0.230911878488443</v>
      </c>
      <c r="AF11" s="17"/>
      <c r="AG11" s="17">
        <v>0.261510795528134</v>
      </c>
      <c r="AH11" s="17">
        <v>0.28837886583149802</v>
      </c>
    </row>
    <row r="12" spans="2:34" x14ac:dyDescent="0.25">
      <c r="B12" s="18" t="s">
        <v>147</v>
      </c>
      <c r="C12" s="17">
        <v>8.2457381320609993E-2</v>
      </c>
      <c r="D12" s="17">
        <v>6.1577262046037903E-2</v>
      </c>
      <c r="E12" s="17">
        <v>0.104175279960758</v>
      </c>
      <c r="F12" s="17"/>
      <c r="G12" s="17">
        <v>0.121572781875862</v>
      </c>
      <c r="H12" s="17">
        <v>6.6947077201490304E-2</v>
      </c>
      <c r="I12" s="17">
        <v>6.5543004920092199E-2</v>
      </c>
      <c r="J12" s="17"/>
      <c r="K12" s="17">
        <v>0.11452205473864301</v>
      </c>
      <c r="L12" s="17">
        <v>7.4428001608232194E-2</v>
      </c>
      <c r="M12" s="17"/>
      <c r="N12" s="17">
        <v>0.16098511809843599</v>
      </c>
      <c r="O12" s="17">
        <v>9.99905009164999E-2</v>
      </c>
      <c r="P12" s="17">
        <v>6.4659689614109506E-2</v>
      </c>
      <c r="Q12" s="17">
        <v>4.83674326048361E-2</v>
      </c>
      <c r="R12" s="17">
        <v>4.4000357094588202E-2</v>
      </c>
      <c r="S12" s="17"/>
      <c r="T12" s="17">
        <v>4.6465930798437097E-2</v>
      </c>
      <c r="U12" s="17">
        <v>0.113945693009468</v>
      </c>
      <c r="V12" s="17">
        <v>0.12700171878592501</v>
      </c>
      <c r="W12" s="17">
        <v>9.7634317122447203E-2</v>
      </c>
      <c r="X12" s="17">
        <v>5.5357869718542098E-2</v>
      </c>
      <c r="Y12" s="17">
        <v>9.0059305597821701E-2</v>
      </c>
      <c r="Z12" s="17">
        <v>6.6468094122254295E-2</v>
      </c>
      <c r="AA12" s="17">
        <v>0.122537317573381</v>
      </c>
      <c r="AB12" s="17">
        <v>7.41730304642709E-2</v>
      </c>
      <c r="AC12" s="17">
        <v>7.6609629015652103E-2</v>
      </c>
      <c r="AD12" s="17">
        <v>6.4113563887885694E-2</v>
      </c>
      <c r="AE12" s="17">
        <v>5.4629807197915402E-2</v>
      </c>
      <c r="AF12" s="17"/>
      <c r="AG12" s="17">
        <v>7.6393924110147504E-2</v>
      </c>
      <c r="AH12" s="17">
        <v>8.5932183068417697E-2</v>
      </c>
    </row>
    <row r="13" spans="2:34" x14ac:dyDescent="0.25">
      <c r="B13" s="18" t="s">
        <v>148</v>
      </c>
      <c r="C13" s="19">
        <v>1.6660296528331699E-2</v>
      </c>
      <c r="D13" s="19">
        <v>1.2515068570683199E-2</v>
      </c>
      <c r="E13" s="19">
        <v>1.9577327315906098E-2</v>
      </c>
      <c r="F13" s="19"/>
      <c r="G13" s="19">
        <v>2.6665171516084302E-2</v>
      </c>
      <c r="H13" s="19">
        <v>1.26962967118333E-2</v>
      </c>
      <c r="I13" s="19">
        <v>1.2329956776104699E-2</v>
      </c>
      <c r="J13" s="19"/>
      <c r="K13" s="19">
        <v>1.27104623468977E-2</v>
      </c>
      <c r="L13" s="19">
        <v>1.7908934324179102E-2</v>
      </c>
      <c r="M13" s="19"/>
      <c r="N13" s="19">
        <v>3.90018830204132E-2</v>
      </c>
      <c r="O13" s="19">
        <v>1.53151975827711E-2</v>
      </c>
      <c r="P13" s="19">
        <v>1.18829091573754E-2</v>
      </c>
      <c r="Q13" s="19">
        <v>1.3389677538193701E-2</v>
      </c>
      <c r="R13" s="19">
        <v>9.5947809922741299E-3</v>
      </c>
      <c r="S13" s="19"/>
      <c r="T13" s="19">
        <v>1.18838249463257E-2</v>
      </c>
      <c r="U13" s="19">
        <v>4.1278991936005904E-3</v>
      </c>
      <c r="V13" s="19">
        <v>1.99094841124451E-2</v>
      </c>
      <c r="W13" s="19">
        <v>2.7935264220442398E-2</v>
      </c>
      <c r="X13" s="19">
        <v>2.7309273234325901E-2</v>
      </c>
      <c r="Y13" s="19">
        <v>1.9304742961184201E-2</v>
      </c>
      <c r="Z13" s="19">
        <v>2.6312968699557002E-2</v>
      </c>
      <c r="AA13" s="19">
        <v>1.08048269189023E-2</v>
      </c>
      <c r="AB13" s="19">
        <v>7.4586616556103699E-3</v>
      </c>
      <c r="AC13" s="19">
        <v>1.9194098147863901E-2</v>
      </c>
      <c r="AD13" s="19">
        <v>2.5058794398225798E-2</v>
      </c>
      <c r="AE13" s="19">
        <v>1.11686477481394E-2</v>
      </c>
      <c r="AF13" s="19"/>
      <c r="AG13" s="19">
        <v>1.46952684652939E-2</v>
      </c>
      <c r="AH13" s="19">
        <v>1.50635289876329E-2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154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45" x14ac:dyDescent="0.25">
      <c r="B9" s="18" t="s">
        <v>150</v>
      </c>
      <c r="C9" s="17">
        <v>0.18928083327582501</v>
      </c>
      <c r="D9" s="17">
        <v>0.21388589057836899</v>
      </c>
      <c r="E9" s="17">
        <v>0.16741741919189099</v>
      </c>
      <c r="F9" s="17"/>
      <c r="G9" s="17">
        <v>0.13261355116531601</v>
      </c>
      <c r="H9" s="17">
        <v>0.200740431601581</v>
      </c>
      <c r="I9" s="17">
        <v>0.22756892617743399</v>
      </c>
      <c r="J9" s="17"/>
      <c r="K9" s="17">
        <v>0.135909712326202</v>
      </c>
      <c r="L9" s="17">
        <v>0.19816690632266201</v>
      </c>
      <c r="M9" s="17"/>
      <c r="N9" s="17">
        <v>0.13889434077461699</v>
      </c>
      <c r="O9" s="17">
        <v>0.12628374888777899</v>
      </c>
      <c r="P9" s="17">
        <v>0.17782791266956599</v>
      </c>
      <c r="Q9" s="17">
        <v>0.24049028454047</v>
      </c>
      <c r="R9" s="17">
        <v>0.30140570311653297</v>
      </c>
      <c r="S9" s="17"/>
      <c r="T9" s="17">
        <v>0.30662971471490003</v>
      </c>
      <c r="U9" s="17">
        <v>0.170988327991347</v>
      </c>
      <c r="V9" s="17">
        <v>0.13576145965203801</v>
      </c>
      <c r="W9" s="17">
        <v>0.155147660146424</v>
      </c>
      <c r="X9" s="17">
        <v>0.15020633020080601</v>
      </c>
      <c r="Y9" s="17">
        <v>0.113838030300225</v>
      </c>
      <c r="Z9" s="17">
        <v>0.18273756955696999</v>
      </c>
      <c r="AA9" s="17">
        <v>0.19663104949433799</v>
      </c>
      <c r="AB9" s="17">
        <v>0.184909206116259</v>
      </c>
      <c r="AC9" s="17">
        <v>0.172838491761586</v>
      </c>
      <c r="AD9" s="17">
        <v>0.22077637196469599</v>
      </c>
      <c r="AE9" s="17">
        <v>0.33718938410985999</v>
      </c>
      <c r="AF9" s="17"/>
      <c r="AG9" s="17">
        <v>0.208657580092558</v>
      </c>
      <c r="AH9" s="17">
        <v>0.17909102764672399</v>
      </c>
    </row>
    <row r="10" spans="2:34" ht="30" x14ac:dyDescent="0.25">
      <c r="B10" s="18" t="s">
        <v>151</v>
      </c>
      <c r="C10" s="17">
        <v>0.30494012384332703</v>
      </c>
      <c r="D10" s="17">
        <v>0.31136802088365101</v>
      </c>
      <c r="E10" s="17">
        <v>0.30228919812011501</v>
      </c>
      <c r="F10" s="17"/>
      <c r="G10" s="17">
        <v>0.28849048717286102</v>
      </c>
      <c r="H10" s="17">
        <v>0.32025545835020203</v>
      </c>
      <c r="I10" s="17">
        <v>0.301045964815981</v>
      </c>
      <c r="J10" s="17"/>
      <c r="K10" s="17">
        <v>0.24055380906571999</v>
      </c>
      <c r="L10" s="17">
        <v>0.323048372613367</v>
      </c>
      <c r="M10" s="17"/>
      <c r="N10" s="17">
        <v>0.20616180852044499</v>
      </c>
      <c r="O10" s="17">
        <v>0.28046482629217301</v>
      </c>
      <c r="P10" s="17">
        <v>0.31587633854359398</v>
      </c>
      <c r="Q10" s="17">
        <v>0.28375227715057899</v>
      </c>
      <c r="R10" s="17">
        <v>0.40059411071915701</v>
      </c>
      <c r="S10" s="17"/>
      <c r="T10" s="17">
        <v>0.37352520299297998</v>
      </c>
      <c r="U10" s="17">
        <v>0.25262017978002399</v>
      </c>
      <c r="V10" s="17">
        <v>0.33395273337368903</v>
      </c>
      <c r="W10" s="17">
        <v>0.27361726605627001</v>
      </c>
      <c r="X10" s="17">
        <v>0.316261945346341</v>
      </c>
      <c r="Y10" s="17">
        <v>0.39209410134072498</v>
      </c>
      <c r="Z10" s="17">
        <v>0.27171872574119899</v>
      </c>
      <c r="AA10" s="17">
        <v>0.29207111403751002</v>
      </c>
      <c r="AB10" s="17">
        <v>0.25919900295540899</v>
      </c>
      <c r="AC10" s="17">
        <v>0.27703614484519601</v>
      </c>
      <c r="AD10" s="17">
        <v>0.29435681603776198</v>
      </c>
      <c r="AE10" s="17">
        <v>0.31291113912832302</v>
      </c>
      <c r="AF10" s="17"/>
      <c r="AG10" s="17">
        <v>0.29698499281956098</v>
      </c>
      <c r="AH10" s="17">
        <v>0.31312452383023598</v>
      </c>
    </row>
    <row r="11" spans="2:34" ht="30" x14ac:dyDescent="0.25">
      <c r="B11" s="18" t="s">
        <v>152</v>
      </c>
      <c r="C11" s="17">
        <v>0.26892810303502102</v>
      </c>
      <c r="D11" s="17">
        <v>0.27482217504457901</v>
      </c>
      <c r="E11" s="17">
        <v>0.263829671069435</v>
      </c>
      <c r="F11" s="17"/>
      <c r="G11" s="17">
        <v>0.30538448518948802</v>
      </c>
      <c r="H11" s="17">
        <v>0.25238507803842303</v>
      </c>
      <c r="I11" s="17">
        <v>0.25577634863319099</v>
      </c>
      <c r="J11" s="17"/>
      <c r="K11" s="17">
        <v>0.30683382500386802</v>
      </c>
      <c r="L11" s="17">
        <v>0.26484668526741001</v>
      </c>
      <c r="M11" s="17"/>
      <c r="N11" s="17">
        <v>0.27757571284653398</v>
      </c>
      <c r="O11" s="17">
        <v>0.34965035468211703</v>
      </c>
      <c r="P11" s="17">
        <v>0.261059543529997</v>
      </c>
      <c r="Q11" s="17">
        <v>0.25628377857144402</v>
      </c>
      <c r="R11" s="17">
        <v>0.19517932404888999</v>
      </c>
      <c r="S11" s="17"/>
      <c r="T11" s="17">
        <v>0.176345871164167</v>
      </c>
      <c r="U11" s="17">
        <v>0.31732770402975102</v>
      </c>
      <c r="V11" s="17">
        <v>0.249684784574705</v>
      </c>
      <c r="W11" s="17">
        <v>0.27087122460822299</v>
      </c>
      <c r="X11" s="17">
        <v>0.25334048090567601</v>
      </c>
      <c r="Y11" s="17">
        <v>0.29083093369049401</v>
      </c>
      <c r="Z11" s="17">
        <v>0.30381434742178798</v>
      </c>
      <c r="AA11" s="17">
        <v>0.27403900252875701</v>
      </c>
      <c r="AB11" s="17">
        <v>0.33204007219336901</v>
      </c>
      <c r="AC11" s="17">
        <v>0.26942154060746198</v>
      </c>
      <c r="AD11" s="17">
        <v>0.239835202836295</v>
      </c>
      <c r="AE11" s="17">
        <v>0.19212887887879801</v>
      </c>
      <c r="AF11" s="17"/>
      <c r="AG11" s="17">
        <v>0.25580897783478501</v>
      </c>
      <c r="AH11" s="17">
        <v>0.27911054722258499</v>
      </c>
    </row>
    <row r="12" spans="2:34" ht="45" x14ac:dyDescent="0.25">
      <c r="B12" s="18" t="s">
        <v>153</v>
      </c>
      <c r="C12" s="17">
        <v>0.20354936706620799</v>
      </c>
      <c r="D12" s="17">
        <v>0.171117827636629</v>
      </c>
      <c r="E12" s="17">
        <v>0.22957657469248499</v>
      </c>
      <c r="F12" s="17"/>
      <c r="G12" s="17">
        <v>0.21639051362428999</v>
      </c>
      <c r="H12" s="17">
        <v>0.20885275855791299</v>
      </c>
      <c r="I12" s="17">
        <v>0.184982897147561</v>
      </c>
      <c r="J12" s="17"/>
      <c r="K12" s="17">
        <v>0.26825970771652502</v>
      </c>
      <c r="L12" s="17">
        <v>0.187019532579974</v>
      </c>
      <c r="M12" s="17"/>
      <c r="N12" s="17">
        <v>0.287826859680473</v>
      </c>
      <c r="O12" s="17">
        <v>0.217083760046823</v>
      </c>
      <c r="P12" s="17">
        <v>0.21977291009903299</v>
      </c>
      <c r="Q12" s="17">
        <v>0.19534385282142799</v>
      </c>
      <c r="R12" s="17">
        <v>9.1222250871700702E-2</v>
      </c>
      <c r="S12" s="17"/>
      <c r="T12" s="17">
        <v>0.11798055246384399</v>
      </c>
      <c r="U12" s="17">
        <v>0.23618422566108199</v>
      </c>
      <c r="V12" s="17">
        <v>0.21879018556725499</v>
      </c>
      <c r="W12" s="17">
        <v>0.25200332266249398</v>
      </c>
      <c r="X12" s="17">
        <v>0.23480480357633701</v>
      </c>
      <c r="Y12" s="17">
        <v>0.17787343385611401</v>
      </c>
      <c r="Z12" s="17">
        <v>0.19275682276686501</v>
      </c>
      <c r="AA12" s="17">
        <v>0.214720111046137</v>
      </c>
      <c r="AB12" s="17">
        <v>0.214894771912925</v>
      </c>
      <c r="AC12" s="17">
        <v>0.23990903456325799</v>
      </c>
      <c r="AD12" s="17">
        <v>0.215506967137328</v>
      </c>
      <c r="AE12" s="17">
        <v>0.123232872072478</v>
      </c>
      <c r="AF12" s="17"/>
      <c r="AG12" s="17">
        <v>0.20254787838320201</v>
      </c>
      <c r="AH12" s="17">
        <v>0.200697460140837</v>
      </c>
    </row>
    <row r="13" spans="2:34" x14ac:dyDescent="0.25">
      <c r="B13" s="18" t="s">
        <v>60</v>
      </c>
      <c r="C13" s="19">
        <v>3.3301572779618399E-2</v>
      </c>
      <c r="D13" s="19">
        <v>2.88060858567715E-2</v>
      </c>
      <c r="E13" s="19">
        <v>3.6887136926075002E-2</v>
      </c>
      <c r="F13" s="19"/>
      <c r="G13" s="19">
        <v>5.7120962848044098E-2</v>
      </c>
      <c r="H13" s="19">
        <v>1.7766273451881399E-2</v>
      </c>
      <c r="I13" s="19">
        <v>3.0625863225833001E-2</v>
      </c>
      <c r="J13" s="19"/>
      <c r="K13" s="19">
        <v>4.8442945887685003E-2</v>
      </c>
      <c r="L13" s="19">
        <v>2.6918503216587699E-2</v>
      </c>
      <c r="M13" s="19"/>
      <c r="N13" s="19">
        <v>8.9541278177930894E-2</v>
      </c>
      <c r="O13" s="19">
        <v>2.65173100911082E-2</v>
      </c>
      <c r="P13" s="19">
        <v>2.54632951578114E-2</v>
      </c>
      <c r="Q13" s="19">
        <v>2.4129806916080101E-2</v>
      </c>
      <c r="R13" s="19">
        <v>1.1598611243720001E-2</v>
      </c>
      <c r="S13" s="19"/>
      <c r="T13" s="19">
        <v>2.5518658664109298E-2</v>
      </c>
      <c r="U13" s="19">
        <v>2.2879562537796001E-2</v>
      </c>
      <c r="V13" s="19">
        <v>6.1810836832312102E-2</v>
      </c>
      <c r="W13" s="19">
        <v>4.83605265265898E-2</v>
      </c>
      <c r="X13" s="19">
        <v>4.5386439970839798E-2</v>
      </c>
      <c r="Y13" s="19">
        <v>2.53635008124421E-2</v>
      </c>
      <c r="Z13" s="19">
        <v>4.8972534513178401E-2</v>
      </c>
      <c r="AA13" s="19">
        <v>2.2538722893257701E-2</v>
      </c>
      <c r="AB13" s="19">
        <v>8.9569468220388193E-3</v>
      </c>
      <c r="AC13" s="19">
        <v>4.0794788222497901E-2</v>
      </c>
      <c r="AD13" s="19">
        <v>2.9524642023919499E-2</v>
      </c>
      <c r="AE13" s="19">
        <v>3.45377258105403E-2</v>
      </c>
      <c r="AF13" s="19"/>
      <c r="AG13" s="19">
        <v>3.6000570869894298E-2</v>
      </c>
      <c r="AH13" s="19">
        <v>2.7976441159617699E-2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F24"/>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6" width="20.7109375" customWidth="1"/>
  </cols>
  <sheetData>
    <row r="2" spans="2:6" ht="39.950000000000003" customHeight="1" x14ac:dyDescent="0.25">
      <c r="D2" s="29" t="s">
        <v>168</v>
      </c>
      <c r="E2" s="25"/>
      <c r="F2" s="25"/>
    </row>
    <row r="6" spans="2:6" ht="50.1" customHeight="1" x14ac:dyDescent="0.25">
      <c r="B6" s="20" t="s">
        <v>15</v>
      </c>
      <c r="C6" s="20" t="s">
        <v>155</v>
      </c>
      <c r="D6" s="20" t="s">
        <v>156</v>
      </c>
      <c r="E6" s="20" t="s">
        <v>157</v>
      </c>
    </row>
    <row r="7" spans="2:6" x14ac:dyDescent="0.25">
      <c r="B7" s="18" t="s">
        <v>158</v>
      </c>
      <c r="C7" s="17">
        <v>0.13212915778884499</v>
      </c>
      <c r="D7" s="17">
        <v>0.13647304625986201</v>
      </c>
      <c r="E7" s="17">
        <v>0.13058055147581701</v>
      </c>
    </row>
    <row r="8" spans="2:6" x14ac:dyDescent="0.25">
      <c r="B8" s="18" t="s">
        <v>159</v>
      </c>
      <c r="C8" s="17">
        <v>0.10010843075587</v>
      </c>
      <c r="D8" s="17">
        <v>0.102316837327008</v>
      </c>
      <c r="E8" s="17">
        <v>7.0346907377037096E-2</v>
      </c>
    </row>
    <row r="9" spans="2:6" x14ac:dyDescent="0.25">
      <c r="B9" s="18" t="s">
        <v>160</v>
      </c>
      <c r="C9" s="17">
        <v>0.19570549240233601</v>
      </c>
      <c r="D9" s="17">
        <v>0.19926949104202599</v>
      </c>
      <c r="E9" s="17">
        <v>0.243610643199554</v>
      </c>
    </row>
    <row r="10" spans="2:6" x14ac:dyDescent="0.25">
      <c r="B10" s="18" t="s">
        <v>161</v>
      </c>
      <c r="C10" s="17">
        <v>0.11004826519295</v>
      </c>
      <c r="D10" s="17">
        <v>0.104602167927481</v>
      </c>
      <c r="E10" s="17">
        <v>7.8946396401045602E-2</v>
      </c>
    </row>
    <row r="11" spans="2:6" x14ac:dyDescent="0.25">
      <c r="B11" s="18" t="s">
        <v>162</v>
      </c>
      <c r="C11" s="17">
        <v>0.108719649731799</v>
      </c>
      <c r="D11" s="17">
        <v>7.8837219322396304E-2</v>
      </c>
      <c r="E11" s="17">
        <v>0.127514233027676</v>
      </c>
    </row>
    <row r="12" spans="2:6" x14ac:dyDescent="0.25">
      <c r="B12" s="18" t="s">
        <v>163</v>
      </c>
      <c r="C12" s="17">
        <v>7.7777179656803003E-2</v>
      </c>
      <c r="D12" s="17">
        <v>5.2896277637155001E-2</v>
      </c>
      <c r="E12" s="17">
        <v>6.6777666559686005E-2</v>
      </c>
    </row>
    <row r="13" spans="2:6" x14ac:dyDescent="0.25">
      <c r="B13" s="18" t="s">
        <v>164</v>
      </c>
      <c r="C13" s="17">
        <v>4.2448970926449801E-2</v>
      </c>
      <c r="D13" s="17">
        <v>2.4336380978773799E-2</v>
      </c>
      <c r="E13" s="17">
        <v>3.0055077784826301E-2</v>
      </c>
    </row>
    <row r="14" spans="2:6" x14ac:dyDescent="0.25">
      <c r="B14" s="18" t="s">
        <v>165</v>
      </c>
      <c r="C14" s="17">
        <v>1.63267996521749E-2</v>
      </c>
      <c r="D14" s="17">
        <v>1.41501678866577E-2</v>
      </c>
      <c r="E14" s="17">
        <v>1.3876830051053101E-2</v>
      </c>
    </row>
    <row r="15" spans="2:6" ht="30" x14ac:dyDescent="0.25">
      <c r="B15" s="18" t="s">
        <v>166</v>
      </c>
      <c r="C15" s="17">
        <v>4.6925568858197902E-2</v>
      </c>
      <c r="D15" s="17">
        <v>4.2741528097732601E-2</v>
      </c>
      <c r="E15" s="17">
        <v>5.4670697145783098E-2</v>
      </c>
    </row>
    <row r="16" spans="2:6" ht="30" x14ac:dyDescent="0.25">
      <c r="B16" s="18" t="s">
        <v>167</v>
      </c>
      <c r="C16" s="17">
        <v>0.148587062953316</v>
      </c>
      <c r="D16" s="17">
        <v>0.22843724416359701</v>
      </c>
      <c r="E16" s="17">
        <v>0.16464333191894301</v>
      </c>
    </row>
    <row r="17" spans="2:5" x14ac:dyDescent="0.25">
      <c r="B17" s="18" t="s">
        <v>80</v>
      </c>
      <c r="C17" s="17">
        <v>2.12234220812576E-2</v>
      </c>
      <c r="D17" s="17">
        <v>1.59396393573106E-2</v>
      </c>
      <c r="E17" s="17">
        <v>1.8977665058579E-2</v>
      </c>
    </row>
    <row r="18" spans="2:5" x14ac:dyDescent="0.25">
      <c r="B18" s="16" t="s">
        <v>169</v>
      </c>
      <c r="C18" s="16"/>
      <c r="D18" s="16"/>
      <c r="E18" s="16"/>
    </row>
    <row r="19" spans="2:5" x14ac:dyDescent="0.25">
      <c r="B19" t="s">
        <v>63</v>
      </c>
    </row>
    <row r="20" spans="2:5" x14ac:dyDescent="0.25">
      <c r="B20" t="s">
        <v>64</v>
      </c>
    </row>
    <row r="24" spans="2:5" x14ac:dyDescent="0.25">
      <c r="B24"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H24"/>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170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1998</v>
      </c>
      <c r="D7" s="10">
        <v>836</v>
      </c>
      <c r="E7" s="10">
        <v>1143</v>
      </c>
      <c r="F7" s="10"/>
      <c r="G7" s="10">
        <v>665</v>
      </c>
      <c r="H7" s="10">
        <v>690</v>
      </c>
      <c r="I7" s="10">
        <v>643</v>
      </c>
      <c r="J7" s="10"/>
      <c r="K7" s="10">
        <v>286</v>
      </c>
      <c r="L7" s="10">
        <v>1660</v>
      </c>
      <c r="M7" s="10"/>
      <c r="N7" s="10">
        <v>299</v>
      </c>
      <c r="O7" s="10">
        <v>427</v>
      </c>
      <c r="P7" s="10">
        <v>700</v>
      </c>
      <c r="Q7" s="10">
        <v>127</v>
      </c>
      <c r="R7" s="10">
        <v>445</v>
      </c>
      <c r="S7" s="10"/>
      <c r="T7" s="10">
        <v>300</v>
      </c>
      <c r="U7" s="10">
        <v>239</v>
      </c>
      <c r="V7" s="10">
        <v>170</v>
      </c>
      <c r="W7" s="10">
        <v>131</v>
      </c>
      <c r="X7" s="10">
        <v>165</v>
      </c>
      <c r="Y7" s="10">
        <v>219</v>
      </c>
      <c r="Z7" s="10">
        <v>171</v>
      </c>
      <c r="AA7" s="10">
        <v>101</v>
      </c>
      <c r="AB7" s="10">
        <v>227</v>
      </c>
      <c r="AC7" s="10">
        <v>133</v>
      </c>
      <c r="AD7" s="10">
        <v>89</v>
      </c>
      <c r="AE7" s="10">
        <v>53</v>
      </c>
      <c r="AF7" s="10"/>
      <c r="AG7" s="10">
        <v>773</v>
      </c>
      <c r="AH7" s="10">
        <v>1090</v>
      </c>
    </row>
    <row r="8" spans="2:34" ht="30" customHeight="1" x14ac:dyDescent="0.25">
      <c r="B8" s="11" t="s">
        <v>20</v>
      </c>
      <c r="C8" s="11">
        <v>1997</v>
      </c>
      <c r="D8" s="11">
        <v>989</v>
      </c>
      <c r="E8" s="11">
        <v>990</v>
      </c>
      <c r="F8" s="11"/>
      <c r="G8" s="11">
        <v>585</v>
      </c>
      <c r="H8" s="11">
        <v>781</v>
      </c>
      <c r="I8" s="11">
        <v>630</v>
      </c>
      <c r="J8" s="11"/>
      <c r="K8" s="11">
        <v>295</v>
      </c>
      <c r="L8" s="11">
        <v>1648</v>
      </c>
      <c r="M8" s="11"/>
      <c r="N8" s="11">
        <v>326</v>
      </c>
      <c r="O8" s="11">
        <v>414</v>
      </c>
      <c r="P8" s="11">
        <v>731</v>
      </c>
      <c r="Q8" s="11">
        <v>141</v>
      </c>
      <c r="R8" s="11">
        <v>386</v>
      </c>
      <c r="S8" s="11"/>
      <c r="T8" s="11">
        <v>272</v>
      </c>
      <c r="U8" s="11">
        <v>264</v>
      </c>
      <c r="V8" s="11">
        <v>161</v>
      </c>
      <c r="W8" s="11">
        <v>170</v>
      </c>
      <c r="X8" s="11">
        <v>151</v>
      </c>
      <c r="Y8" s="11">
        <v>187</v>
      </c>
      <c r="Z8" s="11">
        <v>175</v>
      </c>
      <c r="AA8" s="11">
        <v>83</v>
      </c>
      <c r="AB8" s="11">
        <v>223</v>
      </c>
      <c r="AC8" s="11">
        <v>162</v>
      </c>
      <c r="AD8" s="11">
        <v>96</v>
      </c>
      <c r="AE8" s="11">
        <v>54</v>
      </c>
      <c r="AF8" s="11"/>
      <c r="AG8" s="11">
        <v>768</v>
      </c>
      <c r="AH8" s="11">
        <v>1093</v>
      </c>
    </row>
    <row r="9" spans="2:34" x14ac:dyDescent="0.25">
      <c r="B9" s="18" t="s">
        <v>158</v>
      </c>
      <c r="C9" s="17">
        <v>0.13212915778884499</v>
      </c>
      <c r="D9" s="17">
        <v>0.15202593897327499</v>
      </c>
      <c r="E9" s="17">
        <v>0.114787693586636</v>
      </c>
      <c r="F9" s="17"/>
      <c r="G9" s="17">
        <v>9.32387293595624E-2</v>
      </c>
      <c r="H9" s="17">
        <v>0.118147107690334</v>
      </c>
      <c r="I9" s="17">
        <v>0.18558269792569301</v>
      </c>
      <c r="J9" s="17"/>
      <c r="K9" s="17">
        <v>8.1816943392874694E-2</v>
      </c>
      <c r="L9" s="17">
        <v>0.141572745315686</v>
      </c>
      <c r="M9" s="17"/>
      <c r="N9" s="17">
        <v>6.9826684479385406E-2</v>
      </c>
      <c r="O9" s="17">
        <v>9.2544689830557303E-2</v>
      </c>
      <c r="P9" s="17">
        <v>0.119030418467466</v>
      </c>
      <c r="Q9" s="17">
        <v>0.12936790946703799</v>
      </c>
      <c r="R9" s="17">
        <v>0.25309293102538699</v>
      </c>
      <c r="S9" s="17"/>
      <c r="T9" s="17">
        <v>0.23971739117222199</v>
      </c>
      <c r="U9" s="17">
        <v>0.12039859498790401</v>
      </c>
      <c r="V9" s="17">
        <v>9.4082460690148195E-2</v>
      </c>
      <c r="W9" s="17">
        <v>8.4917889659376605E-2</v>
      </c>
      <c r="X9" s="17">
        <v>0.10712896817424</v>
      </c>
      <c r="Y9" s="17">
        <v>0.12937031571747401</v>
      </c>
      <c r="Z9" s="17">
        <v>0.109449858865661</v>
      </c>
      <c r="AA9" s="17">
        <v>0.126279086617473</v>
      </c>
      <c r="AB9" s="17">
        <v>0.10950725741204501</v>
      </c>
      <c r="AC9" s="17">
        <v>0.121526419500598</v>
      </c>
      <c r="AD9" s="17">
        <v>0.13966201296473901</v>
      </c>
      <c r="AE9" s="17">
        <v>0.184665339091934</v>
      </c>
      <c r="AF9" s="17"/>
      <c r="AG9" s="17">
        <v>0.12975220167708401</v>
      </c>
      <c r="AH9" s="17">
        <v>0.13459489060225699</v>
      </c>
    </row>
    <row r="10" spans="2:34" x14ac:dyDescent="0.25">
      <c r="B10" s="18" t="s">
        <v>159</v>
      </c>
      <c r="C10" s="17">
        <v>0.10010843075587</v>
      </c>
      <c r="D10" s="17">
        <v>0.10893580695727099</v>
      </c>
      <c r="E10" s="17">
        <v>9.3210851763234001E-2</v>
      </c>
      <c r="F10" s="17"/>
      <c r="G10" s="17">
        <v>8.5335687615486697E-2</v>
      </c>
      <c r="H10" s="17">
        <v>9.85003645119088E-2</v>
      </c>
      <c r="I10" s="17">
        <v>0.115823006064968</v>
      </c>
      <c r="J10" s="17"/>
      <c r="K10" s="17">
        <v>9.9200715499168202E-2</v>
      </c>
      <c r="L10" s="17">
        <v>0.10211114133250999</v>
      </c>
      <c r="M10" s="17"/>
      <c r="N10" s="17">
        <v>6.8386160257546902E-2</v>
      </c>
      <c r="O10" s="17">
        <v>9.4368831524645203E-2</v>
      </c>
      <c r="P10" s="17">
        <v>8.1396470869835105E-2</v>
      </c>
      <c r="Q10" s="17">
        <v>0.14120348102173599</v>
      </c>
      <c r="R10" s="17">
        <v>0.15351080298530501</v>
      </c>
      <c r="S10" s="17"/>
      <c r="T10" s="17">
        <v>0.131334256561975</v>
      </c>
      <c r="U10" s="17">
        <v>7.4928362416896502E-2</v>
      </c>
      <c r="V10" s="17">
        <v>9.4464513403641398E-2</v>
      </c>
      <c r="W10" s="17">
        <v>8.3113679666333998E-2</v>
      </c>
      <c r="X10" s="17">
        <v>0.115571019104569</v>
      </c>
      <c r="Y10" s="17">
        <v>6.1603213749133398E-2</v>
      </c>
      <c r="Z10" s="17">
        <v>8.8578626178939301E-2</v>
      </c>
      <c r="AA10" s="17">
        <v>0.11163287852041801</v>
      </c>
      <c r="AB10" s="17">
        <v>0.115979515084842</v>
      </c>
      <c r="AC10" s="17">
        <v>8.6629044328752999E-2</v>
      </c>
      <c r="AD10" s="17">
        <v>9.4416653187765695E-2</v>
      </c>
      <c r="AE10" s="17">
        <v>0.232337307292622</v>
      </c>
      <c r="AF10" s="17"/>
      <c r="AG10" s="17">
        <v>0.113668676154427</v>
      </c>
      <c r="AH10" s="17">
        <v>9.0628277382744704E-2</v>
      </c>
    </row>
    <row r="11" spans="2:34" x14ac:dyDescent="0.25">
      <c r="B11" s="18" t="s">
        <v>160</v>
      </c>
      <c r="C11" s="17">
        <v>0.19570549240233601</v>
      </c>
      <c r="D11" s="17">
        <v>0.21959417650333099</v>
      </c>
      <c r="E11" s="17">
        <v>0.17396420984491601</v>
      </c>
      <c r="F11" s="17"/>
      <c r="G11" s="17">
        <v>0.198145595162627</v>
      </c>
      <c r="H11" s="17">
        <v>0.176221549143842</v>
      </c>
      <c r="I11" s="17">
        <v>0.217589733183564</v>
      </c>
      <c r="J11" s="17"/>
      <c r="K11" s="17">
        <v>0.17374026844313201</v>
      </c>
      <c r="L11" s="17">
        <v>0.204288136208291</v>
      </c>
      <c r="M11" s="17"/>
      <c r="N11" s="17">
        <v>0.123519246953711</v>
      </c>
      <c r="O11" s="17">
        <v>0.21291178036444</v>
      </c>
      <c r="P11" s="17">
        <v>0.21397772279732299</v>
      </c>
      <c r="Q11" s="17">
        <v>0.19700900754025499</v>
      </c>
      <c r="R11" s="17">
        <v>0.203107666145772</v>
      </c>
      <c r="S11" s="17"/>
      <c r="T11" s="17">
        <v>0.215939643513435</v>
      </c>
      <c r="U11" s="17">
        <v>0.15498569957546199</v>
      </c>
      <c r="V11" s="17">
        <v>0.22538253726846</v>
      </c>
      <c r="W11" s="17">
        <v>0.218166668950138</v>
      </c>
      <c r="X11" s="17">
        <v>0.16549750825618101</v>
      </c>
      <c r="Y11" s="17">
        <v>0.23676095199825301</v>
      </c>
      <c r="Z11" s="17">
        <v>0.16151904932129299</v>
      </c>
      <c r="AA11" s="17">
        <v>0.210288239199211</v>
      </c>
      <c r="AB11" s="17">
        <v>0.17070021979106001</v>
      </c>
      <c r="AC11" s="17">
        <v>0.25807254139031899</v>
      </c>
      <c r="AD11" s="17">
        <v>0.20945848075528201</v>
      </c>
      <c r="AE11" s="17">
        <v>5.5342667637500502E-2</v>
      </c>
      <c r="AF11" s="17"/>
      <c r="AG11" s="17">
        <v>0.20687937227071401</v>
      </c>
      <c r="AH11" s="17">
        <v>0.19404272598337399</v>
      </c>
    </row>
    <row r="12" spans="2:34" x14ac:dyDescent="0.25">
      <c r="B12" s="18" t="s">
        <v>161</v>
      </c>
      <c r="C12" s="17">
        <v>0.11004826519295</v>
      </c>
      <c r="D12" s="17">
        <v>0.10681929916655999</v>
      </c>
      <c r="E12" s="17">
        <v>0.114506641878724</v>
      </c>
      <c r="F12" s="17"/>
      <c r="G12" s="17">
        <v>0.125539403791712</v>
      </c>
      <c r="H12" s="17">
        <v>0.11508617986300899</v>
      </c>
      <c r="I12" s="17">
        <v>8.9415068083582502E-2</v>
      </c>
      <c r="J12" s="17"/>
      <c r="K12" s="17">
        <v>0.12605443904439001</v>
      </c>
      <c r="L12" s="17">
        <v>0.104949832583783</v>
      </c>
      <c r="M12" s="17"/>
      <c r="N12" s="17">
        <v>9.7443733890092005E-2</v>
      </c>
      <c r="O12" s="17">
        <v>0.12679667764574501</v>
      </c>
      <c r="P12" s="17">
        <v>0.11241788954024801</v>
      </c>
      <c r="Q12" s="17">
        <v>8.9840594629788301E-2</v>
      </c>
      <c r="R12" s="17">
        <v>0.10562511437847601</v>
      </c>
      <c r="S12" s="17"/>
      <c r="T12" s="17">
        <v>0.115969482645505</v>
      </c>
      <c r="U12" s="17">
        <v>0.127141523749013</v>
      </c>
      <c r="V12" s="17">
        <v>8.0831302632495106E-2</v>
      </c>
      <c r="W12" s="17">
        <v>7.4999418056740902E-2</v>
      </c>
      <c r="X12" s="17">
        <v>0.104726739989011</v>
      </c>
      <c r="Y12" s="17">
        <v>9.8405997710488205E-2</v>
      </c>
      <c r="Z12" s="17">
        <v>0.128200599095809</v>
      </c>
      <c r="AA12" s="17">
        <v>9.3778018498748505E-2</v>
      </c>
      <c r="AB12" s="17">
        <v>0.141027940473365</v>
      </c>
      <c r="AC12" s="17">
        <v>0.128160518331915</v>
      </c>
      <c r="AD12" s="17">
        <v>9.3409967040083905E-2</v>
      </c>
      <c r="AE12" s="17">
        <v>6.2446332537362398E-2</v>
      </c>
      <c r="AF12" s="17"/>
      <c r="AG12" s="17">
        <v>9.4217504727826903E-2</v>
      </c>
      <c r="AH12" s="17">
        <v>0.112589656862425</v>
      </c>
    </row>
    <row r="13" spans="2:34" x14ac:dyDescent="0.25">
      <c r="B13" s="18" t="s">
        <v>162</v>
      </c>
      <c r="C13" s="17">
        <v>0.108719649731799</v>
      </c>
      <c r="D13" s="17">
        <v>0.10865173568912</v>
      </c>
      <c r="E13" s="17">
        <v>0.109571273094818</v>
      </c>
      <c r="F13" s="17"/>
      <c r="G13" s="17">
        <v>0.1058651120947</v>
      </c>
      <c r="H13" s="17">
        <v>0.11387033398160901</v>
      </c>
      <c r="I13" s="17">
        <v>0.104986666005456</v>
      </c>
      <c r="J13" s="17"/>
      <c r="K13" s="17">
        <v>0.104599500213445</v>
      </c>
      <c r="L13" s="17">
        <v>0.110799811990563</v>
      </c>
      <c r="M13" s="17"/>
      <c r="N13" s="17">
        <v>0.11493281739436501</v>
      </c>
      <c r="O13" s="17">
        <v>9.0900875398934503E-2</v>
      </c>
      <c r="P13" s="17">
        <v>0.117221507415618</v>
      </c>
      <c r="Q13" s="17">
        <v>0.14440491925059501</v>
      </c>
      <c r="R13" s="17">
        <v>9.3415626305010394E-2</v>
      </c>
      <c r="S13" s="17"/>
      <c r="T13" s="17">
        <v>0.113282489837549</v>
      </c>
      <c r="U13" s="17">
        <v>0.12639631897131701</v>
      </c>
      <c r="V13" s="17">
        <v>0.12628045005600999</v>
      </c>
      <c r="W13" s="17">
        <v>9.3981975189902395E-2</v>
      </c>
      <c r="X13" s="17">
        <v>9.9469903111806202E-2</v>
      </c>
      <c r="Y13" s="17">
        <v>0.11888943521233</v>
      </c>
      <c r="Z13" s="17">
        <v>9.1269937743610904E-2</v>
      </c>
      <c r="AA13" s="17">
        <v>9.9123891981137593E-2</v>
      </c>
      <c r="AB13" s="17">
        <v>0.104961059740864</v>
      </c>
      <c r="AC13" s="17">
        <v>0.109850315339172</v>
      </c>
      <c r="AD13" s="17">
        <v>9.8949210960387099E-2</v>
      </c>
      <c r="AE13" s="17">
        <v>8.46069366641818E-2</v>
      </c>
      <c r="AF13" s="17"/>
      <c r="AG13" s="17">
        <v>0.108412802325378</v>
      </c>
      <c r="AH13" s="17">
        <v>0.108681341707139</v>
      </c>
    </row>
    <row r="14" spans="2:34" x14ac:dyDescent="0.25">
      <c r="B14" s="18" t="s">
        <v>163</v>
      </c>
      <c r="C14" s="17">
        <v>7.7777179656803003E-2</v>
      </c>
      <c r="D14" s="17">
        <v>7.8403470170735706E-2</v>
      </c>
      <c r="E14" s="17">
        <v>7.8643967181315402E-2</v>
      </c>
      <c r="F14" s="17"/>
      <c r="G14" s="17">
        <v>7.4854308362199501E-2</v>
      </c>
      <c r="H14" s="17">
        <v>9.2048826818746696E-2</v>
      </c>
      <c r="I14" s="17">
        <v>6.2802077755121796E-2</v>
      </c>
      <c r="J14" s="17"/>
      <c r="K14" s="17">
        <v>8.1106980991993802E-2</v>
      </c>
      <c r="L14" s="17">
        <v>7.4943341701625296E-2</v>
      </c>
      <c r="M14" s="17"/>
      <c r="N14" s="17">
        <v>0.10090777841406</v>
      </c>
      <c r="O14" s="17">
        <v>9.1264326530186402E-2</v>
      </c>
      <c r="P14" s="17">
        <v>7.8349062874581002E-2</v>
      </c>
      <c r="Q14" s="17">
        <v>7.6348603616166993E-2</v>
      </c>
      <c r="R14" s="17">
        <v>4.3199346467197801E-2</v>
      </c>
      <c r="S14" s="17"/>
      <c r="T14" s="17">
        <v>5.5808546288383297E-2</v>
      </c>
      <c r="U14" s="17">
        <v>9.7687055316985003E-2</v>
      </c>
      <c r="V14" s="17">
        <v>0.116239379599022</v>
      </c>
      <c r="W14" s="17">
        <v>5.9362885108580898E-2</v>
      </c>
      <c r="X14" s="17">
        <v>7.1599525867918998E-2</v>
      </c>
      <c r="Y14" s="17">
        <v>7.6922873205905601E-2</v>
      </c>
      <c r="Z14" s="17">
        <v>9.6145060329067999E-2</v>
      </c>
      <c r="AA14" s="17">
        <v>5.1731300092250798E-2</v>
      </c>
      <c r="AB14" s="17">
        <v>8.5723863355380805E-2</v>
      </c>
      <c r="AC14" s="17">
        <v>7.6235377979628594E-2</v>
      </c>
      <c r="AD14" s="17">
        <v>3.9109081229714099E-2</v>
      </c>
      <c r="AE14" s="17">
        <v>7.5378563835934706E-2</v>
      </c>
      <c r="AF14" s="17"/>
      <c r="AG14" s="17">
        <v>7.1799752770010702E-2</v>
      </c>
      <c r="AH14" s="17">
        <v>8.2883831282877907E-2</v>
      </c>
    </row>
    <row r="15" spans="2:34" x14ac:dyDescent="0.25">
      <c r="B15" s="18" t="s">
        <v>164</v>
      </c>
      <c r="C15" s="17">
        <v>4.2448970926449801E-2</v>
      </c>
      <c r="D15" s="17">
        <v>4.3383886486166597E-2</v>
      </c>
      <c r="E15" s="17">
        <v>4.2329536226051498E-2</v>
      </c>
      <c r="F15" s="17"/>
      <c r="G15" s="17">
        <v>4.5371119137880597E-2</v>
      </c>
      <c r="H15" s="17">
        <v>4.65178284146536E-2</v>
      </c>
      <c r="I15" s="17">
        <v>3.4691377425159001E-2</v>
      </c>
      <c r="J15" s="17"/>
      <c r="K15" s="17">
        <v>5.7543309769843599E-2</v>
      </c>
      <c r="L15" s="17">
        <v>4.04238414094839E-2</v>
      </c>
      <c r="M15" s="17"/>
      <c r="N15" s="17">
        <v>3.8015617025607198E-2</v>
      </c>
      <c r="O15" s="17">
        <v>4.59915004511533E-2</v>
      </c>
      <c r="P15" s="17">
        <v>4.3871058624910801E-2</v>
      </c>
      <c r="Q15" s="17">
        <v>5.8815847402527301E-2</v>
      </c>
      <c r="R15" s="17">
        <v>3.3708006195665198E-2</v>
      </c>
      <c r="S15" s="17"/>
      <c r="T15" s="17">
        <v>2.45985289955949E-2</v>
      </c>
      <c r="U15" s="17">
        <v>7.9243883610885302E-2</v>
      </c>
      <c r="V15" s="17">
        <v>1.46738710172706E-2</v>
      </c>
      <c r="W15" s="17">
        <v>6.6772263352211106E-2</v>
      </c>
      <c r="X15" s="17">
        <v>2.4409832237958801E-2</v>
      </c>
      <c r="Y15" s="17">
        <v>3.9472826837685701E-2</v>
      </c>
      <c r="Z15" s="17">
        <v>4.7630593394527999E-2</v>
      </c>
      <c r="AA15" s="17">
        <v>4.8051828026702097E-2</v>
      </c>
      <c r="AB15" s="17">
        <v>3.2822361984193998E-2</v>
      </c>
      <c r="AC15" s="17">
        <v>3.2420793066045298E-2</v>
      </c>
      <c r="AD15" s="17">
        <v>4.6428907434467898E-2</v>
      </c>
      <c r="AE15" s="17">
        <v>5.6745462398863397E-2</v>
      </c>
      <c r="AF15" s="17"/>
      <c r="AG15" s="17">
        <v>4.19944462130021E-2</v>
      </c>
      <c r="AH15" s="17">
        <v>4.4927357126024997E-2</v>
      </c>
    </row>
    <row r="16" spans="2:34" x14ac:dyDescent="0.25">
      <c r="B16" s="18" t="s">
        <v>165</v>
      </c>
      <c r="C16" s="17">
        <v>1.63267996521749E-2</v>
      </c>
      <c r="D16" s="17">
        <v>1.2424223495767699E-2</v>
      </c>
      <c r="E16" s="17">
        <v>1.99817419995875E-2</v>
      </c>
      <c r="F16" s="17"/>
      <c r="G16" s="17">
        <v>1.9691999584983199E-2</v>
      </c>
      <c r="H16" s="17">
        <v>1.5127549328443001E-2</v>
      </c>
      <c r="I16" s="17">
        <v>1.4687596044686099E-2</v>
      </c>
      <c r="J16" s="17"/>
      <c r="K16" s="17">
        <v>1.6655599829988099E-2</v>
      </c>
      <c r="L16" s="17">
        <v>1.5275496955018999E-2</v>
      </c>
      <c r="M16" s="17"/>
      <c r="N16" s="17">
        <v>2.1227147125888701E-2</v>
      </c>
      <c r="O16" s="17">
        <v>1.55560532802606E-2</v>
      </c>
      <c r="P16" s="17">
        <v>2.1392326909254598E-2</v>
      </c>
      <c r="Q16" s="17">
        <v>7.3616073013799002E-3</v>
      </c>
      <c r="R16" s="17">
        <v>6.6897778997428801E-3</v>
      </c>
      <c r="S16" s="17"/>
      <c r="T16" s="17">
        <v>1.5754867019562802E-2</v>
      </c>
      <c r="U16" s="17">
        <v>2.6386245728413499E-2</v>
      </c>
      <c r="V16" s="17">
        <v>1.6241126030708201E-2</v>
      </c>
      <c r="W16" s="17">
        <v>0</v>
      </c>
      <c r="X16" s="17">
        <v>2.5970203015331199E-2</v>
      </c>
      <c r="Y16" s="17">
        <v>9.9061072136076705E-3</v>
      </c>
      <c r="Z16" s="17">
        <v>1.5731207572785899E-2</v>
      </c>
      <c r="AA16" s="17">
        <v>6.6394146326561702E-3</v>
      </c>
      <c r="AB16" s="17">
        <v>3.1186994701304101E-2</v>
      </c>
      <c r="AC16" s="17">
        <v>8.33047968265423E-3</v>
      </c>
      <c r="AD16" s="17">
        <v>0</v>
      </c>
      <c r="AE16" s="17">
        <v>2.5404435921935298E-2</v>
      </c>
      <c r="AF16" s="17"/>
      <c r="AG16" s="17">
        <v>1.79190342181752E-2</v>
      </c>
      <c r="AH16" s="17">
        <v>1.6617778486478701E-2</v>
      </c>
    </row>
    <row r="17" spans="2:34" ht="30" x14ac:dyDescent="0.25">
      <c r="B17" s="18" t="s">
        <v>166</v>
      </c>
      <c r="C17" s="17">
        <v>4.6925568858197902E-2</v>
      </c>
      <c r="D17" s="17">
        <v>3.5095253246686497E-2</v>
      </c>
      <c r="E17" s="17">
        <v>5.8806696869704501E-2</v>
      </c>
      <c r="F17" s="17"/>
      <c r="G17" s="17">
        <v>4.8211424605177397E-2</v>
      </c>
      <c r="H17" s="17">
        <v>6.1158738360223897E-2</v>
      </c>
      <c r="I17" s="17">
        <v>2.8088973610093899E-2</v>
      </c>
      <c r="J17" s="17"/>
      <c r="K17" s="17">
        <v>6.4621513626322805E-2</v>
      </c>
      <c r="L17" s="17">
        <v>4.3963618930896897E-2</v>
      </c>
      <c r="M17" s="17"/>
      <c r="N17" s="17">
        <v>7.3295989930511299E-2</v>
      </c>
      <c r="O17" s="17">
        <v>5.5860345239542301E-2</v>
      </c>
      <c r="P17" s="17">
        <v>4.9749390361866798E-2</v>
      </c>
      <c r="Q17" s="17">
        <v>1.1803037605249899E-2</v>
      </c>
      <c r="R17" s="17">
        <v>2.2554761862598902E-2</v>
      </c>
      <c r="S17" s="17"/>
      <c r="T17" s="17">
        <v>1.8090296658582101E-2</v>
      </c>
      <c r="U17" s="17">
        <v>4.3994800907321198E-2</v>
      </c>
      <c r="V17" s="17">
        <v>2.74396004832934E-2</v>
      </c>
      <c r="W17" s="17">
        <v>0.119830140214853</v>
      </c>
      <c r="X17" s="17">
        <v>6.6600590179338406E-2</v>
      </c>
      <c r="Y17" s="17">
        <v>5.8006237230747201E-2</v>
      </c>
      <c r="Z17" s="17">
        <v>5.7666210106591002E-2</v>
      </c>
      <c r="AA17" s="17">
        <v>5.59703215877735E-2</v>
      </c>
      <c r="AB17" s="17">
        <v>3.3101079745257299E-2</v>
      </c>
      <c r="AC17" s="17">
        <v>2.2153725109901101E-2</v>
      </c>
      <c r="AD17" s="17">
        <v>4.6044336013291901E-2</v>
      </c>
      <c r="AE17" s="17">
        <v>2.5404435921935298E-2</v>
      </c>
      <c r="AF17" s="17"/>
      <c r="AG17" s="17">
        <v>4.5861770718544297E-2</v>
      </c>
      <c r="AH17" s="17">
        <v>4.8837575274454703E-2</v>
      </c>
    </row>
    <row r="18" spans="2:34" ht="30" x14ac:dyDescent="0.25">
      <c r="B18" s="18" t="s">
        <v>167</v>
      </c>
      <c r="C18" s="17">
        <v>0.148587062953316</v>
      </c>
      <c r="D18" s="17">
        <v>0.11335685511872801</v>
      </c>
      <c r="E18" s="17">
        <v>0.172652559460966</v>
      </c>
      <c r="F18" s="17"/>
      <c r="G18" s="17">
        <v>0.15915630689107499</v>
      </c>
      <c r="H18" s="17">
        <v>0.151744231702855</v>
      </c>
      <c r="I18" s="17">
        <v>0.13485668006919899</v>
      </c>
      <c r="J18" s="17"/>
      <c r="K18" s="17">
        <v>0.180192899135457</v>
      </c>
      <c r="L18" s="17">
        <v>0.14255423142875601</v>
      </c>
      <c r="M18" s="17"/>
      <c r="N18" s="17">
        <v>0.24159465501902699</v>
      </c>
      <c r="O18" s="17">
        <v>0.14587739580786399</v>
      </c>
      <c r="P18" s="17">
        <v>0.15181589986477101</v>
      </c>
      <c r="Q18" s="17">
        <v>0.119111191247533</v>
      </c>
      <c r="R18" s="17">
        <v>7.7578253836482605E-2</v>
      </c>
      <c r="S18" s="17"/>
      <c r="T18" s="17">
        <v>5.9176005045904902E-2</v>
      </c>
      <c r="U18" s="17">
        <v>0.132251976004021</v>
      </c>
      <c r="V18" s="17">
        <v>0.181821530837528</v>
      </c>
      <c r="W18" s="17">
        <v>0.174401960486161</v>
      </c>
      <c r="X18" s="17">
        <v>0.195477128616455</v>
      </c>
      <c r="Y18" s="17">
        <v>0.133252906474919</v>
      </c>
      <c r="Z18" s="17">
        <v>0.16551438468921101</v>
      </c>
      <c r="AA18" s="17">
        <v>0.178948670456958</v>
      </c>
      <c r="AB18" s="17">
        <v>0.16428315276043701</v>
      </c>
      <c r="AC18" s="17">
        <v>0.13298097551254801</v>
      </c>
      <c r="AD18" s="17">
        <v>0.206584562448871</v>
      </c>
      <c r="AE18" s="17">
        <v>0.19766851869773</v>
      </c>
      <c r="AF18" s="17"/>
      <c r="AG18" s="17">
        <v>0.147710572686923</v>
      </c>
      <c r="AH18" s="17">
        <v>0.149380043095066</v>
      </c>
    </row>
    <row r="19" spans="2:34" x14ac:dyDescent="0.25">
      <c r="B19" s="18" t="s">
        <v>80</v>
      </c>
      <c r="C19" s="19">
        <v>2.12234220812576E-2</v>
      </c>
      <c r="D19" s="19">
        <v>2.1309354192358299E-2</v>
      </c>
      <c r="E19" s="19">
        <v>2.1544828094046301E-2</v>
      </c>
      <c r="F19" s="19"/>
      <c r="G19" s="19">
        <v>4.4590313394595502E-2</v>
      </c>
      <c r="H19" s="19">
        <v>1.15772901843747E-2</v>
      </c>
      <c r="I19" s="19">
        <v>1.14761238324761E-2</v>
      </c>
      <c r="J19" s="19"/>
      <c r="K19" s="19">
        <v>1.4467830053384201E-2</v>
      </c>
      <c r="L19" s="19">
        <v>1.91178021433859E-2</v>
      </c>
      <c r="M19" s="19"/>
      <c r="N19" s="19">
        <v>5.0850169509805497E-2</v>
      </c>
      <c r="O19" s="19">
        <v>2.7927523926671902E-2</v>
      </c>
      <c r="P19" s="19">
        <v>1.07782522741251E-2</v>
      </c>
      <c r="Q19" s="19">
        <v>2.47338009177311E-2</v>
      </c>
      <c r="R19" s="19">
        <v>7.5177128983624801E-3</v>
      </c>
      <c r="S19" s="19"/>
      <c r="T19" s="19">
        <v>1.0328492261286199E-2</v>
      </c>
      <c r="U19" s="19">
        <v>1.6585538731780699E-2</v>
      </c>
      <c r="V19" s="19">
        <v>2.2543227981424101E-2</v>
      </c>
      <c r="W19" s="19">
        <v>2.4453119315701901E-2</v>
      </c>
      <c r="X19" s="19">
        <v>2.35485814471913E-2</v>
      </c>
      <c r="Y19" s="19">
        <v>3.7409134649455597E-2</v>
      </c>
      <c r="Z19" s="19">
        <v>3.8294472702503697E-2</v>
      </c>
      <c r="AA19" s="19">
        <v>1.7556350386671301E-2</v>
      </c>
      <c r="AB19" s="19">
        <v>1.07065549512499E-2</v>
      </c>
      <c r="AC19" s="19">
        <v>2.36398097584666E-2</v>
      </c>
      <c r="AD19" s="19">
        <v>2.59367879653974E-2</v>
      </c>
      <c r="AE19" s="19">
        <v>0</v>
      </c>
      <c r="AF19" s="19"/>
      <c r="AG19" s="19">
        <v>2.1783866237915301E-2</v>
      </c>
      <c r="AH19" s="19">
        <v>1.6816522197158599E-2</v>
      </c>
    </row>
    <row r="20" spans="2:34" x14ac:dyDescent="0.25">
      <c r="B20" s="16" t="s">
        <v>169</v>
      </c>
    </row>
    <row r="21" spans="2:34" x14ac:dyDescent="0.25">
      <c r="B21" t="s">
        <v>63</v>
      </c>
    </row>
    <row r="22" spans="2:34" x14ac:dyDescent="0.25">
      <c r="B22" t="s">
        <v>64</v>
      </c>
    </row>
    <row r="24" spans="2:34" x14ac:dyDescent="0.25">
      <c r="B24"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AH24"/>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173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1020</v>
      </c>
      <c r="D7" s="10">
        <v>457</v>
      </c>
      <c r="E7" s="10">
        <v>558</v>
      </c>
      <c r="F7" s="10"/>
      <c r="G7" s="10">
        <v>186</v>
      </c>
      <c r="H7" s="10">
        <v>357</v>
      </c>
      <c r="I7" s="10">
        <v>477</v>
      </c>
      <c r="J7" s="10"/>
      <c r="K7" s="10" t="s">
        <v>171</v>
      </c>
      <c r="L7" s="10">
        <v>1020</v>
      </c>
      <c r="M7" s="10"/>
      <c r="N7" s="10">
        <v>98</v>
      </c>
      <c r="O7" s="10">
        <v>151</v>
      </c>
      <c r="P7" s="10">
        <v>328</v>
      </c>
      <c r="Q7" s="10">
        <v>89</v>
      </c>
      <c r="R7" s="10">
        <v>354</v>
      </c>
      <c r="S7" s="10"/>
      <c r="T7" s="10">
        <v>180</v>
      </c>
      <c r="U7" s="10">
        <v>107</v>
      </c>
      <c r="V7" s="10">
        <v>86</v>
      </c>
      <c r="W7" s="10">
        <v>67</v>
      </c>
      <c r="X7" s="10">
        <v>82</v>
      </c>
      <c r="Y7" s="10">
        <v>106</v>
      </c>
      <c r="Z7" s="10">
        <v>83</v>
      </c>
      <c r="AA7" s="10">
        <v>47</v>
      </c>
      <c r="AB7" s="10">
        <v>127</v>
      </c>
      <c r="AC7" s="10">
        <v>64</v>
      </c>
      <c r="AD7" s="10">
        <v>35</v>
      </c>
      <c r="AE7" s="10">
        <v>36</v>
      </c>
      <c r="AF7" s="10"/>
      <c r="AG7" s="10">
        <v>428</v>
      </c>
      <c r="AH7" s="10">
        <v>539</v>
      </c>
    </row>
    <row r="8" spans="2:34" ht="30" customHeight="1" x14ac:dyDescent="0.25">
      <c r="B8" s="11" t="s">
        <v>20</v>
      </c>
      <c r="C8" s="11">
        <v>1016</v>
      </c>
      <c r="D8" s="11">
        <v>529</v>
      </c>
      <c r="E8" s="11">
        <v>483</v>
      </c>
      <c r="F8" s="11"/>
      <c r="G8" s="11">
        <v>157</v>
      </c>
      <c r="H8" s="11">
        <v>402</v>
      </c>
      <c r="I8" s="11">
        <v>456</v>
      </c>
      <c r="J8" s="11"/>
      <c r="K8" s="11" t="s">
        <v>171</v>
      </c>
      <c r="L8" s="11">
        <v>1016</v>
      </c>
      <c r="M8" s="11"/>
      <c r="N8" s="11">
        <v>104</v>
      </c>
      <c r="O8" s="11">
        <v>160</v>
      </c>
      <c r="P8" s="11">
        <v>346</v>
      </c>
      <c r="Q8" s="11">
        <v>100</v>
      </c>
      <c r="R8" s="11">
        <v>307</v>
      </c>
      <c r="S8" s="11"/>
      <c r="T8" s="11">
        <v>162</v>
      </c>
      <c r="U8" s="11">
        <v>117</v>
      </c>
      <c r="V8" s="11">
        <v>81</v>
      </c>
      <c r="W8" s="11">
        <v>89</v>
      </c>
      <c r="X8" s="11">
        <v>76</v>
      </c>
      <c r="Y8" s="11">
        <v>91</v>
      </c>
      <c r="Z8" s="11">
        <v>84</v>
      </c>
      <c r="AA8" s="11">
        <v>40</v>
      </c>
      <c r="AB8" s="11">
        <v>124</v>
      </c>
      <c r="AC8" s="11">
        <v>77</v>
      </c>
      <c r="AD8" s="11">
        <v>37</v>
      </c>
      <c r="AE8" s="11">
        <v>37</v>
      </c>
      <c r="AF8" s="11"/>
      <c r="AG8" s="11">
        <v>420</v>
      </c>
      <c r="AH8" s="11">
        <v>544</v>
      </c>
    </row>
    <row r="9" spans="2:34" x14ac:dyDescent="0.25">
      <c r="B9" s="18" t="s">
        <v>158</v>
      </c>
      <c r="C9" s="17">
        <v>0.13647304625986201</v>
      </c>
      <c r="D9" s="17">
        <v>0.15520759764863801</v>
      </c>
      <c r="E9" s="17">
        <v>0.117161758659168</v>
      </c>
      <c r="F9" s="17"/>
      <c r="G9" s="17">
        <v>0.110941223375061</v>
      </c>
      <c r="H9" s="17">
        <v>8.9834117507783404E-2</v>
      </c>
      <c r="I9" s="17">
        <v>0.18638758906967201</v>
      </c>
      <c r="J9" s="17"/>
      <c r="K9" s="17" t="s">
        <v>172</v>
      </c>
      <c r="L9" s="17">
        <v>0.13647304625986201</v>
      </c>
      <c r="M9" s="17"/>
      <c r="N9" s="17">
        <v>8.7462055969436306E-2</v>
      </c>
      <c r="O9" s="17">
        <v>9.3949320946228904E-2</v>
      </c>
      <c r="P9" s="17">
        <v>8.1265265583689794E-2</v>
      </c>
      <c r="Q9" s="17">
        <v>9.6645590936928302E-2</v>
      </c>
      <c r="R9" s="17">
        <v>0.25047617262479999</v>
      </c>
      <c r="S9" s="17"/>
      <c r="T9" s="17">
        <v>0.249199378826717</v>
      </c>
      <c r="U9" s="17">
        <v>0.123865236142885</v>
      </c>
      <c r="V9" s="17">
        <v>9.8060022351830603E-2</v>
      </c>
      <c r="W9" s="17">
        <v>0.105235331846353</v>
      </c>
      <c r="X9" s="17">
        <v>6.46730181035306E-2</v>
      </c>
      <c r="Y9" s="17">
        <v>0.10458974827565801</v>
      </c>
      <c r="Z9" s="17">
        <v>0.108173431429262</v>
      </c>
      <c r="AA9" s="17">
        <v>9.6279696773746801E-2</v>
      </c>
      <c r="AB9" s="17">
        <v>0.113837222652609</v>
      </c>
      <c r="AC9" s="17">
        <v>0.110788583324509</v>
      </c>
      <c r="AD9" s="17">
        <v>0.13568665256574999</v>
      </c>
      <c r="AE9" s="17">
        <v>0.30417648511235301</v>
      </c>
      <c r="AF9" s="17"/>
      <c r="AG9" s="17">
        <v>0.159413505946923</v>
      </c>
      <c r="AH9" s="17">
        <v>0.12323715389227199</v>
      </c>
    </row>
    <row r="10" spans="2:34" x14ac:dyDescent="0.25">
      <c r="B10" s="18" t="s">
        <v>159</v>
      </c>
      <c r="C10" s="17">
        <v>0.102316837327008</v>
      </c>
      <c r="D10" s="17">
        <v>0.120159719091289</v>
      </c>
      <c r="E10" s="17">
        <v>8.3683397371334997E-2</v>
      </c>
      <c r="F10" s="17"/>
      <c r="G10" s="17">
        <v>7.0044902696396599E-2</v>
      </c>
      <c r="H10" s="17">
        <v>8.7744192495233603E-2</v>
      </c>
      <c r="I10" s="17">
        <v>0.12628633254260899</v>
      </c>
      <c r="J10" s="17"/>
      <c r="K10" s="17" t="s">
        <v>172</v>
      </c>
      <c r="L10" s="17">
        <v>0.102316837327008</v>
      </c>
      <c r="M10" s="17"/>
      <c r="N10" s="17">
        <v>8.6308246944172204E-2</v>
      </c>
      <c r="O10" s="17">
        <v>5.3484900779608699E-2</v>
      </c>
      <c r="P10" s="17">
        <v>8.4477928401331503E-2</v>
      </c>
      <c r="Q10" s="17">
        <v>8.4179444551258503E-2</v>
      </c>
      <c r="R10" s="17">
        <v>0.159226955718689</v>
      </c>
      <c r="S10" s="17"/>
      <c r="T10" s="17">
        <v>0.130632286054427</v>
      </c>
      <c r="U10" s="17">
        <v>0.13940255748479699</v>
      </c>
      <c r="V10" s="17">
        <v>0.12423874358416701</v>
      </c>
      <c r="W10" s="17">
        <v>8.4062949252114702E-2</v>
      </c>
      <c r="X10" s="17">
        <v>7.3945909860779896E-2</v>
      </c>
      <c r="Y10" s="17">
        <v>0.100678583635223</v>
      </c>
      <c r="Z10" s="17">
        <v>0.105794797250588</v>
      </c>
      <c r="AA10" s="17">
        <v>0.17070321808284</v>
      </c>
      <c r="AB10" s="17">
        <v>5.5585494796139397E-2</v>
      </c>
      <c r="AC10" s="17">
        <v>1.7073010955789999E-2</v>
      </c>
      <c r="AD10" s="17">
        <v>0.11726625526949799</v>
      </c>
      <c r="AE10" s="17">
        <v>0.15520870867859499</v>
      </c>
      <c r="AF10" s="17"/>
      <c r="AG10" s="17">
        <v>9.2961420944117495E-2</v>
      </c>
      <c r="AH10" s="17">
        <v>0.110268622431464</v>
      </c>
    </row>
    <row r="11" spans="2:34" x14ac:dyDescent="0.25">
      <c r="B11" s="18" t="s">
        <v>160</v>
      </c>
      <c r="C11" s="17">
        <v>0.19926949104202599</v>
      </c>
      <c r="D11" s="17">
        <v>0.219458929090002</v>
      </c>
      <c r="E11" s="17">
        <v>0.17735955531565301</v>
      </c>
      <c r="F11" s="17"/>
      <c r="G11" s="17">
        <v>0.245529391311921</v>
      </c>
      <c r="H11" s="17">
        <v>0.21168285019932001</v>
      </c>
      <c r="I11" s="17">
        <v>0.17238238504812001</v>
      </c>
      <c r="J11" s="17"/>
      <c r="K11" s="17" t="s">
        <v>172</v>
      </c>
      <c r="L11" s="17">
        <v>0.19926949104202599</v>
      </c>
      <c r="M11" s="17"/>
      <c r="N11" s="17">
        <v>0.10644054015922801</v>
      </c>
      <c r="O11" s="17">
        <v>0.21569981798608301</v>
      </c>
      <c r="P11" s="17">
        <v>0.242008986222499</v>
      </c>
      <c r="Q11" s="17">
        <v>0.14193667464845899</v>
      </c>
      <c r="R11" s="17">
        <v>0.19259626218652001</v>
      </c>
      <c r="S11" s="17"/>
      <c r="T11" s="17">
        <v>0.25714095209172699</v>
      </c>
      <c r="U11" s="17">
        <v>0.137171701781441</v>
      </c>
      <c r="V11" s="17">
        <v>0.18198169696149399</v>
      </c>
      <c r="W11" s="17">
        <v>0.16467163478758101</v>
      </c>
      <c r="X11" s="17">
        <v>0.22482328701720899</v>
      </c>
      <c r="Y11" s="17">
        <v>0.22535550773622301</v>
      </c>
      <c r="Z11" s="17">
        <v>0.17932758172447</v>
      </c>
      <c r="AA11" s="17">
        <v>0.22084751029083299</v>
      </c>
      <c r="AB11" s="17">
        <v>0.21893456529560601</v>
      </c>
      <c r="AC11" s="17">
        <v>0.15627282282833399</v>
      </c>
      <c r="AD11" s="17">
        <v>0.25024086604975998</v>
      </c>
      <c r="AE11" s="17">
        <v>0.14096916889930899</v>
      </c>
      <c r="AF11" s="17"/>
      <c r="AG11" s="17">
        <v>0.210981159171897</v>
      </c>
      <c r="AH11" s="17">
        <v>0.19755767735977101</v>
      </c>
    </row>
    <row r="12" spans="2:34" x14ac:dyDescent="0.25">
      <c r="B12" s="18" t="s">
        <v>161</v>
      </c>
      <c r="C12" s="17">
        <v>0.104602167927481</v>
      </c>
      <c r="D12" s="17">
        <v>0.112107007006759</v>
      </c>
      <c r="E12" s="17">
        <v>9.7301833918726002E-2</v>
      </c>
      <c r="F12" s="17"/>
      <c r="G12" s="17">
        <v>6.7338543861213296E-2</v>
      </c>
      <c r="H12" s="17">
        <v>0.112309688554784</v>
      </c>
      <c r="I12" s="17">
        <v>0.110650976876165</v>
      </c>
      <c r="J12" s="17"/>
      <c r="K12" s="17" t="s">
        <v>172</v>
      </c>
      <c r="L12" s="17">
        <v>0.104602167927481</v>
      </c>
      <c r="M12" s="17"/>
      <c r="N12" s="17">
        <v>4.44365083989735E-2</v>
      </c>
      <c r="O12" s="17">
        <v>0.100340044348177</v>
      </c>
      <c r="P12" s="17">
        <v>0.107234504724511</v>
      </c>
      <c r="Q12" s="17">
        <v>0.15676428872510201</v>
      </c>
      <c r="R12" s="17">
        <v>0.10727116699259</v>
      </c>
      <c r="S12" s="17"/>
      <c r="T12" s="17">
        <v>0.108324845060683</v>
      </c>
      <c r="U12" s="17">
        <v>0.132405261263559</v>
      </c>
      <c r="V12" s="17">
        <v>8.6868773322262893E-2</v>
      </c>
      <c r="W12" s="17">
        <v>9.5212032452559103E-2</v>
      </c>
      <c r="X12" s="17">
        <v>0.139841994210782</v>
      </c>
      <c r="Y12" s="17">
        <v>9.6657568500755894E-2</v>
      </c>
      <c r="Z12" s="17">
        <v>4.7379486353882602E-2</v>
      </c>
      <c r="AA12" s="17">
        <v>7.6096436883647103E-2</v>
      </c>
      <c r="AB12" s="17">
        <v>0.10509785455717</v>
      </c>
      <c r="AC12" s="17">
        <v>0.149362238306844</v>
      </c>
      <c r="AD12" s="17">
        <v>9.6858143440858399E-2</v>
      </c>
      <c r="AE12" s="17">
        <v>8.3095840710099497E-2</v>
      </c>
      <c r="AF12" s="17"/>
      <c r="AG12" s="17">
        <v>9.5688734376172299E-2</v>
      </c>
      <c r="AH12" s="17">
        <v>0.107658086852384</v>
      </c>
    </row>
    <row r="13" spans="2:34" x14ac:dyDescent="0.25">
      <c r="B13" s="18" t="s">
        <v>162</v>
      </c>
      <c r="C13" s="17">
        <v>7.8837219322396304E-2</v>
      </c>
      <c r="D13" s="17">
        <v>8.0415407458346994E-2</v>
      </c>
      <c r="E13" s="17">
        <v>7.7797828670251895E-2</v>
      </c>
      <c r="F13" s="17"/>
      <c r="G13" s="17">
        <v>6.8252045068403405E-2</v>
      </c>
      <c r="H13" s="17">
        <v>7.1733854413526504E-2</v>
      </c>
      <c r="I13" s="17">
        <v>8.8747527119383704E-2</v>
      </c>
      <c r="J13" s="17"/>
      <c r="K13" s="17" t="s">
        <v>172</v>
      </c>
      <c r="L13" s="17">
        <v>7.8837219322396304E-2</v>
      </c>
      <c r="M13" s="17"/>
      <c r="N13" s="17">
        <v>6.0453987870627598E-2</v>
      </c>
      <c r="O13" s="17">
        <v>5.8761146536866399E-2</v>
      </c>
      <c r="P13" s="17">
        <v>7.8416809495798004E-2</v>
      </c>
      <c r="Q13" s="17">
        <v>0.11702379621060401</v>
      </c>
      <c r="R13" s="17">
        <v>8.3587525082745501E-2</v>
      </c>
      <c r="S13" s="17"/>
      <c r="T13" s="17">
        <v>6.7455923978993096E-2</v>
      </c>
      <c r="U13" s="17">
        <v>9.2667816405324899E-2</v>
      </c>
      <c r="V13" s="17">
        <v>6.1818074621214698E-2</v>
      </c>
      <c r="W13" s="17">
        <v>6.0130892012205499E-2</v>
      </c>
      <c r="X13" s="17">
        <v>5.5414763736615802E-2</v>
      </c>
      <c r="Y13" s="17">
        <v>0.14618326038886201</v>
      </c>
      <c r="Z13" s="17">
        <v>9.5210367824887093E-2</v>
      </c>
      <c r="AA13" s="17">
        <v>6.7979046979047206E-2</v>
      </c>
      <c r="AB13" s="17">
        <v>5.9169900410066402E-2</v>
      </c>
      <c r="AC13" s="17">
        <v>0.105183138733682</v>
      </c>
      <c r="AD13" s="17">
        <v>6.2887427875911603E-2</v>
      </c>
      <c r="AE13" s="17">
        <v>5.0925186504571902E-2</v>
      </c>
      <c r="AF13" s="17"/>
      <c r="AG13" s="17">
        <v>7.5202727687153997E-2</v>
      </c>
      <c r="AH13" s="17">
        <v>7.7591868716061704E-2</v>
      </c>
    </row>
    <row r="14" spans="2:34" x14ac:dyDescent="0.25">
      <c r="B14" s="18" t="s">
        <v>163</v>
      </c>
      <c r="C14" s="17">
        <v>5.2896277637155001E-2</v>
      </c>
      <c r="D14" s="17">
        <v>4.3446903090794901E-2</v>
      </c>
      <c r="E14" s="17">
        <v>6.3698347293758395E-2</v>
      </c>
      <c r="F14" s="17"/>
      <c r="G14" s="17">
        <v>4.8065407807787598E-2</v>
      </c>
      <c r="H14" s="17">
        <v>5.4471302150232402E-2</v>
      </c>
      <c r="I14" s="17">
        <v>5.3172832962365801E-2</v>
      </c>
      <c r="J14" s="17"/>
      <c r="K14" s="17" t="s">
        <v>172</v>
      </c>
      <c r="L14" s="17">
        <v>5.2896277637155001E-2</v>
      </c>
      <c r="M14" s="17"/>
      <c r="N14" s="17">
        <v>6.3081772660207799E-2</v>
      </c>
      <c r="O14" s="17">
        <v>4.5704440951860902E-2</v>
      </c>
      <c r="P14" s="17">
        <v>4.3409730238505299E-2</v>
      </c>
      <c r="Q14" s="17">
        <v>8.5966787591463201E-2</v>
      </c>
      <c r="R14" s="17">
        <v>5.3137956933292201E-2</v>
      </c>
      <c r="S14" s="17"/>
      <c r="T14" s="17">
        <v>4.2348657240790198E-2</v>
      </c>
      <c r="U14" s="17">
        <v>7.1008701759995699E-2</v>
      </c>
      <c r="V14" s="17">
        <v>7.9634463541757003E-2</v>
      </c>
      <c r="W14" s="17">
        <v>5.5154085107980699E-2</v>
      </c>
      <c r="X14" s="17">
        <v>3.6678971428998897E-2</v>
      </c>
      <c r="Y14" s="17">
        <v>5.6785784964706702E-2</v>
      </c>
      <c r="Z14" s="17">
        <v>1.9389927508820501E-2</v>
      </c>
      <c r="AA14" s="17">
        <v>1.32951533820254E-2</v>
      </c>
      <c r="AB14" s="17">
        <v>5.6335551834354201E-2</v>
      </c>
      <c r="AC14" s="17">
        <v>9.2052296735751604E-2</v>
      </c>
      <c r="AD14" s="17">
        <v>6.6658897819495994E-2</v>
      </c>
      <c r="AE14" s="17">
        <v>1.47637379441085E-2</v>
      </c>
      <c r="AF14" s="17"/>
      <c r="AG14" s="17">
        <v>4.6356229896579497E-2</v>
      </c>
      <c r="AH14" s="17">
        <v>5.63273089599882E-2</v>
      </c>
    </row>
    <row r="15" spans="2:34" x14ac:dyDescent="0.25">
      <c r="B15" s="18" t="s">
        <v>164</v>
      </c>
      <c r="C15" s="17">
        <v>2.4336380978773799E-2</v>
      </c>
      <c r="D15" s="17">
        <v>1.7497924164787401E-2</v>
      </c>
      <c r="E15" s="17">
        <v>3.0315783566509699E-2</v>
      </c>
      <c r="F15" s="17"/>
      <c r="G15" s="17">
        <v>1.47126188864443E-2</v>
      </c>
      <c r="H15" s="17">
        <v>3.2168316989821102E-2</v>
      </c>
      <c r="I15" s="17">
        <v>2.0749072673076501E-2</v>
      </c>
      <c r="J15" s="17"/>
      <c r="K15" s="17" t="s">
        <v>172</v>
      </c>
      <c r="L15" s="17">
        <v>2.4336380978773799E-2</v>
      </c>
      <c r="M15" s="17"/>
      <c r="N15" s="17">
        <v>1.65673801705188E-2</v>
      </c>
      <c r="O15" s="17">
        <v>2.3408563026725299E-2</v>
      </c>
      <c r="P15" s="17">
        <v>3.5032202123811099E-2</v>
      </c>
      <c r="Q15" s="17">
        <v>2.16331204118126E-2</v>
      </c>
      <c r="R15" s="17">
        <v>1.6268373710646999E-2</v>
      </c>
      <c r="S15" s="17"/>
      <c r="T15" s="17">
        <v>1.6064895648348301E-2</v>
      </c>
      <c r="U15" s="17">
        <v>2.8185022829215499E-2</v>
      </c>
      <c r="V15" s="17">
        <v>0</v>
      </c>
      <c r="W15" s="17">
        <v>0</v>
      </c>
      <c r="X15" s="17">
        <v>9.3137957443441E-2</v>
      </c>
      <c r="Y15" s="17">
        <v>0</v>
      </c>
      <c r="Z15" s="17">
        <v>3.4355822122407398E-2</v>
      </c>
      <c r="AA15" s="17">
        <v>0</v>
      </c>
      <c r="AB15" s="17">
        <v>2.6909029935296199E-2</v>
      </c>
      <c r="AC15" s="17">
        <v>3.3468047000001999E-2</v>
      </c>
      <c r="AD15" s="17">
        <v>4.2986441541159298E-2</v>
      </c>
      <c r="AE15" s="17">
        <v>3.6428319513716501E-2</v>
      </c>
      <c r="AF15" s="17"/>
      <c r="AG15" s="17">
        <v>3.1741684429560997E-2</v>
      </c>
      <c r="AH15" s="17">
        <v>1.93191405911563E-2</v>
      </c>
    </row>
    <row r="16" spans="2:34" x14ac:dyDescent="0.25">
      <c r="B16" s="18" t="s">
        <v>165</v>
      </c>
      <c r="C16" s="17">
        <v>1.41501678866577E-2</v>
      </c>
      <c r="D16" s="17">
        <v>1.35794075172953E-2</v>
      </c>
      <c r="E16" s="17">
        <v>1.48981899711136E-2</v>
      </c>
      <c r="F16" s="17"/>
      <c r="G16" s="17">
        <v>1.8185978882240598E-2</v>
      </c>
      <c r="H16" s="17">
        <v>1.4085078128236801E-2</v>
      </c>
      <c r="I16" s="17">
        <v>1.28165530874844E-2</v>
      </c>
      <c r="J16" s="17"/>
      <c r="K16" s="17" t="s">
        <v>172</v>
      </c>
      <c r="L16" s="17">
        <v>1.41501678866577E-2</v>
      </c>
      <c r="M16" s="17"/>
      <c r="N16" s="17">
        <v>1.6071243307147001E-2</v>
      </c>
      <c r="O16" s="17">
        <v>2.8857562819636601E-2</v>
      </c>
      <c r="P16" s="17">
        <v>1.51402071404876E-2</v>
      </c>
      <c r="Q16" s="17">
        <v>1.0411784160766701E-2</v>
      </c>
      <c r="R16" s="17">
        <v>5.9285510247883899E-3</v>
      </c>
      <c r="S16" s="17"/>
      <c r="T16" s="17">
        <v>9.4044147241909605E-3</v>
      </c>
      <c r="U16" s="17">
        <v>2.12799110417001E-2</v>
      </c>
      <c r="V16" s="17">
        <v>9.5320912904619404E-3</v>
      </c>
      <c r="W16" s="17">
        <v>1.1759475132596999E-2</v>
      </c>
      <c r="X16" s="17">
        <v>2.3380085286359199E-2</v>
      </c>
      <c r="Y16" s="17">
        <v>2.3957924026030201E-2</v>
      </c>
      <c r="Z16" s="17">
        <v>2.5391443496164401E-2</v>
      </c>
      <c r="AA16" s="17">
        <v>0</v>
      </c>
      <c r="AB16" s="17">
        <v>1.0829389638606701E-2</v>
      </c>
      <c r="AC16" s="17">
        <v>0</v>
      </c>
      <c r="AD16" s="17">
        <v>2.9947833499416002E-2</v>
      </c>
      <c r="AE16" s="17">
        <v>0</v>
      </c>
      <c r="AF16" s="17"/>
      <c r="AG16" s="17">
        <v>1.73500020879255E-2</v>
      </c>
      <c r="AH16" s="17">
        <v>1.3022315526132099E-2</v>
      </c>
    </row>
    <row r="17" spans="2:34" ht="30" x14ac:dyDescent="0.25">
      <c r="B17" s="18" t="s">
        <v>166</v>
      </c>
      <c r="C17" s="17">
        <v>4.2741528097732601E-2</v>
      </c>
      <c r="D17" s="17">
        <v>3.3539366636868698E-2</v>
      </c>
      <c r="E17" s="17">
        <v>5.3184491459330199E-2</v>
      </c>
      <c r="F17" s="17"/>
      <c r="G17" s="17">
        <v>2.7714699953572799E-2</v>
      </c>
      <c r="H17" s="17">
        <v>6.61692992172878E-2</v>
      </c>
      <c r="I17" s="17">
        <v>2.7267908419427798E-2</v>
      </c>
      <c r="J17" s="17"/>
      <c r="K17" s="17" t="s">
        <v>172</v>
      </c>
      <c r="L17" s="17">
        <v>4.2741528097732601E-2</v>
      </c>
      <c r="M17" s="17"/>
      <c r="N17" s="17">
        <v>5.6482547824932901E-2</v>
      </c>
      <c r="O17" s="17">
        <v>6.4076052664486099E-2</v>
      </c>
      <c r="P17" s="17">
        <v>5.2043226886066503E-2</v>
      </c>
      <c r="Q17" s="17">
        <v>3.1924123542987799E-2</v>
      </c>
      <c r="R17" s="17">
        <v>1.9987766349569499E-2</v>
      </c>
      <c r="S17" s="17"/>
      <c r="T17" s="17">
        <v>2.9736815689996698E-2</v>
      </c>
      <c r="U17" s="17">
        <v>5.2479645054242602E-2</v>
      </c>
      <c r="V17" s="17">
        <v>5.4863836640612597E-2</v>
      </c>
      <c r="W17" s="17">
        <v>9.1533179255042396E-2</v>
      </c>
      <c r="X17" s="17">
        <v>0</v>
      </c>
      <c r="Y17" s="17">
        <v>2.3052579318807501E-2</v>
      </c>
      <c r="Z17" s="17">
        <v>3.7439359618831401E-2</v>
      </c>
      <c r="AA17" s="17">
        <v>0.10843296860130899</v>
      </c>
      <c r="AB17" s="17">
        <v>5.1288438754536099E-2</v>
      </c>
      <c r="AC17" s="17">
        <v>2.0944235072184701E-2</v>
      </c>
      <c r="AD17" s="17">
        <v>2.5002066279394299E-2</v>
      </c>
      <c r="AE17" s="17">
        <v>3.6428319513716501E-2</v>
      </c>
      <c r="AF17" s="17"/>
      <c r="AG17" s="17">
        <v>3.5028518298790903E-2</v>
      </c>
      <c r="AH17" s="17">
        <v>5.0642539217518497E-2</v>
      </c>
    </row>
    <row r="18" spans="2:34" ht="30" x14ac:dyDescent="0.25">
      <c r="B18" s="18" t="s">
        <v>167</v>
      </c>
      <c r="C18" s="17">
        <v>0.22843724416359701</v>
      </c>
      <c r="D18" s="17">
        <v>0.19109759995662701</v>
      </c>
      <c r="E18" s="17">
        <v>0.26583959194610601</v>
      </c>
      <c r="F18" s="17"/>
      <c r="G18" s="17">
        <v>0.30435433000837903</v>
      </c>
      <c r="H18" s="17">
        <v>0.25209837564367599</v>
      </c>
      <c r="I18" s="17">
        <v>0.18141290018157</v>
      </c>
      <c r="J18" s="17"/>
      <c r="K18" s="17" t="s">
        <v>172</v>
      </c>
      <c r="L18" s="17">
        <v>0.22843724416359701</v>
      </c>
      <c r="M18" s="17"/>
      <c r="N18" s="17">
        <v>0.437215395150719</v>
      </c>
      <c r="O18" s="17">
        <v>0.262757531003386</v>
      </c>
      <c r="P18" s="17">
        <v>0.25237335010907103</v>
      </c>
      <c r="Q18" s="17">
        <v>0.24398154599740199</v>
      </c>
      <c r="R18" s="17">
        <v>0.10775457970899199</v>
      </c>
      <c r="S18" s="17"/>
      <c r="T18" s="17">
        <v>8.3832229935680097E-2</v>
      </c>
      <c r="U18" s="17">
        <v>0.195166073076951</v>
      </c>
      <c r="V18" s="17">
        <v>0.28378102716908599</v>
      </c>
      <c r="W18" s="17">
        <v>0.276994282462525</v>
      </c>
      <c r="X18" s="17">
        <v>0.28810401291228399</v>
      </c>
      <c r="Y18" s="17">
        <v>0.18472871814202099</v>
      </c>
      <c r="Z18" s="17">
        <v>0.33892111654433699</v>
      </c>
      <c r="AA18" s="17">
        <v>0.246365969006552</v>
      </c>
      <c r="AB18" s="17">
        <v>0.28650788853328502</v>
      </c>
      <c r="AC18" s="17">
        <v>0.31485562704290299</v>
      </c>
      <c r="AD18" s="17">
        <v>0.120422352730343</v>
      </c>
      <c r="AE18" s="17">
        <v>0.178004233123531</v>
      </c>
      <c r="AF18" s="17"/>
      <c r="AG18" s="17">
        <v>0.226680315513139</v>
      </c>
      <c r="AH18" s="17">
        <v>0.224389203135854</v>
      </c>
    </row>
    <row r="19" spans="2:34" x14ac:dyDescent="0.25">
      <c r="B19" s="18" t="s">
        <v>80</v>
      </c>
      <c r="C19" s="19">
        <v>1.59396393573106E-2</v>
      </c>
      <c r="D19" s="19">
        <v>1.3490138338591799E-2</v>
      </c>
      <c r="E19" s="19">
        <v>1.87592218280484E-2</v>
      </c>
      <c r="F19" s="19"/>
      <c r="G19" s="19">
        <v>2.48608581485797E-2</v>
      </c>
      <c r="H19" s="19">
        <v>7.7029247000983802E-3</v>
      </c>
      <c r="I19" s="19">
        <v>2.0125922020126499E-2</v>
      </c>
      <c r="J19" s="19"/>
      <c r="K19" s="19" t="s">
        <v>172</v>
      </c>
      <c r="L19" s="19">
        <v>1.59396393573106E-2</v>
      </c>
      <c r="M19" s="19"/>
      <c r="N19" s="19">
        <v>2.54803215440371E-2</v>
      </c>
      <c r="O19" s="19">
        <v>5.2960618936941803E-2</v>
      </c>
      <c r="P19" s="19">
        <v>8.5977890742298998E-3</v>
      </c>
      <c r="Q19" s="19">
        <v>9.5328432232153308E-3</v>
      </c>
      <c r="R19" s="19">
        <v>3.76468966736601E-3</v>
      </c>
      <c r="S19" s="19"/>
      <c r="T19" s="19">
        <v>5.85960074844634E-3</v>
      </c>
      <c r="U19" s="19">
        <v>6.3680731598893597E-3</v>
      </c>
      <c r="V19" s="19">
        <v>1.92212705171135E-2</v>
      </c>
      <c r="W19" s="19">
        <v>5.5246137691042203E-2</v>
      </c>
      <c r="X19" s="19">
        <v>0</v>
      </c>
      <c r="Y19" s="19">
        <v>3.8010325011712601E-2</v>
      </c>
      <c r="Z19" s="19">
        <v>8.61666612635025E-3</v>
      </c>
      <c r="AA19" s="19">
        <v>0</v>
      </c>
      <c r="AB19" s="19">
        <v>1.55046635923313E-2</v>
      </c>
      <c r="AC19" s="19">
        <v>0</v>
      </c>
      <c r="AD19" s="19">
        <v>5.2043062928413597E-2</v>
      </c>
      <c r="AE19" s="19">
        <v>0</v>
      </c>
      <c r="AF19" s="19"/>
      <c r="AG19" s="19">
        <v>8.5957016477394097E-3</v>
      </c>
      <c r="AH19" s="19">
        <v>1.9986083317397801E-2</v>
      </c>
    </row>
    <row r="20" spans="2:34" x14ac:dyDescent="0.25">
      <c r="B20" s="16" t="s">
        <v>169</v>
      </c>
    </row>
    <row r="21" spans="2:34" x14ac:dyDescent="0.25">
      <c r="B21" t="s">
        <v>63</v>
      </c>
    </row>
    <row r="22" spans="2:34" x14ac:dyDescent="0.25">
      <c r="B22" t="s">
        <v>64</v>
      </c>
    </row>
    <row r="24" spans="2:34" x14ac:dyDescent="0.25">
      <c r="B24"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H24"/>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61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ht="30" x14ac:dyDescent="0.25">
      <c r="B9" s="18" t="s">
        <v>50</v>
      </c>
      <c r="C9" s="17">
        <v>0.51106003041433601</v>
      </c>
      <c r="D9" s="17">
        <v>0.51010749523760301</v>
      </c>
      <c r="E9" s="17">
        <v>0.51359287398478903</v>
      </c>
      <c r="F9" s="17"/>
      <c r="G9" s="17">
        <v>0.474666262797032</v>
      </c>
      <c r="H9" s="17">
        <v>0.51733602305351101</v>
      </c>
      <c r="I9" s="17">
        <v>0.53700678279873104</v>
      </c>
      <c r="J9" s="17"/>
      <c r="K9" s="17">
        <v>0.49924131654702197</v>
      </c>
      <c r="L9" s="17">
        <v>0.51910464286406</v>
      </c>
      <c r="M9" s="17"/>
      <c r="N9" s="17">
        <v>0.42042273651030798</v>
      </c>
      <c r="O9" s="17">
        <v>0.49196519766690999</v>
      </c>
      <c r="P9" s="17">
        <v>0.53163313175137505</v>
      </c>
      <c r="Q9" s="17">
        <v>0.54714718413858598</v>
      </c>
      <c r="R9" s="17">
        <v>0.55535336742636299</v>
      </c>
      <c r="S9" s="17"/>
      <c r="T9" s="17">
        <v>0.53041533947822195</v>
      </c>
      <c r="U9" s="17">
        <v>0.51483032779543803</v>
      </c>
      <c r="V9" s="17">
        <v>0.4344026657508</v>
      </c>
      <c r="W9" s="17">
        <v>0.50605328525744797</v>
      </c>
      <c r="X9" s="17">
        <v>0.53430468058900704</v>
      </c>
      <c r="Y9" s="17">
        <v>0.55151894555257897</v>
      </c>
      <c r="Z9" s="17">
        <v>0.49135160060501198</v>
      </c>
      <c r="AA9" s="17">
        <v>0.49781756491801599</v>
      </c>
      <c r="AB9" s="17">
        <v>0.53349726631019301</v>
      </c>
      <c r="AC9" s="17">
        <v>0.51219440530474802</v>
      </c>
      <c r="AD9" s="17">
        <v>0.49375194336237199</v>
      </c>
      <c r="AE9" s="17">
        <v>0.458943216135003</v>
      </c>
      <c r="AF9" s="17"/>
      <c r="AG9" s="17">
        <v>0.52646850007047397</v>
      </c>
      <c r="AH9" s="17">
        <v>0.50317903021769805</v>
      </c>
    </row>
    <row r="10" spans="2:34" ht="30" x14ac:dyDescent="0.25">
      <c r="B10" s="18" t="s">
        <v>51</v>
      </c>
      <c r="C10" s="17">
        <v>0.39414980864725502</v>
      </c>
      <c r="D10" s="17">
        <v>0.40837249524268598</v>
      </c>
      <c r="E10" s="17">
        <v>0.37378966229690103</v>
      </c>
      <c r="F10" s="17"/>
      <c r="G10" s="17">
        <v>0.38914471178096399</v>
      </c>
      <c r="H10" s="17">
        <v>0.40703355167191801</v>
      </c>
      <c r="I10" s="17">
        <v>0.38266970681153101</v>
      </c>
      <c r="J10" s="17"/>
      <c r="K10" s="17">
        <v>0.37152576766286399</v>
      </c>
      <c r="L10" s="17">
        <v>0.40171865456175698</v>
      </c>
      <c r="M10" s="17"/>
      <c r="N10" s="17">
        <v>0.257549998514431</v>
      </c>
      <c r="O10" s="17">
        <v>0.40522790063110198</v>
      </c>
      <c r="P10" s="17">
        <v>0.427858060182158</v>
      </c>
      <c r="Q10" s="17">
        <v>0.37855856231123702</v>
      </c>
      <c r="R10" s="17">
        <v>0.438729127352044</v>
      </c>
      <c r="S10" s="17"/>
      <c r="T10" s="17">
        <v>0.46895954868990303</v>
      </c>
      <c r="U10" s="17">
        <v>0.40805105217545101</v>
      </c>
      <c r="V10" s="17">
        <v>0.43590075081938401</v>
      </c>
      <c r="W10" s="17">
        <v>0.34754949335662799</v>
      </c>
      <c r="X10" s="17">
        <v>0.39887861249838102</v>
      </c>
      <c r="Y10" s="17">
        <v>0.38526784717645601</v>
      </c>
      <c r="Z10" s="17">
        <v>0.403158988577485</v>
      </c>
      <c r="AA10" s="17">
        <v>0.40204387261773</v>
      </c>
      <c r="AB10" s="17">
        <v>0.372342308173359</v>
      </c>
      <c r="AC10" s="17">
        <v>0.40595606738547202</v>
      </c>
      <c r="AD10" s="17">
        <v>0.26258397793475702</v>
      </c>
      <c r="AE10" s="17">
        <v>0.24899404652871099</v>
      </c>
      <c r="AF10" s="17"/>
      <c r="AG10" s="17">
        <v>0.37211196190194301</v>
      </c>
      <c r="AH10" s="17">
        <v>0.42359295360585297</v>
      </c>
    </row>
    <row r="11" spans="2:34" ht="30" x14ac:dyDescent="0.25">
      <c r="B11" s="18" t="s">
        <v>52</v>
      </c>
      <c r="C11" s="17">
        <v>0.327549347528728</v>
      </c>
      <c r="D11" s="17">
        <v>0.36175810367105199</v>
      </c>
      <c r="E11" s="17">
        <v>0.29200264709512103</v>
      </c>
      <c r="F11" s="17"/>
      <c r="G11" s="17">
        <v>0.29507497454495801</v>
      </c>
      <c r="H11" s="17">
        <v>0.32768303124125198</v>
      </c>
      <c r="I11" s="17">
        <v>0.35754512494860802</v>
      </c>
      <c r="J11" s="17"/>
      <c r="K11" s="17">
        <v>0.29019482850298001</v>
      </c>
      <c r="L11" s="17">
        <v>0.33914667243344399</v>
      </c>
      <c r="M11" s="17"/>
      <c r="N11" s="17">
        <v>0.25710059691595299</v>
      </c>
      <c r="O11" s="17">
        <v>0.26946419923262599</v>
      </c>
      <c r="P11" s="17">
        <v>0.34243748873269703</v>
      </c>
      <c r="Q11" s="17">
        <v>0.32872802871885098</v>
      </c>
      <c r="R11" s="17">
        <v>0.41978267507492201</v>
      </c>
      <c r="S11" s="17"/>
      <c r="T11" s="17">
        <v>0.37933843527161698</v>
      </c>
      <c r="U11" s="17">
        <v>0.29645973231093797</v>
      </c>
      <c r="V11" s="17">
        <v>0.28167629103566799</v>
      </c>
      <c r="W11" s="17">
        <v>0.32968050079002797</v>
      </c>
      <c r="X11" s="17">
        <v>0.35048102146240001</v>
      </c>
      <c r="Y11" s="17">
        <v>0.29102219604595903</v>
      </c>
      <c r="Z11" s="17">
        <v>0.31128000941912598</v>
      </c>
      <c r="AA11" s="17">
        <v>0.19780005714624699</v>
      </c>
      <c r="AB11" s="17">
        <v>0.355414007243329</v>
      </c>
      <c r="AC11" s="17">
        <v>0.34818484771195901</v>
      </c>
      <c r="AD11" s="17">
        <v>0.37681984369585497</v>
      </c>
      <c r="AE11" s="17">
        <v>0.39380348862458697</v>
      </c>
      <c r="AF11" s="17"/>
      <c r="AG11" s="17">
        <v>0.31785847664148897</v>
      </c>
      <c r="AH11" s="17">
        <v>0.336757771152354</v>
      </c>
    </row>
    <row r="12" spans="2:34" ht="30" x14ac:dyDescent="0.25">
      <c r="B12" s="18" t="s">
        <v>53</v>
      </c>
      <c r="C12" s="17">
        <v>0.30968279680265298</v>
      </c>
      <c r="D12" s="17">
        <v>0.337567568799439</v>
      </c>
      <c r="E12" s="17">
        <v>0.28116884991587299</v>
      </c>
      <c r="F12" s="17"/>
      <c r="G12" s="17">
        <v>0.33800115906884298</v>
      </c>
      <c r="H12" s="17">
        <v>0.30505894977880399</v>
      </c>
      <c r="I12" s="17">
        <v>0.289168415505976</v>
      </c>
      <c r="J12" s="17"/>
      <c r="K12" s="17">
        <v>0.31328965430651101</v>
      </c>
      <c r="L12" s="17">
        <v>0.31086315292496303</v>
      </c>
      <c r="M12" s="17"/>
      <c r="N12" s="17">
        <v>0.246007711598482</v>
      </c>
      <c r="O12" s="17">
        <v>0.32485435121289702</v>
      </c>
      <c r="P12" s="17">
        <v>0.31795718978093801</v>
      </c>
      <c r="Q12" s="17">
        <v>0.29450348968081003</v>
      </c>
      <c r="R12" s="17">
        <v>0.33666065660258698</v>
      </c>
      <c r="S12" s="17"/>
      <c r="T12" s="17">
        <v>0.29150922898607301</v>
      </c>
      <c r="U12" s="17">
        <v>0.29079145340777501</v>
      </c>
      <c r="V12" s="17">
        <v>0.313201197345432</v>
      </c>
      <c r="W12" s="17">
        <v>0.31181347576379498</v>
      </c>
      <c r="X12" s="17">
        <v>0.32651826350188801</v>
      </c>
      <c r="Y12" s="17">
        <v>0.29909448572828601</v>
      </c>
      <c r="Z12" s="17">
        <v>0.32701208032274698</v>
      </c>
      <c r="AA12" s="17">
        <v>0.39900802279460101</v>
      </c>
      <c r="AB12" s="17">
        <v>0.29952116489648101</v>
      </c>
      <c r="AC12" s="17">
        <v>0.36418131076667498</v>
      </c>
      <c r="AD12" s="17">
        <v>0.23055299232454099</v>
      </c>
      <c r="AE12" s="17">
        <v>0.29314109111899</v>
      </c>
      <c r="AF12" s="17"/>
      <c r="AG12" s="17">
        <v>0.284949575101208</v>
      </c>
      <c r="AH12" s="17">
        <v>0.34014410394758199</v>
      </c>
    </row>
    <row r="13" spans="2:34" ht="30" x14ac:dyDescent="0.25">
      <c r="B13" s="18" t="s">
        <v>54</v>
      </c>
      <c r="C13" s="17">
        <v>0.226141647496513</v>
      </c>
      <c r="D13" s="17">
        <v>0.22136455407783301</v>
      </c>
      <c r="E13" s="17">
        <v>0.22914120112449901</v>
      </c>
      <c r="F13" s="17"/>
      <c r="G13" s="17">
        <v>0.208106759902908</v>
      </c>
      <c r="H13" s="17">
        <v>0.24315775006596699</v>
      </c>
      <c r="I13" s="17">
        <v>0.221590747171756</v>
      </c>
      <c r="J13" s="17"/>
      <c r="K13" s="17">
        <v>0.239241523424917</v>
      </c>
      <c r="L13" s="17">
        <v>0.22518600222004101</v>
      </c>
      <c r="M13" s="17"/>
      <c r="N13" s="17">
        <v>0.16425295334064499</v>
      </c>
      <c r="O13" s="17">
        <v>0.229825204615142</v>
      </c>
      <c r="P13" s="17">
        <v>0.228962753418188</v>
      </c>
      <c r="Q13" s="17">
        <v>0.26295794638891401</v>
      </c>
      <c r="R13" s="17">
        <v>0.25529437605565197</v>
      </c>
      <c r="S13" s="17"/>
      <c r="T13" s="17">
        <v>0.260594827517446</v>
      </c>
      <c r="U13" s="17">
        <v>0.25594209469408402</v>
      </c>
      <c r="V13" s="17">
        <v>0.20562340299866499</v>
      </c>
      <c r="W13" s="17">
        <v>0.184157524600912</v>
      </c>
      <c r="X13" s="17">
        <v>0.205357060728483</v>
      </c>
      <c r="Y13" s="17">
        <v>0.22058920268853199</v>
      </c>
      <c r="Z13" s="17">
        <v>0.242370665562016</v>
      </c>
      <c r="AA13" s="17">
        <v>0.19676095062047</v>
      </c>
      <c r="AB13" s="17">
        <v>0.240110847071141</v>
      </c>
      <c r="AC13" s="17">
        <v>0.228200504153735</v>
      </c>
      <c r="AD13" s="17">
        <v>0.20665259101146799</v>
      </c>
      <c r="AE13" s="17">
        <v>0.147669841484348</v>
      </c>
      <c r="AF13" s="17"/>
      <c r="AG13" s="17">
        <v>0.21279282489205101</v>
      </c>
      <c r="AH13" s="17">
        <v>0.239801105398081</v>
      </c>
    </row>
    <row r="14" spans="2:34" ht="30" x14ac:dyDescent="0.25">
      <c r="B14" s="18" t="s">
        <v>55</v>
      </c>
      <c r="C14" s="17">
        <v>0.214303154215675</v>
      </c>
      <c r="D14" s="17">
        <v>0.23066603919944401</v>
      </c>
      <c r="E14" s="17">
        <v>0.192169139777805</v>
      </c>
      <c r="F14" s="17"/>
      <c r="G14" s="17">
        <v>0.21301438519789501</v>
      </c>
      <c r="H14" s="17">
        <v>0.215695803222092</v>
      </c>
      <c r="I14" s="17">
        <v>0.213756761969566</v>
      </c>
      <c r="J14" s="17"/>
      <c r="K14" s="17">
        <v>0.208580502861277</v>
      </c>
      <c r="L14" s="17">
        <v>0.21925147717162599</v>
      </c>
      <c r="M14" s="17"/>
      <c r="N14" s="17">
        <v>0.15874085482890701</v>
      </c>
      <c r="O14" s="17">
        <v>0.16635244370723201</v>
      </c>
      <c r="P14" s="17">
        <v>0.237364124913612</v>
      </c>
      <c r="Q14" s="17">
        <v>0.225311271028627</v>
      </c>
      <c r="R14" s="17">
        <v>0.26439840584818097</v>
      </c>
      <c r="S14" s="17"/>
      <c r="T14" s="17">
        <v>0.2233932882287</v>
      </c>
      <c r="U14" s="17">
        <v>0.18551258336823601</v>
      </c>
      <c r="V14" s="17">
        <v>0.17307415421182001</v>
      </c>
      <c r="W14" s="17">
        <v>0.185007768717383</v>
      </c>
      <c r="X14" s="17">
        <v>0.193358949252179</v>
      </c>
      <c r="Y14" s="17">
        <v>0.25151183673470001</v>
      </c>
      <c r="Z14" s="17">
        <v>0.25815764119400902</v>
      </c>
      <c r="AA14" s="17">
        <v>0.18913223963318901</v>
      </c>
      <c r="AB14" s="17">
        <v>0.212494555866058</v>
      </c>
      <c r="AC14" s="17">
        <v>0.28689907761432198</v>
      </c>
      <c r="AD14" s="17">
        <v>0.14897240886968199</v>
      </c>
      <c r="AE14" s="17">
        <v>0.25433009483496499</v>
      </c>
      <c r="AF14" s="17"/>
      <c r="AG14" s="17">
        <v>0.19918620091395101</v>
      </c>
      <c r="AH14" s="17">
        <v>0.229194826590644</v>
      </c>
    </row>
    <row r="15" spans="2:34" ht="30" x14ac:dyDescent="0.25">
      <c r="B15" s="18" t="s">
        <v>56</v>
      </c>
      <c r="C15" s="17">
        <v>0.20515787044494199</v>
      </c>
      <c r="D15" s="17">
        <v>0.176864472045409</v>
      </c>
      <c r="E15" s="17">
        <v>0.23408397585396601</v>
      </c>
      <c r="F15" s="17"/>
      <c r="G15" s="17">
        <v>0.15964045647015099</v>
      </c>
      <c r="H15" s="17">
        <v>0.233229078653266</v>
      </c>
      <c r="I15" s="17">
        <v>0.21229379900224499</v>
      </c>
      <c r="J15" s="17"/>
      <c r="K15" s="17">
        <v>0.206707236314945</v>
      </c>
      <c r="L15" s="17">
        <v>0.20636503635400499</v>
      </c>
      <c r="M15" s="17"/>
      <c r="N15" s="17">
        <v>0.188119831913626</v>
      </c>
      <c r="O15" s="17">
        <v>0.17615503449007</v>
      </c>
      <c r="P15" s="17">
        <v>0.22184133936828901</v>
      </c>
      <c r="Q15" s="17">
        <v>0.23052247658986899</v>
      </c>
      <c r="R15" s="17">
        <v>0.209709806660344</v>
      </c>
      <c r="S15" s="17"/>
      <c r="T15" s="17">
        <v>0.24350759898572599</v>
      </c>
      <c r="U15" s="17">
        <v>0.113922731686951</v>
      </c>
      <c r="V15" s="17">
        <v>0.22780959101529</v>
      </c>
      <c r="W15" s="17">
        <v>0.25694340975136098</v>
      </c>
      <c r="X15" s="17">
        <v>0.19207434838151199</v>
      </c>
      <c r="Y15" s="17">
        <v>0.20209474974846101</v>
      </c>
      <c r="Z15" s="17">
        <v>0.18722272973883</v>
      </c>
      <c r="AA15" s="17">
        <v>0.185806384820104</v>
      </c>
      <c r="AB15" s="17">
        <v>0.200707783983292</v>
      </c>
      <c r="AC15" s="17">
        <v>0.264716328844528</v>
      </c>
      <c r="AD15" s="17">
        <v>0.160249700990611</v>
      </c>
      <c r="AE15" s="17">
        <v>0.27648421995656203</v>
      </c>
      <c r="AF15" s="17"/>
      <c r="AG15" s="17">
        <v>0.22159585814480101</v>
      </c>
      <c r="AH15" s="17">
        <v>0.19796775526820401</v>
      </c>
    </row>
    <row r="16" spans="2:34" x14ac:dyDescent="0.25">
      <c r="B16" s="18" t="s">
        <v>57</v>
      </c>
      <c r="C16" s="17">
        <v>0.204632338094692</v>
      </c>
      <c r="D16" s="17">
        <v>0.20919820316207799</v>
      </c>
      <c r="E16" s="17">
        <v>0.20222322251120001</v>
      </c>
      <c r="F16" s="17"/>
      <c r="G16" s="17">
        <v>0.16516042822212201</v>
      </c>
      <c r="H16" s="17">
        <v>0.231803730838919</v>
      </c>
      <c r="I16" s="17">
        <v>0.20727949465066001</v>
      </c>
      <c r="J16" s="17"/>
      <c r="K16" s="17">
        <v>0.19948926077795801</v>
      </c>
      <c r="L16" s="17">
        <v>0.206808804178611</v>
      </c>
      <c r="M16" s="17"/>
      <c r="N16" s="17">
        <v>0.16080454114489501</v>
      </c>
      <c r="O16" s="17">
        <v>0.18392248332820499</v>
      </c>
      <c r="P16" s="17">
        <v>0.236377367860229</v>
      </c>
      <c r="Q16" s="17">
        <v>0.19405792462743399</v>
      </c>
      <c r="R16" s="17">
        <v>0.20742201703705601</v>
      </c>
      <c r="S16" s="17"/>
      <c r="T16" s="17">
        <v>0.24143294361010501</v>
      </c>
      <c r="U16" s="17">
        <v>0.19228268192365799</v>
      </c>
      <c r="V16" s="17">
        <v>0.174227037718658</v>
      </c>
      <c r="W16" s="17">
        <v>0.18666819224553499</v>
      </c>
      <c r="X16" s="17">
        <v>0.236867268130457</v>
      </c>
      <c r="Y16" s="17">
        <v>0.23716157864502699</v>
      </c>
      <c r="Z16" s="17">
        <v>0.19451898031892201</v>
      </c>
      <c r="AA16" s="17">
        <v>0.24333379502397001</v>
      </c>
      <c r="AB16" s="17">
        <v>0.186992851545799</v>
      </c>
      <c r="AC16" s="17">
        <v>0.160711907699325</v>
      </c>
      <c r="AD16" s="17">
        <v>0.18436931432537501</v>
      </c>
      <c r="AE16" s="17">
        <v>0.237560277640981</v>
      </c>
      <c r="AF16" s="17"/>
      <c r="AG16" s="17">
        <v>0.20175132728929801</v>
      </c>
      <c r="AH16" s="17">
        <v>0.21375018043369201</v>
      </c>
    </row>
    <row r="17" spans="2:34" x14ac:dyDescent="0.25">
      <c r="B17" s="18" t="s">
        <v>58</v>
      </c>
      <c r="C17" s="17">
        <v>0.18321451599625099</v>
      </c>
      <c r="D17" s="17">
        <v>0.18782892385142899</v>
      </c>
      <c r="E17" s="17">
        <v>0.17646563727099601</v>
      </c>
      <c r="F17" s="17"/>
      <c r="G17" s="17">
        <v>0.18626382501544</v>
      </c>
      <c r="H17" s="17">
        <v>0.17610948920973801</v>
      </c>
      <c r="I17" s="17">
        <v>0.189276914852024</v>
      </c>
      <c r="J17" s="17"/>
      <c r="K17" s="17">
        <v>0.200098698837677</v>
      </c>
      <c r="L17" s="17">
        <v>0.180956677168326</v>
      </c>
      <c r="M17" s="17"/>
      <c r="N17" s="17">
        <v>0.13881565471805399</v>
      </c>
      <c r="O17" s="17">
        <v>0.15796538847540401</v>
      </c>
      <c r="P17" s="17">
        <v>0.197721553421223</v>
      </c>
      <c r="Q17" s="17">
        <v>0.23780668914574199</v>
      </c>
      <c r="R17" s="17">
        <v>0.20014485495495901</v>
      </c>
      <c r="S17" s="17"/>
      <c r="T17" s="17">
        <v>0.23625779634382299</v>
      </c>
      <c r="U17" s="17">
        <v>0.18230913196604701</v>
      </c>
      <c r="V17" s="17">
        <v>0.13280419460658099</v>
      </c>
      <c r="W17" s="17">
        <v>0.160843286421082</v>
      </c>
      <c r="X17" s="17">
        <v>0.161328334171537</v>
      </c>
      <c r="Y17" s="17">
        <v>0.133677312351621</v>
      </c>
      <c r="Z17" s="17">
        <v>0.20238835800240701</v>
      </c>
      <c r="AA17" s="17">
        <v>0.132421310259868</v>
      </c>
      <c r="AB17" s="17">
        <v>0.185749834573845</v>
      </c>
      <c r="AC17" s="17">
        <v>0.28021845907473902</v>
      </c>
      <c r="AD17" s="17">
        <v>0.131316858000534</v>
      </c>
      <c r="AE17" s="17">
        <v>0.181321873232897</v>
      </c>
      <c r="AF17" s="17"/>
      <c r="AG17" s="17">
        <v>0.173818948356742</v>
      </c>
      <c r="AH17" s="17">
        <v>0.19145043660286301</v>
      </c>
    </row>
    <row r="18" spans="2:34" x14ac:dyDescent="0.25">
      <c r="B18" s="18" t="s">
        <v>59</v>
      </c>
      <c r="C18" s="17">
        <v>5.6210156667310003E-2</v>
      </c>
      <c r="D18" s="17">
        <v>6.1419567548759303E-2</v>
      </c>
      <c r="E18" s="17">
        <v>5.0528111626891303E-2</v>
      </c>
      <c r="F18" s="17"/>
      <c r="G18" s="17">
        <v>7.3869660659339503E-2</v>
      </c>
      <c r="H18" s="17">
        <v>3.9502384443666702E-2</v>
      </c>
      <c r="I18" s="17">
        <v>6.0723729601204798E-2</v>
      </c>
      <c r="J18" s="17"/>
      <c r="K18" s="17">
        <v>6.9838441903218099E-2</v>
      </c>
      <c r="L18" s="17">
        <v>5.3314590840691997E-2</v>
      </c>
      <c r="M18" s="17"/>
      <c r="N18" s="17">
        <v>0.106451283544777</v>
      </c>
      <c r="O18" s="17">
        <v>5.5154712887207899E-2</v>
      </c>
      <c r="P18" s="17">
        <v>5.0383610586792797E-2</v>
      </c>
      <c r="Q18" s="17">
        <v>3.7709219331066697E-2</v>
      </c>
      <c r="R18" s="17">
        <v>3.3014606821624701E-2</v>
      </c>
      <c r="S18" s="17"/>
      <c r="T18" s="17">
        <v>1.9562636631087701E-2</v>
      </c>
      <c r="U18" s="17">
        <v>5.4520632879390601E-2</v>
      </c>
      <c r="V18" s="17">
        <v>5.5641324974617302E-2</v>
      </c>
      <c r="W18" s="17">
        <v>5.2313192120483402E-2</v>
      </c>
      <c r="X18" s="17">
        <v>5.3741458439049601E-2</v>
      </c>
      <c r="Y18" s="17">
        <v>4.8545898685059499E-2</v>
      </c>
      <c r="Z18" s="17">
        <v>9.5380975869512302E-2</v>
      </c>
      <c r="AA18" s="17">
        <v>5.1946374779500003E-2</v>
      </c>
      <c r="AB18" s="17">
        <v>7.6834638110108197E-2</v>
      </c>
      <c r="AC18" s="17">
        <v>4.73346468308379E-2</v>
      </c>
      <c r="AD18" s="17">
        <v>0.123893362698368</v>
      </c>
      <c r="AE18" s="17">
        <v>0</v>
      </c>
      <c r="AF18" s="17"/>
      <c r="AG18" s="17">
        <v>5.5201352692372203E-2</v>
      </c>
      <c r="AH18" s="17">
        <v>5.66022954643806E-2</v>
      </c>
    </row>
    <row r="19" spans="2:34" x14ac:dyDescent="0.25">
      <c r="B19" s="18" t="s">
        <v>60</v>
      </c>
      <c r="C19" s="19">
        <v>6.0839490244278399E-2</v>
      </c>
      <c r="D19" s="19">
        <v>5.1652927716491902E-2</v>
      </c>
      <c r="E19" s="19">
        <v>7.0635172246003006E-2</v>
      </c>
      <c r="F19" s="19"/>
      <c r="G19" s="19">
        <v>9.9496956397902098E-2</v>
      </c>
      <c r="H19" s="19">
        <v>3.6551879344960403E-2</v>
      </c>
      <c r="I19" s="19">
        <v>5.5338645794959798E-2</v>
      </c>
      <c r="J19" s="19"/>
      <c r="K19" s="19">
        <v>7.0767892535989196E-2</v>
      </c>
      <c r="L19" s="19">
        <v>5.3405080885799698E-2</v>
      </c>
      <c r="M19" s="19"/>
      <c r="N19" s="19">
        <v>0.12946470572895399</v>
      </c>
      <c r="O19" s="19">
        <v>6.6062086681552695E-2</v>
      </c>
      <c r="P19" s="19">
        <v>5.5331325888867001E-2</v>
      </c>
      <c r="Q19" s="19">
        <v>3.5817566778684702E-2</v>
      </c>
      <c r="R19" s="19">
        <v>1.7368500312743E-2</v>
      </c>
      <c r="S19" s="19"/>
      <c r="T19" s="19">
        <v>4.6417490856162799E-2</v>
      </c>
      <c r="U19" s="19">
        <v>8.8632590144130302E-2</v>
      </c>
      <c r="V19" s="19">
        <v>7.9279682410041699E-2</v>
      </c>
      <c r="W19" s="19">
        <v>6.4464390601949598E-2</v>
      </c>
      <c r="X19" s="19">
        <v>8.3208025616932205E-2</v>
      </c>
      <c r="Y19" s="19">
        <v>4.0521715980462801E-2</v>
      </c>
      <c r="Z19" s="19">
        <v>5.4176869677262797E-2</v>
      </c>
      <c r="AA19" s="19">
        <v>4.9032165716984599E-2</v>
      </c>
      <c r="AB19" s="19">
        <v>4.8717081689898099E-2</v>
      </c>
      <c r="AC19" s="19">
        <v>4.9506039060819997E-2</v>
      </c>
      <c r="AD19" s="19">
        <v>5.4922302915083702E-2</v>
      </c>
      <c r="AE19" s="19">
        <v>7.2349767854204897E-2</v>
      </c>
      <c r="AF19" s="19"/>
      <c r="AG19" s="19">
        <v>5.6628117895795499E-2</v>
      </c>
      <c r="AH19" s="19">
        <v>5.7077423018782499E-2</v>
      </c>
    </row>
    <row r="20" spans="2:34" x14ac:dyDescent="0.25">
      <c r="B20" s="16"/>
    </row>
    <row r="21" spans="2:34" x14ac:dyDescent="0.25">
      <c r="B21" t="s">
        <v>63</v>
      </c>
    </row>
    <row r="22" spans="2:34" x14ac:dyDescent="0.25">
      <c r="B22" t="s">
        <v>64</v>
      </c>
    </row>
    <row r="24" spans="2:34" x14ac:dyDescent="0.25">
      <c r="B24"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H24"/>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174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630</v>
      </c>
      <c r="D7" s="10">
        <v>244</v>
      </c>
      <c r="E7" s="10">
        <v>376</v>
      </c>
      <c r="F7" s="10"/>
      <c r="G7" s="10">
        <v>347</v>
      </c>
      <c r="H7" s="10">
        <v>220</v>
      </c>
      <c r="I7" s="10">
        <v>63</v>
      </c>
      <c r="J7" s="10"/>
      <c r="K7" s="10" t="s">
        <v>171</v>
      </c>
      <c r="L7" s="10">
        <v>630</v>
      </c>
      <c r="M7" s="10"/>
      <c r="N7" s="10">
        <v>98</v>
      </c>
      <c r="O7" s="10">
        <v>186</v>
      </c>
      <c r="P7" s="10">
        <v>266</v>
      </c>
      <c r="Q7" s="10">
        <v>24</v>
      </c>
      <c r="R7" s="10">
        <v>56</v>
      </c>
      <c r="S7" s="10"/>
      <c r="T7" s="10">
        <v>78</v>
      </c>
      <c r="U7" s="10">
        <v>89</v>
      </c>
      <c r="V7" s="10">
        <v>62</v>
      </c>
      <c r="W7" s="10">
        <v>39</v>
      </c>
      <c r="X7" s="10">
        <v>57</v>
      </c>
      <c r="Y7" s="10">
        <v>64</v>
      </c>
      <c r="Z7" s="10">
        <v>52</v>
      </c>
      <c r="AA7" s="10">
        <v>32</v>
      </c>
      <c r="AB7" s="10">
        <v>65</v>
      </c>
      <c r="AC7" s="10">
        <v>43</v>
      </c>
      <c r="AD7" s="10">
        <v>33</v>
      </c>
      <c r="AE7" s="10">
        <v>16</v>
      </c>
      <c r="AF7" s="10"/>
      <c r="AG7" s="10">
        <v>204</v>
      </c>
      <c r="AH7" s="10">
        <v>386</v>
      </c>
    </row>
    <row r="8" spans="2:34" ht="30" customHeight="1" x14ac:dyDescent="0.25">
      <c r="B8" s="11" t="s">
        <v>20</v>
      </c>
      <c r="C8" s="11">
        <v>624</v>
      </c>
      <c r="D8" s="11">
        <v>289</v>
      </c>
      <c r="E8" s="11">
        <v>323</v>
      </c>
      <c r="F8" s="11"/>
      <c r="G8" s="11">
        <v>312</v>
      </c>
      <c r="H8" s="11">
        <v>250</v>
      </c>
      <c r="I8" s="11">
        <v>63</v>
      </c>
      <c r="J8" s="11"/>
      <c r="K8" s="11" t="s">
        <v>171</v>
      </c>
      <c r="L8" s="11">
        <v>624</v>
      </c>
      <c r="M8" s="11"/>
      <c r="N8" s="11">
        <v>112</v>
      </c>
      <c r="O8" s="11">
        <v>166</v>
      </c>
      <c r="P8" s="11">
        <v>271</v>
      </c>
      <c r="Q8" s="11">
        <v>27</v>
      </c>
      <c r="R8" s="11">
        <v>48</v>
      </c>
      <c r="S8" s="11"/>
      <c r="T8" s="11">
        <v>68</v>
      </c>
      <c r="U8" s="11">
        <v>98</v>
      </c>
      <c r="V8" s="11">
        <v>59</v>
      </c>
      <c r="W8" s="11">
        <v>49</v>
      </c>
      <c r="X8" s="11">
        <v>51</v>
      </c>
      <c r="Y8" s="11">
        <v>53</v>
      </c>
      <c r="Z8" s="11">
        <v>54</v>
      </c>
      <c r="AA8" s="11">
        <v>25</v>
      </c>
      <c r="AB8" s="11">
        <v>62</v>
      </c>
      <c r="AC8" s="11">
        <v>50</v>
      </c>
      <c r="AD8" s="11">
        <v>38</v>
      </c>
      <c r="AE8" s="11">
        <v>16</v>
      </c>
      <c r="AF8" s="11"/>
      <c r="AG8" s="11">
        <v>202</v>
      </c>
      <c r="AH8" s="11">
        <v>384</v>
      </c>
    </row>
    <row r="9" spans="2:34" x14ac:dyDescent="0.25">
      <c r="B9" s="18" t="s">
        <v>158</v>
      </c>
      <c r="C9" s="17">
        <v>0.13058055147581701</v>
      </c>
      <c r="D9" s="17">
        <v>0.13988558687269101</v>
      </c>
      <c r="E9" s="17">
        <v>0.124195343201259</v>
      </c>
      <c r="F9" s="17"/>
      <c r="G9" s="17">
        <v>0.118034238926623</v>
      </c>
      <c r="H9" s="17">
        <v>0.13751157710680301</v>
      </c>
      <c r="I9" s="17">
        <v>0.16546581557514001</v>
      </c>
      <c r="J9" s="17"/>
      <c r="K9" s="17" t="s">
        <v>172</v>
      </c>
      <c r="L9" s="17">
        <v>0.13058055147581701</v>
      </c>
      <c r="M9" s="17"/>
      <c r="N9" s="17">
        <v>0.14543494516544</v>
      </c>
      <c r="O9" s="17">
        <v>0.117307004768407</v>
      </c>
      <c r="P9" s="17">
        <v>0.1029911287614</v>
      </c>
      <c r="Q9" s="17">
        <v>0.31793140167956502</v>
      </c>
      <c r="R9" s="17">
        <v>0.190807779486067</v>
      </c>
      <c r="S9" s="17"/>
      <c r="T9" s="17">
        <v>0.20132043372330899</v>
      </c>
      <c r="U9" s="17">
        <v>0.13916641753954401</v>
      </c>
      <c r="V9" s="17">
        <v>8.9402839984974794E-2</v>
      </c>
      <c r="W9" s="17">
        <v>1.7498210346077701E-2</v>
      </c>
      <c r="X9" s="17">
        <v>9.0437532160153503E-2</v>
      </c>
      <c r="Y9" s="17">
        <v>0.23825397964901401</v>
      </c>
      <c r="Z9" s="17">
        <v>7.7292624969811305E-2</v>
      </c>
      <c r="AA9" s="17">
        <v>0.160389782955876</v>
      </c>
      <c r="AB9" s="17">
        <v>0.18819514306113599</v>
      </c>
      <c r="AC9" s="17">
        <v>0.13055734858721901</v>
      </c>
      <c r="AD9" s="17">
        <v>4.2483573531375898E-2</v>
      </c>
      <c r="AE9" s="17">
        <v>0.160183566340315</v>
      </c>
      <c r="AF9" s="17"/>
      <c r="AG9" s="17">
        <v>0.14044634093291999</v>
      </c>
      <c r="AH9" s="17">
        <v>0.10549125203231</v>
      </c>
    </row>
    <row r="10" spans="2:34" x14ac:dyDescent="0.25">
      <c r="B10" s="18" t="s">
        <v>159</v>
      </c>
      <c r="C10" s="17">
        <v>7.0346907377037096E-2</v>
      </c>
      <c r="D10" s="17">
        <v>8.4621011047936706E-2</v>
      </c>
      <c r="E10" s="17">
        <v>6.0065723044249002E-2</v>
      </c>
      <c r="F10" s="17"/>
      <c r="G10" s="17">
        <v>6.4239917915177594E-2</v>
      </c>
      <c r="H10" s="17">
        <v>6.8110757308461806E-2</v>
      </c>
      <c r="I10" s="17">
        <v>0.109710305861281</v>
      </c>
      <c r="J10" s="17"/>
      <c r="K10" s="17" t="s">
        <v>172</v>
      </c>
      <c r="L10" s="17">
        <v>7.0346907377037096E-2</v>
      </c>
      <c r="M10" s="17"/>
      <c r="N10" s="17">
        <v>5.9625763404452997E-2</v>
      </c>
      <c r="O10" s="17">
        <v>6.7844991757287407E-2</v>
      </c>
      <c r="P10" s="17">
        <v>7.2763039749941305E-2</v>
      </c>
      <c r="Q10" s="17">
        <v>3.7908404217448802E-2</v>
      </c>
      <c r="R10" s="17">
        <v>0.109217005491917</v>
      </c>
      <c r="S10" s="17"/>
      <c r="T10" s="17">
        <v>0.13326433090385301</v>
      </c>
      <c r="U10" s="17">
        <v>4.8974960029784097E-2</v>
      </c>
      <c r="V10" s="17">
        <v>0.11408569375011</v>
      </c>
      <c r="W10" s="17">
        <v>4.6240189312337997E-2</v>
      </c>
      <c r="X10" s="17">
        <v>0.10305647443310099</v>
      </c>
      <c r="Y10" s="17">
        <v>7.8779868271123099E-2</v>
      </c>
      <c r="Z10" s="17">
        <v>6.0682662842855097E-2</v>
      </c>
      <c r="AA10" s="17">
        <v>3.6592132525104702E-2</v>
      </c>
      <c r="AB10" s="17">
        <v>4.8652162285045097E-2</v>
      </c>
      <c r="AC10" s="17">
        <v>5.0179335533152701E-2</v>
      </c>
      <c r="AD10" s="17">
        <v>4.7798396490358497E-2</v>
      </c>
      <c r="AE10" s="17">
        <v>0</v>
      </c>
      <c r="AF10" s="17"/>
      <c r="AG10" s="17">
        <v>4.83189627728208E-2</v>
      </c>
      <c r="AH10" s="17">
        <v>8.1838683403447507E-2</v>
      </c>
    </row>
    <row r="11" spans="2:34" x14ac:dyDescent="0.25">
      <c r="B11" s="18" t="s">
        <v>160</v>
      </c>
      <c r="C11" s="17">
        <v>0.243610643199554</v>
      </c>
      <c r="D11" s="17">
        <v>0.25101297236067899</v>
      </c>
      <c r="E11" s="17">
        <v>0.24160053932058101</v>
      </c>
      <c r="F11" s="17"/>
      <c r="G11" s="17">
        <v>0.22184978829787999</v>
      </c>
      <c r="H11" s="17">
        <v>0.28435049424325298</v>
      </c>
      <c r="I11" s="17">
        <v>0.18953367721758099</v>
      </c>
      <c r="J11" s="17"/>
      <c r="K11" s="17" t="s">
        <v>172</v>
      </c>
      <c r="L11" s="17">
        <v>0.243610643199554</v>
      </c>
      <c r="M11" s="17"/>
      <c r="N11" s="17">
        <v>0.16044807990635601</v>
      </c>
      <c r="O11" s="17">
        <v>0.24027305029901599</v>
      </c>
      <c r="P11" s="17">
        <v>0.27630890651832202</v>
      </c>
      <c r="Q11" s="17">
        <v>0.239134764769275</v>
      </c>
      <c r="R11" s="17">
        <v>0.26801294959022898</v>
      </c>
      <c r="S11" s="17"/>
      <c r="T11" s="17">
        <v>0.29504550885080599</v>
      </c>
      <c r="U11" s="17">
        <v>0.310597452817095</v>
      </c>
      <c r="V11" s="17">
        <v>0.17219567426302601</v>
      </c>
      <c r="W11" s="17">
        <v>0.233474195165743</v>
      </c>
      <c r="X11" s="17">
        <v>0.21059713489154</v>
      </c>
      <c r="Y11" s="17">
        <v>0.23206675414765399</v>
      </c>
      <c r="Z11" s="17">
        <v>0.27946051231150498</v>
      </c>
      <c r="AA11" s="17">
        <v>0.165277163974685</v>
      </c>
      <c r="AB11" s="17">
        <v>0.19094522576230399</v>
      </c>
      <c r="AC11" s="17">
        <v>0.26471747502869503</v>
      </c>
      <c r="AD11" s="17">
        <v>0.22822369011521801</v>
      </c>
      <c r="AE11" s="17">
        <v>0.22600744009448601</v>
      </c>
      <c r="AF11" s="17"/>
      <c r="AG11" s="17">
        <v>0.24715181563966501</v>
      </c>
      <c r="AH11" s="17">
        <v>0.248541813809011</v>
      </c>
    </row>
    <row r="12" spans="2:34" x14ac:dyDescent="0.25">
      <c r="B12" s="18" t="s">
        <v>161</v>
      </c>
      <c r="C12" s="17">
        <v>7.8946396401045602E-2</v>
      </c>
      <c r="D12" s="17">
        <v>8.9087476798591594E-2</v>
      </c>
      <c r="E12" s="17">
        <v>7.2663963631301898E-2</v>
      </c>
      <c r="F12" s="17"/>
      <c r="G12" s="17">
        <v>7.0876208273504895E-2</v>
      </c>
      <c r="H12" s="17">
        <v>9.3371541231303104E-2</v>
      </c>
      <c r="I12" s="17">
        <v>6.1618840233747502E-2</v>
      </c>
      <c r="J12" s="17"/>
      <c r="K12" s="17" t="s">
        <v>172</v>
      </c>
      <c r="L12" s="17">
        <v>7.8946396401045602E-2</v>
      </c>
      <c r="M12" s="17"/>
      <c r="N12" s="17">
        <v>3.1289630431023001E-2</v>
      </c>
      <c r="O12" s="17">
        <v>0.102615153228994</v>
      </c>
      <c r="P12" s="17">
        <v>7.8539103835822202E-2</v>
      </c>
      <c r="Q12" s="17">
        <v>0.14226206397413599</v>
      </c>
      <c r="R12" s="17">
        <v>7.4978328169637301E-2</v>
      </c>
      <c r="S12" s="17"/>
      <c r="T12" s="17">
        <v>2.8401249936347499E-2</v>
      </c>
      <c r="U12" s="17">
        <v>6.9079104478739897E-2</v>
      </c>
      <c r="V12" s="17">
        <v>7.8266647868243805E-2</v>
      </c>
      <c r="W12" s="17">
        <v>6.2823080622639693E-2</v>
      </c>
      <c r="X12" s="17">
        <v>7.3994020341380001E-2</v>
      </c>
      <c r="Y12" s="17">
        <v>9.2461631050256801E-2</v>
      </c>
      <c r="Z12" s="17">
        <v>6.5962534663331698E-2</v>
      </c>
      <c r="AA12" s="17">
        <v>0.16406574984426001</v>
      </c>
      <c r="AB12" s="17">
        <v>5.8115339491617797E-2</v>
      </c>
      <c r="AC12" s="17">
        <v>0.120145471325835</v>
      </c>
      <c r="AD12" s="17">
        <v>0.105416924914255</v>
      </c>
      <c r="AE12" s="17">
        <v>0.17863770896178099</v>
      </c>
      <c r="AF12" s="17"/>
      <c r="AG12" s="17">
        <v>6.5559086127327304E-2</v>
      </c>
      <c r="AH12" s="17">
        <v>8.2372197833678801E-2</v>
      </c>
    </row>
    <row r="13" spans="2:34" x14ac:dyDescent="0.25">
      <c r="B13" s="18" t="s">
        <v>162</v>
      </c>
      <c r="C13" s="17">
        <v>0.127514233027676</v>
      </c>
      <c r="D13" s="17">
        <v>0.136502254021408</v>
      </c>
      <c r="E13" s="17">
        <v>0.123976019181715</v>
      </c>
      <c r="F13" s="17"/>
      <c r="G13" s="17">
        <v>0.11093617662816201</v>
      </c>
      <c r="H13" s="17">
        <v>0.15253570310001499</v>
      </c>
      <c r="I13" s="17">
        <v>0.110317416679448</v>
      </c>
      <c r="J13" s="17"/>
      <c r="K13" s="17" t="s">
        <v>172</v>
      </c>
      <c r="L13" s="17">
        <v>0.127514233027676</v>
      </c>
      <c r="M13" s="17"/>
      <c r="N13" s="17">
        <v>0.12724572066204801</v>
      </c>
      <c r="O13" s="17">
        <v>9.8426074428951099E-2</v>
      </c>
      <c r="P13" s="17">
        <v>0.14275044477405099</v>
      </c>
      <c r="Q13" s="17">
        <v>0.105407601686424</v>
      </c>
      <c r="R13" s="17">
        <v>0.15534479309225299</v>
      </c>
      <c r="S13" s="17"/>
      <c r="T13" s="17">
        <v>5.5803463366864099E-2</v>
      </c>
      <c r="U13" s="17">
        <v>0.13222630531357599</v>
      </c>
      <c r="V13" s="17">
        <v>0.18782485185558501</v>
      </c>
      <c r="W13" s="17">
        <v>0.20533018555032501</v>
      </c>
      <c r="X13" s="17">
        <v>0.101950680987626</v>
      </c>
      <c r="Y13" s="17">
        <v>7.6338180496725999E-2</v>
      </c>
      <c r="Z13" s="17">
        <v>0.18941710219500499</v>
      </c>
      <c r="AA13" s="17">
        <v>9.0078487408901897E-2</v>
      </c>
      <c r="AB13" s="17">
        <v>0.102871346339379</v>
      </c>
      <c r="AC13" s="17">
        <v>8.5374375264689606E-2</v>
      </c>
      <c r="AD13" s="17">
        <v>0.21720476921509199</v>
      </c>
      <c r="AE13" s="17">
        <v>6.41227266998739E-2</v>
      </c>
      <c r="AF13" s="17"/>
      <c r="AG13" s="17">
        <v>0.12588986151802101</v>
      </c>
      <c r="AH13" s="17">
        <v>0.13701515427987801</v>
      </c>
    </row>
    <row r="14" spans="2:34" x14ac:dyDescent="0.25">
      <c r="B14" s="18" t="s">
        <v>163</v>
      </c>
      <c r="C14" s="17">
        <v>6.6777666559686005E-2</v>
      </c>
      <c r="D14" s="17">
        <v>5.1645379664412398E-2</v>
      </c>
      <c r="E14" s="17">
        <v>8.2663291684014206E-2</v>
      </c>
      <c r="F14" s="17"/>
      <c r="G14" s="17">
        <v>7.3943533445277196E-2</v>
      </c>
      <c r="H14" s="17">
        <v>5.7163478705802399E-2</v>
      </c>
      <c r="I14" s="17">
        <v>6.9417745738591594E-2</v>
      </c>
      <c r="J14" s="17"/>
      <c r="K14" s="17" t="s">
        <v>172</v>
      </c>
      <c r="L14" s="17">
        <v>6.6777666559686005E-2</v>
      </c>
      <c r="M14" s="17"/>
      <c r="N14" s="17">
        <v>5.0193007434536897E-2</v>
      </c>
      <c r="O14" s="17">
        <v>8.1714781195996594E-2</v>
      </c>
      <c r="P14" s="17">
        <v>6.3358059226477095E-2</v>
      </c>
      <c r="Q14" s="17">
        <v>0</v>
      </c>
      <c r="R14" s="17">
        <v>0.111761535498312</v>
      </c>
      <c r="S14" s="17"/>
      <c r="T14" s="17">
        <v>0.12013359174446001</v>
      </c>
      <c r="U14" s="17">
        <v>7.7839974857401198E-2</v>
      </c>
      <c r="V14" s="17">
        <v>1.6551199141239401E-2</v>
      </c>
      <c r="W14" s="17">
        <v>4.3720305359696801E-2</v>
      </c>
      <c r="X14" s="17">
        <v>1.4176291828473299E-2</v>
      </c>
      <c r="Y14" s="17">
        <v>0.104050543235224</v>
      </c>
      <c r="Z14" s="17">
        <v>1.9713671577876402E-2</v>
      </c>
      <c r="AA14" s="17">
        <v>0.125842518142046</v>
      </c>
      <c r="AB14" s="17">
        <v>8.4507809438720494E-2</v>
      </c>
      <c r="AC14" s="17">
        <v>7.3799344901505595E-2</v>
      </c>
      <c r="AD14" s="17">
        <v>6.5389749248534607E-2</v>
      </c>
      <c r="AE14" s="17">
        <v>4.8454593171940299E-2</v>
      </c>
      <c r="AF14" s="17"/>
      <c r="AG14" s="17">
        <v>6.01551988472937E-2</v>
      </c>
      <c r="AH14" s="17">
        <v>7.5257987550783306E-2</v>
      </c>
    </row>
    <row r="15" spans="2:34" x14ac:dyDescent="0.25">
      <c r="B15" s="18" t="s">
        <v>164</v>
      </c>
      <c r="C15" s="17">
        <v>3.0055077784826301E-2</v>
      </c>
      <c r="D15" s="17">
        <v>2.4047471015903599E-2</v>
      </c>
      <c r="E15" s="17">
        <v>3.3797138541563201E-2</v>
      </c>
      <c r="F15" s="17"/>
      <c r="G15" s="17">
        <v>3.2147805820386101E-2</v>
      </c>
      <c r="H15" s="17">
        <v>3.0910824657588602E-2</v>
      </c>
      <c r="I15" s="17">
        <v>1.62091555898328E-2</v>
      </c>
      <c r="J15" s="17"/>
      <c r="K15" s="17" t="s">
        <v>172</v>
      </c>
      <c r="L15" s="17">
        <v>3.0055077784826301E-2</v>
      </c>
      <c r="M15" s="17"/>
      <c r="N15" s="17">
        <v>4.9685627737589701E-2</v>
      </c>
      <c r="O15" s="17">
        <v>3.0722469505505799E-2</v>
      </c>
      <c r="P15" s="17">
        <v>2.9832188598891599E-2</v>
      </c>
      <c r="Q15" s="17">
        <v>0</v>
      </c>
      <c r="R15" s="17">
        <v>0</v>
      </c>
      <c r="S15" s="17"/>
      <c r="T15" s="17">
        <v>2.8895384033031098E-2</v>
      </c>
      <c r="U15" s="17">
        <v>4.9494752757635499E-2</v>
      </c>
      <c r="V15" s="17">
        <v>1.8960656841093802E-2</v>
      </c>
      <c r="W15" s="17">
        <v>0</v>
      </c>
      <c r="X15" s="17">
        <v>2.7714203942716099E-2</v>
      </c>
      <c r="Y15" s="17">
        <v>3.3151325623780599E-2</v>
      </c>
      <c r="Z15" s="17">
        <v>5.48084158747911E-2</v>
      </c>
      <c r="AA15" s="17">
        <v>2.65204885779485E-2</v>
      </c>
      <c r="AB15" s="17">
        <v>1.65513561646712E-2</v>
      </c>
      <c r="AC15" s="17">
        <v>0</v>
      </c>
      <c r="AD15" s="17">
        <v>5.28205377113935E-2</v>
      </c>
      <c r="AE15" s="17">
        <v>6.0856045337681498E-2</v>
      </c>
      <c r="AF15" s="17"/>
      <c r="AG15" s="17">
        <v>4.8077825111121998E-2</v>
      </c>
      <c r="AH15" s="17">
        <v>1.47671473908588E-2</v>
      </c>
    </row>
    <row r="16" spans="2:34" x14ac:dyDescent="0.25">
      <c r="B16" s="18" t="s">
        <v>165</v>
      </c>
      <c r="C16" s="17">
        <v>1.3876830051053101E-2</v>
      </c>
      <c r="D16" s="17">
        <v>1.20157678157405E-2</v>
      </c>
      <c r="E16" s="17">
        <v>1.1312093299148E-2</v>
      </c>
      <c r="F16" s="17"/>
      <c r="G16" s="17">
        <v>2.2874703565038901E-2</v>
      </c>
      <c r="H16" s="17">
        <v>0</v>
      </c>
      <c r="I16" s="17">
        <v>2.4392451397739798E-2</v>
      </c>
      <c r="J16" s="17"/>
      <c r="K16" s="17" t="s">
        <v>172</v>
      </c>
      <c r="L16" s="17">
        <v>1.3876830051053101E-2</v>
      </c>
      <c r="M16" s="17"/>
      <c r="N16" s="17">
        <v>5.2041270711002396E-3</v>
      </c>
      <c r="O16" s="17">
        <v>1.9318687398172701E-2</v>
      </c>
      <c r="P16" s="17">
        <v>1.7992437218141099E-2</v>
      </c>
      <c r="Q16" s="17">
        <v>0</v>
      </c>
      <c r="R16" s="17">
        <v>0</v>
      </c>
      <c r="S16" s="17"/>
      <c r="T16" s="17">
        <v>0</v>
      </c>
      <c r="U16" s="17">
        <v>2.3130670215725201E-2</v>
      </c>
      <c r="V16" s="17">
        <v>1.1044745429486399E-2</v>
      </c>
      <c r="W16" s="17">
        <v>0</v>
      </c>
      <c r="X16" s="17">
        <v>2.5599199057521199E-2</v>
      </c>
      <c r="Y16" s="17">
        <v>2.0161658593428399E-2</v>
      </c>
      <c r="Z16" s="17">
        <v>2.72095082697703E-2</v>
      </c>
      <c r="AA16" s="17">
        <v>0</v>
      </c>
      <c r="AB16" s="17">
        <v>0</v>
      </c>
      <c r="AC16" s="17">
        <v>3.7549669788613203E-2</v>
      </c>
      <c r="AD16" s="17">
        <v>0</v>
      </c>
      <c r="AE16" s="17">
        <v>0</v>
      </c>
      <c r="AF16" s="17"/>
      <c r="AG16" s="17">
        <v>1.9421677680796699E-2</v>
      </c>
      <c r="AH16" s="17">
        <v>1.2361467019328699E-2</v>
      </c>
    </row>
    <row r="17" spans="2:34" ht="30" x14ac:dyDescent="0.25">
      <c r="B17" s="18" t="s">
        <v>166</v>
      </c>
      <c r="C17" s="17">
        <v>5.4670697145783098E-2</v>
      </c>
      <c r="D17" s="17">
        <v>4.3239844361359803E-2</v>
      </c>
      <c r="E17" s="17">
        <v>6.6819733547344301E-2</v>
      </c>
      <c r="F17" s="17"/>
      <c r="G17" s="17">
        <v>6.4222001263240694E-2</v>
      </c>
      <c r="H17" s="17">
        <v>4.4339198234783203E-2</v>
      </c>
      <c r="I17" s="17">
        <v>4.8282133591631103E-2</v>
      </c>
      <c r="J17" s="17"/>
      <c r="K17" s="17" t="s">
        <v>172</v>
      </c>
      <c r="L17" s="17">
        <v>5.4670697145783098E-2</v>
      </c>
      <c r="M17" s="17"/>
      <c r="N17" s="17">
        <v>6.2650856189983395E-2</v>
      </c>
      <c r="O17" s="17">
        <v>5.5405904541334698E-2</v>
      </c>
      <c r="P17" s="17">
        <v>5.4195920334898298E-2</v>
      </c>
      <c r="Q17" s="17">
        <v>5.6531299807273103E-2</v>
      </c>
      <c r="R17" s="17">
        <v>3.4935820916011502E-2</v>
      </c>
      <c r="S17" s="17"/>
      <c r="T17" s="17">
        <v>6.6916637426678305E-2</v>
      </c>
      <c r="U17" s="17">
        <v>4.1309343019782098E-2</v>
      </c>
      <c r="V17" s="17">
        <v>0.104382599927901</v>
      </c>
      <c r="W17" s="17">
        <v>9.3856402489057605E-2</v>
      </c>
      <c r="X17" s="17">
        <v>7.83877613794942E-2</v>
      </c>
      <c r="Y17" s="17">
        <v>0</v>
      </c>
      <c r="Z17" s="17">
        <v>1.27952443728354E-2</v>
      </c>
      <c r="AA17" s="17">
        <v>6.6251380222559594E-2</v>
      </c>
      <c r="AB17" s="17">
        <v>5.54630989785884E-2</v>
      </c>
      <c r="AC17" s="17">
        <v>5.43532237310091E-2</v>
      </c>
      <c r="AD17" s="17">
        <v>5.8450865802042097E-2</v>
      </c>
      <c r="AE17" s="17">
        <v>0</v>
      </c>
      <c r="AF17" s="17"/>
      <c r="AG17" s="17">
        <v>5.4599438479545903E-2</v>
      </c>
      <c r="AH17" s="17">
        <v>5.6544066267301303E-2</v>
      </c>
    </row>
    <row r="18" spans="2:34" ht="30" x14ac:dyDescent="0.25">
      <c r="B18" s="18" t="s">
        <v>167</v>
      </c>
      <c r="C18" s="17">
        <v>0.16464333191894301</v>
      </c>
      <c r="D18" s="17">
        <v>0.15360072980265499</v>
      </c>
      <c r="E18" s="17">
        <v>0.159113782105131</v>
      </c>
      <c r="F18" s="17"/>
      <c r="G18" s="17">
        <v>0.191611665452916</v>
      </c>
      <c r="H18" s="17">
        <v>0.12809647411484601</v>
      </c>
      <c r="I18" s="17">
        <v>0.17603306775599001</v>
      </c>
      <c r="J18" s="17"/>
      <c r="K18" s="17" t="s">
        <v>172</v>
      </c>
      <c r="L18" s="17">
        <v>0.16464333191894301</v>
      </c>
      <c r="M18" s="17"/>
      <c r="N18" s="17">
        <v>0.25219326678029302</v>
      </c>
      <c r="O18" s="17">
        <v>0.165721650699061</v>
      </c>
      <c r="P18" s="17">
        <v>0.15342540046293399</v>
      </c>
      <c r="Q18" s="17">
        <v>0.100824463865878</v>
      </c>
      <c r="R18" s="17">
        <v>5.4941787755572999E-2</v>
      </c>
      <c r="S18" s="17"/>
      <c r="T18" s="17">
        <v>6.1816087586720601E-2</v>
      </c>
      <c r="U18" s="17">
        <v>0.108181018970717</v>
      </c>
      <c r="V18" s="17">
        <v>0.188324434097246</v>
      </c>
      <c r="W18" s="17">
        <v>0.29705743115412198</v>
      </c>
      <c r="X18" s="17">
        <v>0.23364157891651399</v>
      </c>
      <c r="Y18" s="17">
        <v>8.0224985957515302E-2</v>
      </c>
      <c r="Z18" s="17">
        <v>0.16285177321661501</v>
      </c>
      <c r="AA18" s="17">
        <v>0.14361273903699001</v>
      </c>
      <c r="AB18" s="17">
        <v>0.21478715842393301</v>
      </c>
      <c r="AC18" s="17">
        <v>0.18332375583928101</v>
      </c>
      <c r="AD18" s="17">
        <v>0.182211492971731</v>
      </c>
      <c r="AE18" s="17">
        <v>0.26173791939392299</v>
      </c>
      <c r="AF18" s="17"/>
      <c r="AG18" s="17">
        <v>0.163577637761851</v>
      </c>
      <c r="AH18" s="17">
        <v>0.17127223020761101</v>
      </c>
    </row>
    <row r="19" spans="2:34" x14ac:dyDescent="0.25">
      <c r="B19" s="18" t="s">
        <v>80</v>
      </c>
      <c r="C19" s="19">
        <v>1.8977665058579E-2</v>
      </c>
      <c r="D19" s="19">
        <v>1.4341506238621999E-2</v>
      </c>
      <c r="E19" s="19">
        <v>2.3792372443692599E-2</v>
      </c>
      <c r="F19" s="19"/>
      <c r="G19" s="19">
        <v>2.9263960411794201E-2</v>
      </c>
      <c r="H19" s="19">
        <v>3.6099512971439298E-3</v>
      </c>
      <c r="I19" s="19">
        <v>2.9019390359018502E-2</v>
      </c>
      <c r="J19" s="19"/>
      <c r="K19" s="19" t="s">
        <v>172</v>
      </c>
      <c r="L19" s="19">
        <v>1.8977665058579E-2</v>
      </c>
      <c r="M19" s="19"/>
      <c r="N19" s="19">
        <v>5.6028975217177E-2</v>
      </c>
      <c r="O19" s="19">
        <v>2.06502321772737E-2</v>
      </c>
      <c r="P19" s="19">
        <v>7.8433705191210002E-3</v>
      </c>
      <c r="Q19" s="19">
        <v>0</v>
      </c>
      <c r="R19" s="19">
        <v>0</v>
      </c>
      <c r="S19" s="19"/>
      <c r="T19" s="19">
        <v>8.4033124279298994E-3</v>
      </c>
      <c r="U19" s="19">
        <v>0</v>
      </c>
      <c r="V19" s="19">
        <v>1.8960656841093802E-2</v>
      </c>
      <c r="W19" s="19">
        <v>0</v>
      </c>
      <c r="X19" s="19">
        <v>4.0445122061479898E-2</v>
      </c>
      <c r="Y19" s="19">
        <v>4.45110729752786E-2</v>
      </c>
      <c r="Z19" s="19">
        <v>4.9805949705603599E-2</v>
      </c>
      <c r="AA19" s="19">
        <v>2.1369557311628401E-2</v>
      </c>
      <c r="AB19" s="19">
        <v>3.9911360054605001E-2</v>
      </c>
      <c r="AC19" s="19">
        <v>0</v>
      </c>
      <c r="AD19" s="19">
        <v>0</v>
      </c>
      <c r="AE19" s="19">
        <v>0</v>
      </c>
      <c r="AF19" s="19"/>
      <c r="AG19" s="19">
        <v>2.68021551286368E-2</v>
      </c>
      <c r="AH19" s="19">
        <v>1.4538000205792E-2</v>
      </c>
    </row>
    <row r="20" spans="2:34" x14ac:dyDescent="0.25">
      <c r="B20" s="16" t="s">
        <v>169</v>
      </c>
    </row>
    <row r="21" spans="2:34" x14ac:dyDescent="0.25">
      <c r="B21" t="s">
        <v>63</v>
      </c>
    </row>
    <row r="22" spans="2:34" x14ac:dyDescent="0.25">
      <c r="B22" t="s">
        <v>64</v>
      </c>
    </row>
    <row r="24" spans="2:34" x14ac:dyDescent="0.25">
      <c r="B24"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H21"/>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182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175</v>
      </c>
      <c r="C9" s="17">
        <v>0.443429673600997</v>
      </c>
      <c r="D9" s="17">
        <v>0.454373849903635</v>
      </c>
      <c r="E9" s="17">
        <v>0.43186685190340501</v>
      </c>
      <c r="F9" s="17"/>
      <c r="G9" s="17">
        <v>0.41389682930612398</v>
      </c>
      <c r="H9" s="17">
        <v>0.46367056404386697</v>
      </c>
      <c r="I9" s="17">
        <v>0.445521339619529</v>
      </c>
      <c r="J9" s="17"/>
      <c r="K9" s="17">
        <v>0.434956873158936</v>
      </c>
      <c r="L9" s="17">
        <v>0.44644003623934703</v>
      </c>
      <c r="M9" s="17"/>
      <c r="N9" s="17">
        <v>0.34158288207462001</v>
      </c>
      <c r="O9" s="17">
        <v>0.42058133779328699</v>
      </c>
      <c r="P9" s="17">
        <v>0.49414202577034899</v>
      </c>
      <c r="Q9" s="17">
        <v>0.45367526794035101</v>
      </c>
      <c r="R9" s="17">
        <v>0.45376682029401899</v>
      </c>
      <c r="S9" s="17"/>
      <c r="T9" s="17">
        <v>0.46811420238137902</v>
      </c>
      <c r="U9" s="17">
        <v>0.44012659914861002</v>
      </c>
      <c r="V9" s="17">
        <v>0.41378436082408898</v>
      </c>
      <c r="W9" s="17">
        <v>0.447049372743338</v>
      </c>
      <c r="X9" s="17">
        <v>0.38891525433208401</v>
      </c>
      <c r="Y9" s="17">
        <v>0.39527853955515901</v>
      </c>
      <c r="Z9" s="17">
        <v>0.46517479431169301</v>
      </c>
      <c r="AA9" s="17">
        <v>0.35747230311082101</v>
      </c>
      <c r="AB9" s="17">
        <v>0.48369711573352198</v>
      </c>
      <c r="AC9" s="17">
        <v>0.49760308868082398</v>
      </c>
      <c r="AD9" s="17">
        <v>0.42881964858170502</v>
      </c>
      <c r="AE9" s="17">
        <v>0.48705246115911199</v>
      </c>
      <c r="AF9" s="17"/>
      <c r="AG9" s="17">
        <v>0.41150830973137598</v>
      </c>
      <c r="AH9" s="17">
        <v>0.475982422442289</v>
      </c>
    </row>
    <row r="10" spans="2:34" ht="30" x14ac:dyDescent="0.25">
      <c r="B10" s="18" t="s">
        <v>176</v>
      </c>
      <c r="C10" s="17">
        <v>0.145769779014084</v>
      </c>
      <c r="D10" s="17">
        <v>0.16115907460305001</v>
      </c>
      <c r="E10" s="17">
        <v>0.13145267293968299</v>
      </c>
      <c r="F10" s="17"/>
      <c r="G10" s="17">
        <v>0.13022533862983501</v>
      </c>
      <c r="H10" s="17">
        <v>0.13948406980528599</v>
      </c>
      <c r="I10" s="17">
        <v>0.16807689620230101</v>
      </c>
      <c r="J10" s="17"/>
      <c r="K10" s="17">
        <v>0.116205729190758</v>
      </c>
      <c r="L10" s="17">
        <v>0.15036285083988199</v>
      </c>
      <c r="M10" s="17"/>
      <c r="N10" s="17">
        <v>0.12806577161647101</v>
      </c>
      <c r="O10" s="17">
        <v>0.111398387521965</v>
      </c>
      <c r="P10" s="17">
        <v>0.12785500990710499</v>
      </c>
      <c r="Q10" s="17">
        <v>0.17637681730187299</v>
      </c>
      <c r="R10" s="17">
        <v>0.21973767666140501</v>
      </c>
      <c r="S10" s="17"/>
      <c r="T10" s="17">
        <v>0.20073761223427</v>
      </c>
      <c r="U10" s="17">
        <v>0.12095349829254901</v>
      </c>
      <c r="V10" s="17">
        <v>0.124363927370975</v>
      </c>
      <c r="W10" s="17">
        <v>0.12505156889945401</v>
      </c>
      <c r="X10" s="17">
        <v>0.14515185590487001</v>
      </c>
      <c r="Y10" s="17">
        <v>0.16492993878322201</v>
      </c>
      <c r="Z10" s="17">
        <v>0.136672727875428</v>
      </c>
      <c r="AA10" s="17">
        <v>0.20034997123402201</v>
      </c>
      <c r="AB10" s="17">
        <v>0.13526543297889901</v>
      </c>
      <c r="AC10" s="17">
        <v>0.123807649314813</v>
      </c>
      <c r="AD10" s="17">
        <v>0.15973594864646001</v>
      </c>
      <c r="AE10" s="17">
        <v>8.9743420958875997E-2</v>
      </c>
      <c r="AF10" s="17"/>
      <c r="AG10" s="17">
        <v>0.15500367878854801</v>
      </c>
      <c r="AH10" s="17">
        <v>0.14004245161238901</v>
      </c>
    </row>
    <row r="11" spans="2:34" ht="30" x14ac:dyDescent="0.25">
      <c r="B11" s="18" t="s">
        <v>177</v>
      </c>
      <c r="C11" s="17">
        <v>0.154408762762998</v>
      </c>
      <c r="D11" s="17">
        <v>0.136657546539423</v>
      </c>
      <c r="E11" s="17">
        <v>0.171479815286607</v>
      </c>
      <c r="F11" s="17"/>
      <c r="G11" s="17">
        <v>0.17900118932084</v>
      </c>
      <c r="H11" s="17">
        <v>0.153819736872223</v>
      </c>
      <c r="I11" s="17">
        <v>0.13230400109676899</v>
      </c>
      <c r="J11" s="17"/>
      <c r="K11" s="17">
        <v>0.17954148453025401</v>
      </c>
      <c r="L11" s="17">
        <v>0.14938231922206799</v>
      </c>
      <c r="M11" s="17"/>
      <c r="N11" s="17">
        <v>0.137958569413687</v>
      </c>
      <c r="O11" s="17">
        <v>0.197996751401388</v>
      </c>
      <c r="P11" s="17">
        <v>0.164426148684329</v>
      </c>
      <c r="Q11" s="17">
        <v>8.8686657968566895E-2</v>
      </c>
      <c r="R11" s="17">
        <v>0.12671122093227599</v>
      </c>
      <c r="S11" s="17"/>
      <c r="T11" s="17">
        <v>0.16134275639048701</v>
      </c>
      <c r="U11" s="17">
        <v>0.162870133354553</v>
      </c>
      <c r="V11" s="17">
        <v>0.17317366080469701</v>
      </c>
      <c r="W11" s="17">
        <v>0.17504227385798099</v>
      </c>
      <c r="X11" s="17">
        <v>0.15367370324051099</v>
      </c>
      <c r="Y11" s="17">
        <v>0.158686722937328</v>
      </c>
      <c r="Z11" s="17">
        <v>0.15651437654581299</v>
      </c>
      <c r="AA11" s="17">
        <v>0.12316689814050499</v>
      </c>
      <c r="AB11" s="17">
        <v>0.1113259101949</v>
      </c>
      <c r="AC11" s="17">
        <v>0.16572767666691801</v>
      </c>
      <c r="AD11" s="17">
        <v>0.14236542669080901</v>
      </c>
      <c r="AE11" s="17">
        <v>0.15099136207814001</v>
      </c>
      <c r="AF11" s="17"/>
      <c r="AG11" s="17">
        <v>0.132508515377113</v>
      </c>
      <c r="AH11" s="17">
        <v>0.16189789647809899</v>
      </c>
    </row>
    <row r="12" spans="2:34" ht="30" x14ac:dyDescent="0.25">
      <c r="B12" s="18" t="s">
        <v>178</v>
      </c>
      <c r="C12" s="17">
        <v>9.5661488751555807E-2</v>
      </c>
      <c r="D12" s="17">
        <v>0.105979300140412</v>
      </c>
      <c r="E12" s="17">
        <v>8.7172229653023001E-2</v>
      </c>
      <c r="F12" s="17"/>
      <c r="G12" s="17">
        <v>0.14410163514721</v>
      </c>
      <c r="H12" s="17">
        <v>7.6402498813900793E-2</v>
      </c>
      <c r="I12" s="17">
        <v>7.4778947542652893E-2</v>
      </c>
      <c r="J12" s="17"/>
      <c r="K12" s="17">
        <v>0.10827327332345101</v>
      </c>
      <c r="L12" s="17">
        <v>9.5156423885552302E-2</v>
      </c>
      <c r="M12" s="17"/>
      <c r="N12" s="17">
        <v>0.133957476661518</v>
      </c>
      <c r="O12" s="17">
        <v>0.13834603850809701</v>
      </c>
      <c r="P12" s="17">
        <v>7.7441589121361704E-2</v>
      </c>
      <c r="Q12" s="17">
        <v>7.2821221778424997E-2</v>
      </c>
      <c r="R12" s="17">
        <v>6.0770758587100501E-2</v>
      </c>
      <c r="S12" s="17"/>
      <c r="T12" s="17">
        <v>7.8081827710791099E-2</v>
      </c>
      <c r="U12" s="17">
        <v>0.115742682930776</v>
      </c>
      <c r="V12" s="17">
        <v>0.14375599222739499</v>
      </c>
      <c r="W12" s="17">
        <v>7.6345101888544195E-2</v>
      </c>
      <c r="X12" s="17">
        <v>6.61202170823941E-2</v>
      </c>
      <c r="Y12" s="17">
        <v>9.4420776025928202E-2</v>
      </c>
      <c r="Z12" s="17">
        <v>7.7183737263072996E-2</v>
      </c>
      <c r="AA12" s="17">
        <v>0.122006995451428</v>
      </c>
      <c r="AB12" s="17">
        <v>0.10226838349087999</v>
      </c>
      <c r="AC12" s="17">
        <v>8.7654090014434999E-2</v>
      </c>
      <c r="AD12" s="17">
        <v>0.12137358075618999</v>
      </c>
      <c r="AE12" s="17">
        <v>6.1915071289535301E-2</v>
      </c>
      <c r="AF12" s="17"/>
      <c r="AG12" s="17">
        <v>0.108867244448186</v>
      </c>
      <c r="AH12" s="17">
        <v>8.6499708494785901E-2</v>
      </c>
    </row>
    <row r="13" spans="2:34" ht="30" x14ac:dyDescent="0.25">
      <c r="B13" s="18" t="s">
        <v>179</v>
      </c>
      <c r="C13" s="17">
        <v>4.8537839923362101E-2</v>
      </c>
      <c r="D13" s="17">
        <v>4.4785571761700498E-2</v>
      </c>
      <c r="E13" s="17">
        <v>5.3218651723423403E-2</v>
      </c>
      <c r="F13" s="17"/>
      <c r="G13" s="17">
        <v>1.8423755101574301E-2</v>
      </c>
      <c r="H13" s="17">
        <v>7.1218934658780902E-2</v>
      </c>
      <c r="I13" s="17">
        <v>4.8114520816485602E-2</v>
      </c>
      <c r="J13" s="17"/>
      <c r="K13" s="17">
        <v>4.5542728886843603E-2</v>
      </c>
      <c r="L13" s="17">
        <v>5.0660348634369502E-2</v>
      </c>
      <c r="M13" s="17"/>
      <c r="N13" s="17">
        <v>3.6859739422784601E-2</v>
      </c>
      <c r="O13" s="17">
        <v>2.7836995326305899E-2</v>
      </c>
      <c r="P13" s="17">
        <v>4.7490135457291797E-2</v>
      </c>
      <c r="Q13" s="17">
        <v>9.4608568556690004E-2</v>
      </c>
      <c r="R13" s="17">
        <v>6.5622969294665198E-2</v>
      </c>
      <c r="S13" s="17"/>
      <c r="T13" s="17">
        <v>3.3641442403140098E-2</v>
      </c>
      <c r="U13" s="17">
        <v>4.6534919221188603E-2</v>
      </c>
      <c r="V13" s="17">
        <v>1.8656588103986901E-2</v>
      </c>
      <c r="W13" s="17">
        <v>3.4465411697626201E-2</v>
      </c>
      <c r="X13" s="17">
        <v>8.8199509402440104E-2</v>
      </c>
      <c r="Y13" s="17">
        <v>5.6280528461031397E-2</v>
      </c>
      <c r="Z13" s="17">
        <v>6.5079797014876595E-2</v>
      </c>
      <c r="AA13" s="17">
        <v>8.7684302426393607E-2</v>
      </c>
      <c r="AB13" s="17">
        <v>5.7158386300657497E-2</v>
      </c>
      <c r="AC13" s="17">
        <v>3.8361661120877598E-2</v>
      </c>
      <c r="AD13" s="17">
        <v>2.4112046198781399E-2</v>
      </c>
      <c r="AE13" s="17">
        <v>5.4249955965667701E-2</v>
      </c>
      <c r="AF13" s="17"/>
      <c r="AG13" s="17">
        <v>6.5569743497934402E-2</v>
      </c>
      <c r="AH13" s="17">
        <v>3.8679954309501698E-2</v>
      </c>
    </row>
    <row r="14" spans="2:34" ht="45" x14ac:dyDescent="0.25">
      <c r="B14" s="18" t="s">
        <v>180</v>
      </c>
      <c r="C14" s="17">
        <v>4.3966861573159703E-2</v>
      </c>
      <c r="D14" s="17">
        <v>3.5228601216237498E-2</v>
      </c>
      <c r="E14" s="17">
        <v>5.2546546921362902E-2</v>
      </c>
      <c r="F14" s="17"/>
      <c r="G14" s="17">
        <v>2.0018691876826599E-2</v>
      </c>
      <c r="H14" s="17">
        <v>4.2432792239900298E-2</v>
      </c>
      <c r="I14" s="17">
        <v>6.8131092507553906E-2</v>
      </c>
      <c r="J14" s="17"/>
      <c r="K14" s="17">
        <v>1.9976214574239402E-2</v>
      </c>
      <c r="L14" s="17">
        <v>4.7696272916785701E-2</v>
      </c>
      <c r="M14" s="17"/>
      <c r="N14" s="17">
        <v>4.8859883334894501E-2</v>
      </c>
      <c r="O14" s="17">
        <v>3.81605765234318E-2</v>
      </c>
      <c r="P14" s="17">
        <v>3.3517460171825199E-2</v>
      </c>
      <c r="Q14" s="17">
        <v>7.1200856381484198E-2</v>
      </c>
      <c r="R14" s="17">
        <v>5.5851026729187701E-2</v>
      </c>
      <c r="S14" s="17"/>
      <c r="T14" s="17">
        <v>3.9159718291204203E-2</v>
      </c>
      <c r="U14" s="17">
        <v>4.5032620359549497E-2</v>
      </c>
      <c r="V14" s="17">
        <v>3.3717249104921403E-2</v>
      </c>
      <c r="W14" s="17">
        <v>6.7350554081968106E-2</v>
      </c>
      <c r="X14" s="17">
        <v>5.8164904255032401E-2</v>
      </c>
      <c r="Y14" s="17">
        <v>4.0498882122368997E-2</v>
      </c>
      <c r="Z14" s="17">
        <v>2.1251823190262E-2</v>
      </c>
      <c r="AA14" s="17">
        <v>4.8492149022726798E-2</v>
      </c>
      <c r="AB14" s="17">
        <v>4.5743572385203699E-2</v>
      </c>
      <c r="AC14" s="17">
        <v>1.3969638909300299E-2</v>
      </c>
      <c r="AD14" s="17">
        <v>7.1592955832057104E-2</v>
      </c>
      <c r="AE14" s="17">
        <v>8.9266186982759996E-2</v>
      </c>
      <c r="AF14" s="17"/>
      <c r="AG14" s="17">
        <v>5.7089379345152499E-2</v>
      </c>
      <c r="AH14" s="17">
        <v>3.38277769899984E-2</v>
      </c>
    </row>
    <row r="15" spans="2:34" x14ac:dyDescent="0.25">
      <c r="B15" s="18" t="s">
        <v>181</v>
      </c>
      <c r="C15" s="17">
        <v>1.28976199730601E-2</v>
      </c>
      <c r="D15" s="17">
        <v>1.31263816880133E-2</v>
      </c>
      <c r="E15" s="17">
        <v>1.29154911525859E-2</v>
      </c>
      <c r="F15" s="17"/>
      <c r="G15" s="17">
        <v>3.46556141893199E-3</v>
      </c>
      <c r="H15" s="17">
        <v>1.66175036360083E-2</v>
      </c>
      <c r="I15" s="17">
        <v>1.7001516946184101E-2</v>
      </c>
      <c r="J15" s="17"/>
      <c r="K15" s="17">
        <v>1.43146229920064E-2</v>
      </c>
      <c r="L15" s="17">
        <v>1.30677102631073E-2</v>
      </c>
      <c r="M15" s="17"/>
      <c r="N15" s="17">
        <v>2.4113872622028201E-2</v>
      </c>
      <c r="O15" s="17">
        <v>9.73538339936314E-3</v>
      </c>
      <c r="P15" s="17">
        <v>1.4087140148650701E-2</v>
      </c>
      <c r="Q15" s="17">
        <v>7.2697749962430998E-3</v>
      </c>
      <c r="R15" s="17">
        <v>6.6933514481733901E-3</v>
      </c>
      <c r="S15" s="17"/>
      <c r="T15" s="17">
        <v>7.2751992988648803E-3</v>
      </c>
      <c r="U15" s="17">
        <v>2.0681946617323001E-2</v>
      </c>
      <c r="V15" s="17">
        <v>1.4470970619094799E-2</v>
      </c>
      <c r="W15" s="17">
        <v>1.5486672169563899E-2</v>
      </c>
      <c r="X15" s="17">
        <v>4.28224347044701E-2</v>
      </c>
      <c r="Y15" s="17">
        <v>1.06625588245158E-2</v>
      </c>
      <c r="Z15" s="17">
        <v>4.1343067199615703E-3</v>
      </c>
      <c r="AA15" s="17">
        <v>5.7223614087379797E-3</v>
      </c>
      <c r="AB15" s="17">
        <v>1.0688687204018599E-2</v>
      </c>
      <c r="AC15" s="17">
        <v>0</v>
      </c>
      <c r="AD15" s="17">
        <v>0</v>
      </c>
      <c r="AE15" s="17">
        <v>2.4116858465874601E-2</v>
      </c>
      <c r="AF15" s="17"/>
      <c r="AG15" s="17">
        <v>1.32149538251533E-2</v>
      </c>
      <c r="AH15" s="17">
        <v>1.42708146428661E-2</v>
      </c>
    </row>
    <row r="16" spans="2:34" x14ac:dyDescent="0.25">
      <c r="B16" s="18" t="s">
        <v>60</v>
      </c>
      <c r="C16" s="19">
        <v>5.5327974400783603E-2</v>
      </c>
      <c r="D16" s="19">
        <v>4.8689674147528901E-2</v>
      </c>
      <c r="E16" s="19">
        <v>5.9347740419909402E-2</v>
      </c>
      <c r="F16" s="19"/>
      <c r="G16" s="19">
        <v>9.0866999198657303E-2</v>
      </c>
      <c r="H16" s="19">
        <v>3.6353899930033698E-2</v>
      </c>
      <c r="I16" s="19">
        <v>4.6071685268524301E-2</v>
      </c>
      <c r="J16" s="19"/>
      <c r="K16" s="19">
        <v>8.11890733435119E-2</v>
      </c>
      <c r="L16" s="19">
        <v>4.72340379988887E-2</v>
      </c>
      <c r="M16" s="19"/>
      <c r="N16" s="19">
        <v>0.14860180485399599</v>
      </c>
      <c r="O16" s="19">
        <v>5.59445295261621E-2</v>
      </c>
      <c r="P16" s="19">
        <v>4.1040490739086402E-2</v>
      </c>
      <c r="Q16" s="19">
        <v>3.5360835076367003E-2</v>
      </c>
      <c r="R16" s="19">
        <v>1.08461760531736E-2</v>
      </c>
      <c r="S16" s="19"/>
      <c r="T16" s="19">
        <v>1.1647241289863801E-2</v>
      </c>
      <c r="U16" s="19">
        <v>4.80576000754512E-2</v>
      </c>
      <c r="V16" s="19">
        <v>7.8077250944841595E-2</v>
      </c>
      <c r="W16" s="19">
        <v>5.9209044661524601E-2</v>
      </c>
      <c r="X16" s="19">
        <v>5.69521210781989E-2</v>
      </c>
      <c r="Y16" s="19">
        <v>7.9242053290447201E-2</v>
      </c>
      <c r="Z16" s="19">
        <v>7.3988437078891897E-2</v>
      </c>
      <c r="AA16" s="19">
        <v>5.5105019205365001E-2</v>
      </c>
      <c r="AB16" s="19">
        <v>5.3852511711919203E-2</v>
      </c>
      <c r="AC16" s="19">
        <v>7.2876195292831403E-2</v>
      </c>
      <c r="AD16" s="19">
        <v>5.20003932939977E-2</v>
      </c>
      <c r="AE16" s="19">
        <v>4.2664683100034198E-2</v>
      </c>
      <c r="AF16" s="19"/>
      <c r="AG16" s="19">
        <v>5.6238174986537E-2</v>
      </c>
      <c r="AH16" s="19">
        <v>4.8798975030070801E-2</v>
      </c>
    </row>
    <row r="17" spans="2:2" x14ac:dyDescent="0.25">
      <c r="B17" s="16" t="s">
        <v>183</v>
      </c>
    </row>
    <row r="18" spans="2:2" x14ac:dyDescent="0.25">
      <c r="B18" t="s">
        <v>63</v>
      </c>
    </row>
    <row r="19" spans="2:2" x14ac:dyDescent="0.25">
      <c r="B19" t="s">
        <v>64</v>
      </c>
    </row>
    <row r="21" spans="2:2" x14ac:dyDescent="0.25">
      <c r="B21"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19"/>
  <sheetViews>
    <sheetView showGridLines="0" workbookViewId="0">
      <pane xSplit="2" topLeftCell="C1" activePane="topRight" state="frozen"/>
      <selection pane="topRight" activeCell="A13" sqref="A13:XFD13"/>
    </sheetView>
  </sheetViews>
  <sheetFormatPr defaultColWidth="11.42578125" defaultRowHeight="15" x14ac:dyDescent="0.25"/>
  <cols>
    <col min="2" max="2" width="25.7109375" customWidth="1"/>
    <col min="3" max="6" width="20.7109375" customWidth="1"/>
  </cols>
  <sheetData>
    <row r="2" spans="2:6" ht="39.950000000000003" customHeight="1" x14ac:dyDescent="0.25">
      <c r="D2" s="29" t="s">
        <v>187</v>
      </c>
      <c r="E2" s="25"/>
      <c r="F2" s="25"/>
    </row>
    <row r="6" spans="2:6" ht="50.1" customHeight="1" x14ac:dyDescent="0.25">
      <c r="B6" s="20" t="s">
        <v>15</v>
      </c>
      <c r="C6" s="20" t="s">
        <v>184</v>
      </c>
      <c r="D6" s="20" t="s">
        <v>185</v>
      </c>
      <c r="E6" s="20" t="s">
        <v>186</v>
      </c>
    </row>
    <row r="7" spans="2:6" x14ac:dyDescent="0.25">
      <c r="B7" s="18" t="s">
        <v>76</v>
      </c>
      <c r="C7" s="17">
        <v>0.111337370349974</v>
      </c>
      <c r="D7" s="17">
        <v>0.17392243868176499</v>
      </c>
      <c r="E7" s="17">
        <v>0.195734914607468</v>
      </c>
    </row>
    <row r="8" spans="2:6" x14ac:dyDescent="0.25">
      <c r="B8" s="18" t="s">
        <v>77</v>
      </c>
      <c r="C8" s="17">
        <v>0.26881444116070202</v>
      </c>
      <c r="D8" s="17">
        <v>0.30014584687874102</v>
      </c>
      <c r="E8" s="17">
        <v>0.33812939433320699</v>
      </c>
    </row>
    <row r="9" spans="2:6" x14ac:dyDescent="0.25">
      <c r="B9" s="18" t="s">
        <v>78</v>
      </c>
      <c r="C9" s="17">
        <v>0.37059943162289299</v>
      </c>
      <c r="D9" s="17">
        <v>0.28049773395474498</v>
      </c>
      <c r="E9" s="17">
        <v>0.25792688391037399</v>
      </c>
    </row>
    <row r="10" spans="2:6" x14ac:dyDescent="0.25">
      <c r="B10" s="18" t="s">
        <v>79</v>
      </c>
      <c r="C10" s="17">
        <v>0.22605454360678701</v>
      </c>
      <c r="D10" s="17">
        <v>0.21633687462349299</v>
      </c>
      <c r="E10" s="17">
        <v>0.18784653680704599</v>
      </c>
    </row>
    <row r="11" spans="2:6" x14ac:dyDescent="0.25">
      <c r="B11" s="22" t="s">
        <v>60</v>
      </c>
      <c r="C11" s="21">
        <v>2.3194213259643399E-2</v>
      </c>
      <c r="D11" s="21">
        <v>2.9097105861256901E-2</v>
      </c>
      <c r="E11" s="21">
        <v>2.03622703419046E-2</v>
      </c>
    </row>
    <row r="12" spans="2:6" x14ac:dyDescent="0.25">
      <c r="B12" s="22" t="s">
        <v>81</v>
      </c>
      <c r="C12" s="21">
        <v>0.38015181151067601</v>
      </c>
      <c r="D12" s="21">
        <v>0.47406828556050601</v>
      </c>
      <c r="E12" s="21">
        <v>0.53386430894067505</v>
      </c>
    </row>
    <row r="13" spans="2:6" x14ac:dyDescent="0.25">
      <c r="B13" s="16"/>
      <c r="C13" s="16"/>
      <c r="D13" s="16"/>
      <c r="E13" s="16"/>
    </row>
    <row r="14" spans="2:6" x14ac:dyDescent="0.25">
      <c r="B14" t="s">
        <v>63</v>
      </c>
    </row>
    <row r="15" spans="2:6" x14ac:dyDescent="0.25">
      <c r="B15" t="s">
        <v>64</v>
      </c>
    </row>
    <row r="19" spans="2:2" x14ac:dyDescent="0.25">
      <c r="B19"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188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0.111337370349974</v>
      </c>
      <c r="D9" s="17">
        <v>0.13936892082930999</v>
      </c>
      <c r="E9" s="17">
        <v>8.5432674073905104E-2</v>
      </c>
      <c r="F9" s="17"/>
      <c r="G9" s="17">
        <v>8.8233014372829405E-2</v>
      </c>
      <c r="H9" s="17">
        <v>8.8884641027005898E-2</v>
      </c>
      <c r="I9" s="17">
        <v>0.16090562462572899</v>
      </c>
      <c r="J9" s="17"/>
      <c r="K9" s="17">
        <v>7.3681803570168306E-2</v>
      </c>
      <c r="L9" s="17">
        <v>0.120295728220203</v>
      </c>
      <c r="M9" s="17"/>
      <c r="N9" s="17">
        <v>6.4140151288808303E-2</v>
      </c>
      <c r="O9" s="17">
        <v>7.6761756494592895E-2</v>
      </c>
      <c r="P9" s="17">
        <v>8.3754186318442794E-2</v>
      </c>
      <c r="Q9" s="17">
        <v>0.120421384591585</v>
      </c>
      <c r="R9" s="17">
        <v>0.23611936913957701</v>
      </c>
      <c r="S9" s="17"/>
      <c r="T9" s="17">
        <v>0.237488463674563</v>
      </c>
      <c r="U9" s="17">
        <v>4.4320823824977401E-2</v>
      </c>
      <c r="V9" s="17">
        <v>7.4903093044250302E-2</v>
      </c>
      <c r="W9" s="17">
        <v>8.1662747527989604E-2</v>
      </c>
      <c r="X9" s="17">
        <v>7.6601701742675998E-2</v>
      </c>
      <c r="Y9" s="17">
        <v>9.1702098174895302E-2</v>
      </c>
      <c r="Z9" s="17">
        <v>7.85948159117099E-2</v>
      </c>
      <c r="AA9" s="17">
        <v>9.1519706694087197E-2</v>
      </c>
      <c r="AB9" s="17">
        <v>0.13080407259561799</v>
      </c>
      <c r="AC9" s="17">
        <v>9.4473358747646993E-2</v>
      </c>
      <c r="AD9" s="17">
        <v>0.13411626472628099</v>
      </c>
      <c r="AE9" s="17">
        <v>0.22984213360431699</v>
      </c>
      <c r="AF9" s="17"/>
      <c r="AG9" s="17">
        <v>0.125552430186261</v>
      </c>
      <c r="AH9" s="17">
        <v>0.10434385944603899</v>
      </c>
    </row>
    <row r="10" spans="2:34" x14ac:dyDescent="0.25">
      <c r="B10" s="18" t="s">
        <v>77</v>
      </c>
      <c r="C10" s="17">
        <v>0.26881444116070202</v>
      </c>
      <c r="D10" s="17">
        <v>0.29618953670160397</v>
      </c>
      <c r="E10" s="17">
        <v>0.24570758463067999</v>
      </c>
      <c r="F10" s="17"/>
      <c r="G10" s="17">
        <v>0.258155786420595</v>
      </c>
      <c r="H10" s="17">
        <v>0.24848907798586201</v>
      </c>
      <c r="I10" s="17">
        <v>0.30415954885008001</v>
      </c>
      <c r="J10" s="17"/>
      <c r="K10" s="17">
        <v>0.25045641232994598</v>
      </c>
      <c r="L10" s="17">
        <v>0.271436058866941</v>
      </c>
      <c r="M10" s="17"/>
      <c r="N10" s="17">
        <v>0.213411985198114</v>
      </c>
      <c r="O10" s="17">
        <v>0.26588642294479597</v>
      </c>
      <c r="P10" s="17">
        <v>0.236394667315771</v>
      </c>
      <c r="Q10" s="17">
        <v>0.30635825146873602</v>
      </c>
      <c r="R10" s="17">
        <v>0.36557311830472</v>
      </c>
      <c r="S10" s="17"/>
      <c r="T10" s="17">
        <v>0.32131794748098003</v>
      </c>
      <c r="U10" s="17">
        <v>0.22365172414034701</v>
      </c>
      <c r="V10" s="17">
        <v>0.23825231769601099</v>
      </c>
      <c r="W10" s="17">
        <v>0.242205761953975</v>
      </c>
      <c r="X10" s="17">
        <v>0.29108880569899398</v>
      </c>
      <c r="Y10" s="17">
        <v>0.26837908392524201</v>
      </c>
      <c r="Z10" s="17">
        <v>0.26523852160653399</v>
      </c>
      <c r="AA10" s="17">
        <v>0.25968712169995101</v>
      </c>
      <c r="AB10" s="17">
        <v>0.25987235276512799</v>
      </c>
      <c r="AC10" s="17">
        <v>0.30859520697618598</v>
      </c>
      <c r="AD10" s="17">
        <v>0.23937464090868399</v>
      </c>
      <c r="AE10" s="17">
        <v>0.33103772338903398</v>
      </c>
      <c r="AF10" s="17"/>
      <c r="AG10" s="17">
        <v>0.270930138458847</v>
      </c>
      <c r="AH10" s="17">
        <v>0.27256584069717799</v>
      </c>
    </row>
    <row r="11" spans="2:34" x14ac:dyDescent="0.25">
      <c r="B11" s="18" t="s">
        <v>78</v>
      </c>
      <c r="C11" s="17">
        <v>0.37059943162289299</v>
      </c>
      <c r="D11" s="17">
        <v>0.36657924418472998</v>
      </c>
      <c r="E11" s="17">
        <v>0.37613543237649399</v>
      </c>
      <c r="F11" s="17"/>
      <c r="G11" s="17">
        <v>0.388294655360721</v>
      </c>
      <c r="H11" s="17">
        <v>0.39311425407081002</v>
      </c>
      <c r="I11" s="17">
        <v>0.32597760184838398</v>
      </c>
      <c r="J11" s="17"/>
      <c r="K11" s="17">
        <v>0.36108551449847698</v>
      </c>
      <c r="L11" s="17">
        <v>0.37129788525956697</v>
      </c>
      <c r="M11" s="17"/>
      <c r="N11" s="17">
        <v>0.406387454223262</v>
      </c>
      <c r="O11" s="17">
        <v>0.39367468310313303</v>
      </c>
      <c r="P11" s="17">
        <v>0.39222732314104197</v>
      </c>
      <c r="Q11" s="17">
        <v>0.34124733468503299</v>
      </c>
      <c r="R11" s="17">
        <v>0.28611163066315898</v>
      </c>
      <c r="S11" s="17"/>
      <c r="T11" s="17">
        <v>0.31495407374490803</v>
      </c>
      <c r="U11" s="17">
        <v>0.47326901903185098</v>
      </c>
      <c r="V11" s="17">
        <v>0.38164427881365598</v>
      </c>
      <c r="W11" s="17">
        <v>0.35598077741337802</v>
      </c>
      <c r="X11" s="17">
        <v>0.366837773100399</v>
      </c>
      <c r="Y11" s="17">
        <v>0.38591327118329999</v>
      </c>
      <c r="Z11" s="17">
        <v>0.35187083294599297</v>
      </c>
      <c r="AA11" s="17">
        <v>0.44572151288999801</v>
      </c>
      <c r="AB11" s="17">
        <v>0.34137487627747298</v>
      </c>
      <c r="AC11" s="17">
        <v>0.362417970724627</v>
      </c>
      <c r="AD11" s="17">
        <v>0.385240741539422</v>
      </c>
      <c r="AE11" s="17">
        <v>0.195993299733314</v>
      </c>
      <c r="AF11" s="17"/>
      <c r="AG11" s="17">
        <v>0.35069078600470599</v>
      </c>
      <c r="AH11" s="17">
        <v>0.38792865412189398</v>
      </c>
    </row>
    <row r="12" spans="2:34" x14ac:dyDescent="0.25">
      <c r="B12" s="18" t="s">
        <v>79</v>
      </c>
      <c r="C12" s="17">
        <v>0.22605454360678701</v>
      </c>
      <c r="D12" s="17">
        <v>0.17975589334252701</v>
      </c>
      <c r="E12" s="17">
        <v>0.26399829949612102</v>
      </c>
      <c r="F12" s="17"/>
      <c r="G12" s="17">
        <v>0.23813714136727401</v>
      </c>
      <c r="H12" s="17">
        <v>0.249722548588069</v>
      </c>
      <c r="I12" s="17">
        <v>0.18520222940793901</v>
      </c>
      <c r="J12" s="17"/>
      <c r="K12" s="17">
        <v>0.26794132482724298</v>
      </c>
      <c r="L12" s="17">
        <v>0.219749133232261</v>
      </c>
      <c r="M12" s="17"/>
      <c r="N12" s="17">
        <v>0.26498530651359498</v>
      </c>
      <c r="O12" s="17">
        <v>0.24057442025316</v>
      </c>
      <c r="P12" s="17">
        <v>0.27225589206388001</v>
      </c>
      <c r="Q12" s="17">
        <v>0.20478336970899699</v>
      </c>
      <c r="R12" s="17">
        <v>9.8924463842582799E-2</v>
      </c>
      <c r="S12" s="17"/>
      <c r="T12" s="17">
        <v>0.11041931491812899</v>
      </c>
      <c r="U12" s="17">
        <v>0.24984868382324099</v>
      </c>
      <c r="V12" s="17">
        <v>0.26915380793988503</v>
      </c>
      <c r="W12" s="17">
        <v>0.25151767467075897</v>
      </c>
      <c r="X12" s="17">
        <v>0.25156353857858499</v>
      </c>
      <c r="Y12" s="17">
        <v>0.215281037105825</v>
      </c>
      <c r="Z12" s="17">
        <v>0.25835754006684702</v>
      </c>
      <c r="AA12" s="17">
        <v>0.19286761042647499</v>
      </c>
      <c r="AB12" s="17">
        <v>0.26794869836178098</v>
      </c>
      <c r="AC12" s="17">
        <v>0.222924720178897</v>
      </c>
      <c r="AD12" s="17">
        <v>0.218371083627213</v>
      </c>
      <c r="AE12" s="17">
        <v>0.243126843273335</v>
      </c>
      <c r="AF12" s="17"/>
      <c r="AG12" s="17">
        <v>0.23299693223568699</v>
      </c>
      <c r="AH12" s="17">
        <v>0.21192464505549699</v>
      </c>
    </row>
    <row r="13" spans="2:34" x14ac:dyDescent="0.25">
      <c r="B13" s="18" t="s">
        <v>60</v>
      </c>
      <c r="C13" s="21">
        <v>2.3194213259643399E-2</v>
      </c>
      <c r="D13" s="21">
        <v>1.8106404941829201E-2</v>
      </c>
      <c r="E13" s="21">
        <v>2.8726009422800201E-2</v>
      </c>
      <c r="F13" s="21"/>
      <c r="G13" s="21">
        <v>2.7179402478580899E-2</v>
      </c>
      <c r="H13" s="21">
        <v>1.9789478328253101E-2</v>
      </c>
      <c r="I13" s="21">
        <v>2.37549952678681E-2</v>
      </c>
      <c r="J13" s="21"/>
      <c r="K13" s="21">
        <v>4.6834944774165298E-2</v>
      </c>
      <c r="L13" s="21">
        <v>1.7221194421028499E-2</v>
      </c>
      <c r="M13" s="21"/>
      <c r="N13" s="21">
        <v>5.1075102776221099E-2</v>
      </c>
      <c r="O13" s="21">
        <v>2.3102717204316801E-2</v>
      </c>
      <c r="P13" s="21">
        <v>1.5367931160864099E-2</v>
      </c>
      <c r="Q13" s="21">
        <v>2.7189659545648299E-2</v>
      </c>
      <c r="R13" s="21">
        <v>1.3271418049960499E-2</v>
      </c>
      <c r="S13" s="21"/>
      <c r="T13" s="21">
        <v>1.5820200181420201E-2</v>
      </c>
      <c r="U13" s="21">
        <v>8.9097491795835908E-3</v>
      </c>
      <c r="V13" s="21">
        <v>3.6046502506198501E-2</v>
      </c>
      <c r="W13" s="21">
        <v>6.86330384338983E-2</v>
      </c>
      <c r="X13" s="21">
        <v>1.3908180879346199E-2</v>
      </c>
      <c r="Y13" s="21">
        <v>3.8724509610737999E-2</v>
      </c>
      <c r="Z13" s="21">
        <v>4.59382894689166E-2</v>
      </c>
      <c r="AA13" s="21">
        <v>1.02040482894891E-2</v>
      </c>
      <c r="AB13" s="21">
        <v>0</v>
      </c>
      <c r="AC13" s="21">
        <v>1.1588743372643101E-2</v>
      </c>
      <c r="AD13" s="21">
        <v>2.2897269198399899E-2</v>
      </c>
      <c r="AE13" s="21">
        <v>0</v>
      </c>
      <c r="AF13" s="21"/>
      <c r="AG13" s="21">
        <v>1.9829713114499398E-2</v>
      </c>
      <c r="AH13" s="21">
        <v>2.3237000679392002E-2</v>
      </c>
    </row>
    <row r="14" spans="2:34" x14ac:dyDescent="0.25">
      <c r="B14" s="18" t="s">
        <v>81</v>
      </c>
      <c r="C14" s="21">
        <v>0.38015181151067601</v>
      </c>
      <c r="D14" s="21">
        <v>0.43555845753091399</v>
      </c>
      <c r="E14" s="21">
        <v>0.33114025870458502</v>
      </c>
      <c r="F14" s="21"/>
      <c r="G14" s="21">
        <v>0.34638880079342399</v>
      </c>
      <c r="H14" s="21">
        <v>0.337373719012868</v>
      </c>
      <c r="I14" s="21">
        <v>0.465065173475809</v>
      </c>
      <c r="J14" s="21"/>
      <c r="K14" s="21">
        <v>0.32413821590011399</v>
      </c>
      <c r="L14" s="21">
        <v>0.39173178708714401</v>
      </c>
      <c r="M14" s="21"/>
      <c r="N14" s="21">
        <v>0.27755213648692201</v>
      </c>
      <c r="O14" s="21">
        <v>0.34264817943938902</v>
      </c>
      <c r="P14" s="21">
        <v>0.32014885363421303</v>
      </c>
      <c r="Q14" s="21">
        <v>0.42677963606032099</v>
      </c>
      <c r="R14" s="21">
        <v>0.60169248744429804</v>
      </c>
      <c r="S14" s="21"/>
      <c r="T14" s="21">
        <v>0.55880641115554197</v>
      </c>
      <c r="U14" s="21">
        <v>0.26797254796532399</v>
      </c>
      <c r="V14" s="21">
        <v>0.31315541074026099</v>
      </c>
      <c r="W14" s="21">
        <v>0.32386850948196499</v>
      </c>
      <c r="X14" s="21">
        <v>0.36769050744166998</v>
      </c>
      <c r="Y14" s="21">
        <v>0.36008118210013701</v>
      </c>
      <c r="Z14" s="21">
        <v>0.34383333751824402</v>
      </c>
      <c r="AA14" s="21">
        <v>0.351206828394038</v>
      </c>
      <c r="AB14" s="21">
        <v>0.39067642536074598</v>
      </c>
      <c r="AC14" s="21">
        <v>0.40306856572383298</v>
      </c>
      <c r="AD14" s="21">
        <v>0.37349090563496501</v>
      </c>
      <c r="AE14" s="21">
        <v>0.56087985699335097</v>
      </c>
      <c r="AF14" s="21"/>
      <c r="AG14" s="21">
        <v>0.396482568645108</v>
      </c>
      <c r="AH14" s="21">
        <v>0.37690970014321701</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189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76</v>
      </c>
      <c r="C9" s="17">
        <v>0.17392243868176499</v>
      </c>
      <c r="D9" s="17">
        <v>0.188241379311505</v>
      </c>
      <c r="E9" s="17">
        <v>0.15981042097718001</v>
      </c>
      <c r="F9" s="17"/>
      <c r="G9" s="17">
        <v>0.163809246114023</v>
      </c>
      <c r="H9" s="17">
        <v>0.13066211735022101</v>
      </c>
      <c r="I9" s="17">
        <v>0.215418246489814</v>
      </c>
      <c r="J9" s="17"/>
      <c r="K9" s="17" t="s">
        <v>172</v>
      </c>
      <c r="L9" s="17">
        <v>0.17392243868176499</v>
      </c>
      <c r="M9" s="17"/>
      <c r="N9" s="17">
        <v>0.111844585853788</v>
      </c>
      <c r="O9" s="17">
        <v>0.116283536065727</v>
      </c>
      <c r="P9" s="17">
        <v>9.6608034988827293E-2</v>
      </c>
      <c r="Q9" s="17">
        <v>0.16979710871711701</v>
      </c>
      <c r="R9" s="17">
        <v>0.31383523826111498</v>
      </c>
      <c r="S9" s="17"/>
      <c r="T9" s="17">
        <v>0.29533207084673602</v>
      </c>
      <c r="U9" s="17">
        <v>0.1250653065857</v>
      </c>
      <c r="V9" s="17">
        <v>0.107111367319609</v>
      </c>
      <c r="W9" s="17">
        <v>0.103020301311549</v>
      </c>
      <c r="X9" s="17">
        <v>0.122301567596259</v>
      </c>
      <c r="Y9" s="17">
        <v>0.132547283116975</v>
      </c>
      <c r="Z9" s="17">
        <v>0.119969545217444</v>
      </c>
      <c r="AA9" s="17">
        <v>0.21614075627315499</v>
      </c>
      <c r="AB9" s="17">
        <v>0.186395581108658</v>
      </c>
      <c r="AC9" s="17">
        <v>0.16473847671222899</v>
      </c>
      <c r="AD9" s="17">
        <v>0.185816791122557</v>
      </c>
      <c r="AE9" s="17">
        <v>0.36153115604379399</v>
      </c>
      <c r="AF9" s="17"/>
      <c r="AG9" s="17">
        <v>0.18576885275555499</v>
      </c>
      <c r="AH9" s="17">
        <v>0.16732117355272499</v>
      </c>
    </row>
    <row r="10" spans="2:34" x14ac:dyDescent="0.25">
      <c r="B10" s="18" t="s">
        <v>77</v>
      </c>
      <c r="C10" s="17">
        <v>0.30014584687874102</v>
      </c>
      <c r="D10" s="17">
        <v>0.32860168483986002</v>
      </c>
      <c r="E10" s="17">
        <v>0.26844431657518902</v>
      </c>
      <c r="F10" s="17"/>
      <c r="G10" s="17">
        <v>0.30172245077085103</v>
      </c>
      <c r="H10" s="17">
        <v>0.25369673541365301</v>
      </c>
      <c r="I10" s="17">
        <v>0.34042738964777802</v>
      </c>
      <c r="J10" s="17"/>
      <c r="K10" s="17" t="s">
        <v>172</v>
      </c>
      <c r="L10" s="17">
        <v>0.30014584687874102</v>
      </c>
      <c r="M10" s="17"/>
      <c r="N10" s="17">
        <v>0.18239973914212901</v>
      </c>
      <c r="O10" s="17">
        <v>0.25872957171914102</v>
      </c>
      <c r="P10" s="17">
        <v>0.31569186142662697</v>
      </c>
      <c r="Q10" s="17">
        <v>0.26089860941820597</v>
      </c>
      <c r="R10" s="17">
        <v>0.357402011750097</v>
      </c>
      <c r="S10" s="17"/>
      <c r="T10" s="17">
        <v>0.40599535849570301</v>
      </c>
      <c r="U10" s="17">
        <v>0.305138608726847</v>
      </c>
      <c r="V10" s="17">
        <v>0.35738790931055697</v>
      </c>
      <c r="W10" s="17">
        <v>0.220452315397793</v>
      </c>
      <c r="X10" s="17">
        <v>0.25398398733909799</v>
      </c>
      <c r="Y10" s="17">
        <v>0.36530344725936298</v>
      </c>
      <c r="Z10" s="17">
        <v>0.36002153739561099</v>
      </c>
      <c r="AA10" s="17">
        <v>0.274918774241945</v>
      </c>
      <c r="AB10" s="17">
        <v>0.21314546604585899</v>
      </c>
      <c r="AC10" s="17">
        <v>0.16883587580230999</v>
      </c>
      <c r="AD10" s="17">
        <v>0.36500905923073901</v>
      </c>
      <c r="AE10" s="17">
        <v>0.21788212728023201</v>
      </c>
      <c r="AF10" s="17"/>
      <c r="AG10" s="17">
        <v>0.32845112060084503</v>
      </c>
      <c r="AH10" s="17">
        <v>0.28798372442014403</v>
      </c>
    </row>
    <row r="11" spans="2:34" x14ac:dyDescent="0.25">
      <c r="B11" s="18" t="s">
        <v>78</v>
      </c>
      <c r="C11" s="17">
        <v>0.28049773395474498</v>
      </c>
      <c r="D11" s="17">
        <v>0.27410332308632301</v>
      </c>
      <c r="E11" s="17">
        <v>0.289914909710973</v>
      </c>
      <c r="F11" s="17"/>
      <c r="G11" s="17">
        <v>0.249299379555836</v>
      </c>
      <c r="H11" s="17">
        <v>0.358345193615138</v>
      </c>
      <c r="I11" s="17">
        <v>0.222799339284598</v>
      </c>
      <c r="J11" s="17"/>
      <c r="K11" s="17" t="s">
        <v>172</v>
      </c>
      <c r="L11" s="17">
        <v>0.28049773395474498</v>
      </c>
      <c r="M11" s="17"/>
      <c r="N11" s="17">
        <v>0.34276603028229902</v>
      </c>
      <c r="O11" s="17">
        <v>0.33632732359365802</v>
      </c>
      <c r="P11" s="17">
        <v>0.30231191589496897</v>
      </c>
      <c r="Q11" s="17">
        <v>0.26234653002369102</v>
      </c>
      <c r="R11" s="17">
        <v>0.21130551413947299</v>
      </c>
      <c r="S11" s="17"/>
      <c r="T11" s="17">
        <v>0.17665184680902099</v>
      </c>
      <c r="U11" s="17">
        <v>0.30104197657652099</v>
      </c>
      <c r="V11" s="17">
        <v>0.238269964378403</v>
      </c>
      <c r="W11" s="17">
        <v>0.35178795883166802</v>
      </c>
      <c r="X11" s="17">
        <v>0.39720018262155199</v>
      </c>
      <c r="Y11" s="17">
        <v>0.26086511428050402</v>
      </c>
      <c r="Z11" s="17">
        <v>0.210021625779651</v>
      </c>
      <c r="AA11" s="17">
        <v>0.297448625592103</v>
      </c>
      <c r="AB11" s="17">
        <v>0.29579845178582997</v>
      </c>
      <c r="AC11" s="17">
        <v>0.36306947529237099</v>
      </c>
      <c r="AD11" s="17">
        <v>0.36810459030071702</v>
      </c>
      <c r="AE11" s="17">
        <v>0.22976784609320899</v>
      </c>
      <c r="AF11" s="17"/>
      <c r="AG11" s="17">
        <v>0.25395583391989701</v>
      </c>
      <c r="AH11" s="17">
        <v>0.30398376288807399</v>
      </c>
    </row>
    <row r="12" spans="2:34" x14ac:dyDescent="0.25">
      <c r="B12" s="18" t="s">
        <v>79</v>
      </c>
      <c r="C12" s="17">
        <v>0.21633687462349299</v>
      </c>
      <c r="D12" s="17">
        <v>0.178622805930337</v>
      </c>
      <c r="E12" s="17">
        <v>0.25393549744014199</v>
      </c>
      <c r="F12" s="17"/>
      <c r="G12" s="17">
        <v>0.21793417724885999</v>
      </c>
      <c r="H12" s="17">
        <v>0.22741994694453399</v>
      </c>
      <c r="I12" s="17">
        <v>0.20604729701347901</v>
      </c>
      <c r="J12" s="17"/>
      <c r="K12" s="17" t="s">
        <v>172</v>
      </c>
      <c r="L12" s="17">
        <v>0.21633687462349299</v>
      </c>
      <c r="M12" s="17"/>
      <c r="N12" s="17">
        <v>0.305660249608535</v>
      </c>
      <c r="O12" s="17">
        <v>0.26224675527070102</v>
      </c>
      <c r="P12" s="17">
        <v>0.24724174852549</v>
      </c>
      <c r="Q12" s="17">
        <v>0.269522782626897</v>
      </c>
      <c r="R12" s="17">
        <v>0.10957113619322099</v>
      </c>
      <c r="S12" s="17"/>
      <c r="T12" s="17">
        <v>0.110197678532205</v>
      </c>
      <c r="U12" s="17">
        <v>0.24442781280183601</v>
      </c>
      <c r="V12" s="17">
        <v>0.25390227361502099</v>
      </c>
      <c r="W12" s="17">
        <v>0.25824101745185202</v>
      </c>
      <c r="X12" s="17">
        <v>0.226514262443091</v>
      </c>
      <c r="Y12" s="17">
        <v>0.18752692861775799</v>
      </c>
      <c r="Z12" s="17">
        <v>0.28525952686133499</v>
      </c>
      <c r="AA12" s="17">
        <v>0.21149184389279699</v>
      </c>
      <c r="AB12" s="17">
        <v>0.28915583746732099</v>
      </c>
      <c r="AC12" s="17">
        <v>0.25439631930677398</v>
      </c>
      <c r="AD12" s="17">
        <v>5.0398393328349299E-2</v>
      </c>
      <c r="AE12" s="17">
        <v>0.14947528915112299</v>
      </c>
      <c r="AF12" s="17"/>
      <c r="AG12" s="17">
        <v>0.21771375239590901</v>
      </c>
      <c r="AH12" s="17">
        <v>0.20641544919197499</v>
      </c>
    </row>
    <row r="13" spans="2:34" x14ac:dyDescent="0.25">
      <c r="B13" s="18" t="s">
        <v>60</v>
      </c>
      <c r="C13" s="21">
        <v>2.9097105861256901E-2</v>
      </c>
      <c r="D13" s="21">
        <v>3.04308068319754E-2</v>
      </c>
      <c r="E13" s="21">
        <v>2.7894855296515999E-2</v>
      </c>
      <c r="F13" s="21"/>
      <c r="G13" s="21">
        <v>6.7234746310429902E-2</v>
      </c>
      <c r="H13" s="21">
        <v>2.98760066764539E-2</v>
      </c>
      <c r="I13" s="21">
        <v>1.5307727564331301E-2</v>
      </c>
      <c r="J13" s="21"/>
      <c r="K13" s="21" t="s">
        <v>172</v>
      </c>
      <c r="L13" s="21">
        <v>2.9097105861256901E-2</v>
      </c>
      <c r="M13" s="21"/>
      <c r="N13" s="21">
        <v>5.7329395113249103E-2</v>
      </c>
      <c r="O13" s="21">
        <v>2.6412813350773199E-2</v>
      </c>
      <c r="P13" s="21">
        <v>3.8146439164086797E-2</v>
      </c>
      <c r="Q13" s="21">
        <v>3.7434969214089002E-2</v>
      </c>
      <c r="R13" s="21">
        <v>7.8860996560940599E-3</v>
      </c>
      <c r="S13" s="21"/>
      <c r="T13" s="21">
        <v>1.1823045316335001E-2</v>
      </c>
      <c r="U13" s="21">
        <v>2.4326295309096298E-2</v>
      </c>
      <c r="V13" s="21">
        <v>4.332848537641E-2</v>
      </c>
      <c r="W13" s="21">
        <v>6.6498407007138494E-2</v>
      </c>
      <c r="X13" s="21">
        <v>0</v>
      </c>
      <c r="Y13" s="21">
        <v>5.3757226725399503E-2</v>
      </c>
      <c r="Z13" s="21">
        <v>2.4727764745959099E-2</v>
      </c>
      <c r="AA13" s="21">
        <v>0</v>
      </c>
      <c r="AB13" s="21">
        <v>1.55046635923313E-2</v>
      </c>
      <c r="AC13" s="21">
        <v>4.8959852886315297E-2</v>
      </c>
      <c r="AD13" s="21">
        <v>3.0671166017637402E-2</v>
      </c>
      <c r="AE13" s="21">
        <v>4.1343581431640998E-2</v>
      </c>
      <c r="AF13" s="21"/>
      <c r="AG13" s="21">
        <v>1.4110440327794399E-2</v>
      </c>
      <c r="AH13" s="21">
        <v>3.4295889947082402E-2</v>
      </c>
    </row>
    <row r="14" spans="2:34" x14ac:dyDescent="0.25">
      <c r="B14" s="18" t="s">
        <v>81</v>
      </c>
      <c r="C14" s="21">
        <v>0.47406828556050601</v>
      </c>
      <c r="D14" s="21">
        <v>0.51684306415136405</v>
      </c>
      <c r="E14" s="21">
        <v>0.42825473755236898</v>
      </c>
      <c r="F14" s="21"/>
      <c r="G14" s="21">
        <v>0.465531696884875</v>
      </c>
      <c r="H14" s="21">
        <v>0.38435885276387399</v>
      </c>
      <c r="I14" s="21">
        <v>0.55584563613759197</v>
      </c>
      <c r="J14" s="21"/>
      <c r="K14" s="21" t="s">
        <v>172</v>
      </c>
      <c r="L14" s="21">
        <v>0.47406828556050601</v>
      </c>
      <c r="M14" s="21"/>
      <c r="N14" s="21">
        <v>0.29424432499591702</v>
      </c>
      <c r="O14" s="21">
        <v>0.37501310778486802</v>
      </c>
      <c r="P14" s="21">
        <v>0.412299896415455</v>
      </c>
      <c r="Q14" s="21">
        <v>0.43069571813532298</v>
      </c>
      <c r="R14" s="21">
        <v>0.67123725001121304</v>
      </c>
      <c r="S14" s="21"/>
      <c r="T14" s="21">
        <v>0.70132742934243897</v>
      </c>
      <c r="U14" s="21">
        <v>0.43020391531254598</v>
      </c>
      <c r="V14" s="21">
        <v>0.46449927663016599</v>
      </c>
      <c r="W14" s="21">
        <v>0.32347261670934102</v>
      </c>
      <c r="X14" s="21">
        <v>0.37628555493535598</v>
      </c>
      <c r="Y14" s="21">
        <v>0.49785073037633798</v>
      </c>
      <c r="Z14" s="21">
        <v>0.47999108261305501</v>
      </c>
      <c r="AA14" s="21">
        <v>0.49105953051509998</v>
      </c>
      <c r="AB14" s="21">
        <v>0.39954104715451699</v>
      </c>
      <c r="AC14" s="21">
        <v>0.33357435251453998</v>
      </c>
      <c r="AD14" s="21">
        <v>0.55082585035329601</v>
      </c>
      <c r="AE14" s="21">
        <v>0.57941328332402697</v>
      </c>
      <c r="AF14" s="21"/>
      <c r="AG14" s="21">
        <v>0.51421997335640002</v>
      </c>
      <c r="AH14" s="21">
        <v>0.45530489797286799</v>
      </c>
    </row>
    <row r="15" spans="2:34" x14ac:dyDescent="0.25">
      <c r="B15" s="16" t="s">
        <v>169</v>
      </c>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190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76</v>
      </c>
      <c r="C9" s="17">
        <v>0.195734914607468</v>
      </c>
      <c r="D9" s="17">
        <v>0.231134089447222</v>
      </c>
      <c r="E9" s="17">
        <v>0.168138744837876</v>
      </c>
      <c r="F9" s="17"/>
      <c r="G9" s="17">
        <v>0.14001662022941</v>
      </c>
      <c r="H9" s="17">
        <v>0.23552854597575501</v>
      </c>
      <c r="I9" s="17">
        <v>0.31614971151154703</v>
      </c>
      <c r="J9" s="17"/>
      <c r="K9" s="17" t="s">
        <v>172</v>
      </c>
      <c r="L9" s="17">
        <v>0.195734914607468</v>
      </c>
      <c r="M9" s="17"/>
      <c r="N9" s="17">
        <v>0.142834982016707</v>
      </c>
      <c r="O9" s="17">
        <v>0.139649380877855</v>
      </c>
      <c r="P9" s="17">
        <v>0.19117778826047199</v>
      </c>
      <c r="Q9" s="17">
        <v>0.52496370553448501</v>
      </c>
      <c r="R9" s="17">
        <v>0.35390416439681599</v>
      </c>
      <c r="S9" s="17"/>
      <c r="T9" s="17">
        <v>0.35373365054404998</v>
      </c>
      <c r="U9" s="17">
        <v>0.127050825743701</v>
      </c>
      <c r="V9" s="17">
        <v>0.22731649104412399</v>
      </c>
      <c r="W9" s="17">
        <v>0.101161360816415</v>
      </c>
      <c r="X9" s="17">
        <v>0.18821503467523701</v>
      </c>
      <c r="Y9" s="17">
        <v>0.34339454467046299</v>
      </c>
      <c r="Z9" s="17">
        <v>0.139173827183555</v>
      </c>
      <c r="AA9" s="17">
        <v>0.16687161312010801</v>
      </c>
      <c r="AB9" s="17">
        <v>0.171938994955704</v>
      </c>
      <c r="AC9" s="17">
        <v>0.161530290078129</v>
      </c>
      <c r="AD9" s="17">
        <v>0.20551883218838199</v>
      </c>
      <c r="AE9" s="17">
        <v>6.0866081576079402E-2</v>
      </c>
      <c r="AF9" s="17"/>
      <c r="AG9" s="17">
        <v>0.242866681221826</v>
      </c>
      <c r="AH9" s="17">
        <v>0.16137939050705799</v>
      </c>
    </row>
    <row r="10" spans="2:34" x14ac:dyDescent="0.25">
      <c r="B10" s="18" t="s">
        <v>77</v>
      </c>
      <c r="C10" s="17">
        <v>0.33812939433320699</v>
      </c>
      <c r="D10" s="17">
        <v>0.32989635176537302</v>
      </c>
      <c r="E10" s="17">
        <v>0.35745976896781201</v>
      </c>
      <c r="F10" s="17"/>
      <c r="G10" s="17">
        <v>0.331459134439133</v>
      </c>
      <c r="H10" s="17">
        <v>0.374375837942588</v>
      </c>
      <c r="I10" s="17">
        <v>0.22693240510346799</v>
      </c>
      <c r="J10" s="17"/>
      <c r="K10" s="17" t="s">
        <v>172</v>
      </c>
      <c r="L10" s="17">
        <v>0.33812939433320699</v>
      </c>
      <c r="M10" s="17"/>
      <c r="N10" s="17">
        <v>0.24134146094001499</v>
      </c>
      <c r="O10" s="17">
        <v>0.41582870013043499</v>
      </c>
      <c r="P10" s="17">
        <v>0.33218642015173999</v>
      </c>
      <c r="Q10" s="17">
        <v>0.274233849056088</v>
      </c>
      <c r="R10" s="17">
        <v>0.36669307393378597</v>
      </c>
      <c r="S10" s="17"/>
      <c r="T10" s="17">
        <v>0.34805990105164503</v>
      </c>
      <c r="U10" s="17">
        <v>0.367292183599217</v>
      </c>
      <c r="V10" s="17">
        <v>0.29104840445098301</v>
      </c>
      <c r="W10" s="17">
        <v>0.277186110461066</v>
      </c>
      <c r="X10" s="17">
        <v>0.305945892572903</v>
      </c>
      <c r="Y10" s="17">
        <v>0.32049541503173801</v>
      </c>
      <c r="Z10" s="17">
        <v>0.36749810933544802</v>
      </c>
      <c r="AA10" s="17">
        <v>0.36190019514161298</v>
      </c>
      <c r="AB10" s="17">
        <v>0.391776186847341</v>
      </c>
      <c r="AC10" s="17">
        <v>0.35060319232186399</v>
      </c>
      <c r="AD10" s="17">
        <v>0.21433545144352001</v>
      </c>
      <c r="AE10" s="17">
        <v>0.54318890752100002</v>
      </c>
      <c r="AF10" s="17"/>
      <c r="AG10" s="17">
        <v>0.27537329111054798</v>
      </c>
      <c r="AH10" s="17">
        <v>0.38489541044307601</v>
      </c>
    </row>
    <row r="11" spans="2:34" x14ac:dyDescent="0.25">
      <c r="B11" s="18" t="s">
        <v>78</v>
      </c>
      <c r="C11" s="17">
        <v>0.25792688391037399</v>
      </c>
      <c r="D11" s="17">
        <v>0.26594030034598298</v>
      </c>
      <c r="E11" s="17">
        <v>0.25314544505965603</v>
      </c>
      <c r="F11" s="17"/>
      <c r="G11" s="17">
        <v>0.32016893410733499</v>
      </c>
      <c r="H11" s="17">
        <v>0.20159802875461499</v>
      </c>
      <c r="I11" s="17">
        <v>0.170797401779268</v>
      </c>
      <c r="J11" s="17"/>
      <c r="K11" s="17" t="s">
        <v>172</v>
      </c>
      <c r="L11" s="17">
        <v>0.25792688391037399</v>
      </c>
      <c r="M11" s="17"/>
      <c r="N11" s="17">
        <v>0.32612704606264498</v>
      </c>
      <c r="O11" s="17">
        <v>0.27935463602460298</v>
      </c>
      <c r="P11" s="17">
        <v>0.24432112158225</v>
      </c>
      <c r="Q11" s="17">
        <v>0.15059507230799499</v>
      </c>
      <c r="R11" s="17">
        <v>0.160273519642672</v>
      </c>
      <c r="S11" s="17"/>
      <c r="T11" s="17">
        <v>0.22038573940475401</v>
      </c>
      <c r="U11" s="17">
        <v>0.32336318141660902</v>
      </c>
      <c r="V11" s="17">
        <v>0.24081582937134</v>
      </c>
      <c r="W11" s="17">
        <v>0.31728992828557301</v>
      </c>
      <c r="X11" s="17">
        <v>0.181861984548539</v>
      </c>
      <c r="Y11" s="17">
        <v>0.21889173879089899</v>
      </c>
      <c r="Z11" s="17">
        <v>0.24298143631254901</v>
      </c>
      <c r="AA11" s="17">
        <v>0.26136407247873</v>
      </c>
      <c r="AB11" s="17">
        <v>0.21420830840622099</v>
      </c>
      <c r="AC11" s="17">
        <v>0.331334748133715</v>
      </c>
      <c r="AD11" s="17">
        <v>0.29249129472582103</v>
      </c>
      <c r="AE11" s="17">
        <v>0.17211040005184999</v>
      </c>
      <c r="AF11" s="17"/>
      <c r="AG11" s="17">
        <v>0.24094020199548899</v>
      </c>
      <c r="AH11" s="17">
        <v>0.26987267398871501</v>
      </c>
    </row>
    <row r="12" spans="2:34" x14ac:dyDescent="0.25">
      <c r="B12" s="18" t="s">
        <v>79</v>
      </c>
      <c r="C12" s="17">
        <v>0.18784653680704599</v>
      </c>
      <c r="D12" s="17">
        <v>0.15783756404628299</v>
      </c>
      <c r="E12" s="17">
        <v>0.19552637184796301</v>
      </c>
      <c r="F12" s="17"/>
      <c r="G12" s="17">
        <v>0.18306890594028999</v>
      </c>
      <c r="H12" s="17">
        <v>0.17411822078854</v>
      </c>
      <c r="I12" s="17">
        <v>0.26656036845700598</v>
      </c>
      <c r="J12" s="17"/>
      <c r="K12" s="17" t="s">
        <v>172</v>
      </c>
      <c r="L12" s="17">
        <v>0.18784653680704599</v>
      </c>
      <c r="M12" s="17"/>
      <c r="N12" s="17">
        <v>0.228030446463974</v>
      </c>
      <c r="O12" s="17">
        <v>0.15306691286051399</v>
      </c>
      <c r="P12" s="17">
        <v>0.21847104290473501</v>
      </c>
      <c r="Q12" s="17">
        <v>5.0207373101433E-2</v>
      </c>
      <c r="R12" s="17">
        <v>0.11912924202672601</v>
      </c>
      <c r="S12" s="17"/>
      <c r="T12" s="17">
        <v>6.9417396571621104E-2</v>
      </c>
      <c r="U12" s="17">
        <v>0.16650661409436501</v>
      </c>
      <c r="V12" s="17">
        <v>0.240819275133553</v>
      </c>
      <c r="W12" s="17">
        <v>0.232300787286149</v>
      </c>
      <c r="X12" s="17">
        <v>0.28353196614184101</v>
      </c>
      <c r="Y12" s="17">
        <v>8.3738783639809494E-2</v>
      </c>
      <c r="Z12" s="17">
        <v>0.21187076776932401</v>
      </c>
      <c r="AA12" s="17">
        <v>0.20986411925954901</v>
      </c>
      <c r="AB12" s="17">
        <v>0.22207650979073401</v>
      </c>
      <c r="AC12" s="17">
        <v>0.15653176946629199</v>
      </c>
      <c r="AD12" s="17">
        <v>0.25787886962990902</v>
      </c>
      <c r="AE12" s="17">
        <v>0.22383461085107101</v>
      </c>
      <c r="AF12" s="17"/>
      <c r="AG12" s="17">
        <v>0.211455366591212</v>
      </c>
      <c r="AH12" s="17">
        <v>0.169690016220571</v>
      </c>
    </row>
    <row r="13" spans="2:34" x14ac:dyDescent="0.25">
      <c r="B13" s="18" t="s">
        <v>60</v>
      </c>
      <c r="C13" s="21">
        <v>2.03622703419046E-2</v>
      </c>
      <c r="D13" s="21">
        <v>1.5191694395138899E-2</v>
      </c>
      <c r="E13" s="21">
        <v>2.5729669286692899E-2</v>
      </c>
      <c r="F13" s="21"/>
      <c r="G13" s="21">
        <v>2.5286405283832199E-2</v>
      </c>
      <c r="H13" s="21">
        <v>1.43793665385019E-2</v>
      </c>
      <c r="I13" s="21">
        <v>1.9560113148710399E-2</v>
      </c>
      <c r="J13" s="21"/>
      <c r="K13" s="21" t="s">
        <v>172</v>
      </c>
      <c r="L13" s="21">
        <v>2.03622703419046E-2</v>
      </c>
      <c r="M13" s="21"/>
      <c r="N13" s="21">
        <v>6.16660645166595E-2</v>
      </c>
      <c r="O13" s="21">
        <v>1.21003701065926E-2</v>
      </c>
      <c r="P13" s="21">
        <v>1.38436271008033E-2</v>
      </c>
      <c r="Q13" s="21">
        <v>0</v>
      </c>
      <c r="R13" s="21">
        <v>0</v>
      </c>
      <c r="S13" s="21"/>
      <c r="T13" s="21">
        <v>8.4033124279298994E-3</v>
      </c>
      <c r="U13" s="21">
        <v>1.5787195146108501E-2</v>
      </c>
      <c r="V13" s="21">
        <v>0</v>
      </c>
      <c r="W13" s="21">
        <v>7.2061813150798099E-2</v>
      </c>
      <c r="X13" s="21">
        <v>4.0445122061479898E-2</v>
      </c>
      <c r="Y13" s="21">
        <v>3.3479517867091399E-2</v>
      </c>
      <c r="Z13" s="21">
        <v>3.8475859399123902E-2</v>
      </c>
      <c r="AA13" s="21">
        <v>0</v>
      </c>
      <c r="AB13" s="21">
        <v>0</v>
      </c>
      <c r="AC13" s="21">
        <v>0</v>
      </c>
      <c r="AD13" s="21">
        <v>2.9775552012367298E-2</v>
      </c>
      <c r="AE13" s="21">
        <v>0</v>
      </c>
      <c r="AF13" s="21"/>
      <c r="AG13" s="21">
        <v>2.9364459080925099E-2</v>
      </c>
      <c r="AH13" s="21">
        <v>1.41625088405808E-2</v>
      </c>
    </row>
    <row r="14" spans="2:34" x14ac:dyDescent="0.25">
      <c r="B14" s="18" t="s">
        <v>81</v>
      </c>
      <c r="C14" s="21">
        <v>0.53386430894067505</v>
      </c>
      <c r="D14" s="21">
        <v>0.56103044121259504</v>
      </c>
      <c r="E14" s="21">
        <v>0.52559851380568801</v>
      </c>
      <c r="F14" s="21"/>
      <c r="G14" s="21">
        <v>0.47147575466854302</v>
      </c>
      <c r="H14" s="21">
        <v>0.60990438391834401</v>
      </c>
      <c r="I14" s="21">
        <v>0.54308211661501604</v>
      </c>
      <c r="J14" s="21"/>
      <c r="K14" s="21" t="s">
        <v>172</v>
      </c>
      <c r="L14" s="21">
        <v>0.53386430894067505</v>
      </c>
      <c r="M14" s="21"/>
      <c r="N14" s="21">
        <v>0.38417644295672199</v>
      </c>
      <c r="O14" s="21">
        <v>0.55547808100828999</v>
      </c>
      <c r="P14" s="21">
        <v>0.52336420841221198</v>
      </c>
      <c r="Q14" s="21">
        <v>0.79919755459057196</v>
      </c>
      <c r="R14" s="21">
        <v>0.72059723833060196</v>
      </c>
      <c r="S14" s="21"/>
      <c r="T14" s="21">
        <v>0.70179355159569501</v>
      </c>
      <c r="U14" s="21">
        <v>0.49434300934291803</v>
      </c>
      <c r="V14" s="21">
        <v>0.518364895495107</v>
      </c>
      <c r="W14" s="21">
        <v>0.37834747127747997</v>
      </c>
      <c r="X14" s="21">
        <v>0.49416092724813998</v>
      </c>
      <c r="Y14" s="21">
        <v>0.66388995970219999</v>
      </c>
      <c r="Z14" s="21">
        <v>0.506671936519003</v>
      </c>
      <c r="AA14" s="21">
        <v>0.52877180826172099</v>
      </c>
      <c r="AB14" s="21">
        <v>0.56371518180304503</v>
      </c>
      <c r="AC14" s="21">
        <v>0.51213348239999301</v>
      </c>
      <c r="AD14" s="21">
        <v>0.41985428363190203</v>
      </c>
      <c r="AE14" s="21">
        <v>0.604054989097079</v>
      </c>
      <c r="AF14" s="21"/>
      <c r="AG14" s="21">
        <v>0.51823997233237395</v>
      </c>
      <c r="AH14" s="21">
        <v>0.54627480095013403</v>
      </c>
    </row>
    <row r="15" spans="2:34" x14ac:dyDescent="0.25">
      <c r="B15" s="16" t="s">
        <v>169</v>
      </c>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P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6" width="20.7109375" customWidth="1"/>
  </cols>
  <sheetData>
    <row r="2" spans="2:16" ht="39.950000000000003" customHeight="1" x14ac:dyDescent="0.25">
      <c r="D2" s="29" t="s">
        <v>207</v>
      </c>
      <c r="E2" s="25"/>
      <c r="F2" s="25"/>
      <c r="G2" s="25"/>
      <c r="H2" s="25"/>
      <c r="I2" s="25"/>
      <c r="J2" s="25"/>
      <c r="K2" s="25"/>
      <c r="L2" s="25"/>
      <c r="M2" s="25"/>
      <c r="N2" s="25"/>
      <c r="O2" s="25"/>
      <c r="P2" s="25"/>
    </row>
    <row r="6" spans="2:16" ht="50.1" customHeight="1" x14ac:dyDescent="0.25">
      <c r="B6" s="20" t="s">
        <v>15</v>
      </c>
      <c r="C6" s="20" t="s">
        <v>191</v>
      </c>
      <c r="D6" s="20" t="s">
        <v>192</v>
      </c>
      <c r="E6" s="20" t="s">
        <v>193</v>
      </c>
      <c r="F6" s="20" t="s">
        <v>194</v>
      </c>
      <c r="G6" s="20" t="s">
        <v>195</v>
      </c>
      <c r="H6" s="20" t="s">
        <v>196</v>
      </c>
      <c r="I6" s="20" t="s">
        <v>197</v>
      </c>
      <c r="J6" s="20" t="s">
        <v>198</v>
      </c>
      <c r="K6" s="20" t="s">
        <v>199</v>
      </c>
      <c r="L6" s="20" t="s">
        <v>200</v>
      </c>
      <c r="M6" s="20" t="s">
        <v>201</v>
      </c>
      <c r="N6" s="20" t="s">
        <v>202</v>
      </c>
      <c r="O6" s="20" t="s">
        <v>203</v>
      </c>
    </row>
    <row r="7" spans="2:16" x14ac:dyDescent="0.25">
      <c r="B7" s="18" t="s">
        <v>204</v>
      </c>
      <c r="C7" s="17">
        <v>0.55322683475793499</v>
      </c>
      <c r="D7" s="17">
        <v>0.44822490105777901</v>
      </c>
      <c r="E7" s="17">
        <v>0.68822706627405095</v>
      </c>
      <c r="F7" s="17">
        <v>0.41429153432516302</v>
      </c>
      <c r="G7" s="17">
        <v>0.55705756032303</v>
      </c>
      <c r="H7" s="17">
        <v>0.44084345816634901</v>
      </c>
      <c r="I7" s="17">
        <v>0.46240588286342599</v>
      </c>
      <c r="J7" s="17">
        <v>0.69658186485445694</v>
      </c>
      <c r="K7" s="17">
        <v>0.34167091779791697</v>
      </c>
      <c r="L7" s="17">
        <v>0.38470338380977398</v>
      </c>
      <c r="M7" s="17">
        <v>0.32593891689476601</v>
      </c>
      <c r="N7" s="17">
        <v>0.339277576665303</v>
      </c>
      <c r="O7" s="17">
        <v>0.31695021166007697</v>
      </c>
    </row>
    <row r="8" spans="2:16" ht="30" x14ac:dyDescent="0.25">
      <c r="B8" s="18" t="s">
        <v>205</v>
      </c>
      <c r="C8" s="17">
        <v>0.41039334384320703</v>
      </c>
      <c r="D8" s="17">
        <v>0.51129045349150604</v>
      </c>
      <c r="E8" s="17">
        <v>0.27477304822663901</v>
      </c>
      <c r="F8" s="17">
        <v>0.541158823963094</v>
      </c>
      <c r="G8" s="17">
        <v>0.39550838173115699</v>
      </c>
      <c r="H8" s="17">
        <v>0.50797078401931905</v>
      </c>
      <c r="I8" s="17">
        <v>0.49749803619201799</v>
      </c>
      <c r="J8" s="17">
        <v>0.26572385977285701</v>
      </c>
      <c r="K8" s="17">
        <v>0.61001514923605504</v>
      </c>
      <c r="L8" s="17">
        <v>0.57944562432594504</v>
      </c>
      <c r="M8" s="17">
        <v>0.63337910101565897</v>
      </c>
      <c r="N8" s="17">
        <v>0.62322419218997405</v>
      </c>
      <c r="O8" s="17">
        <v>0.64210678158442902</v>
      </c>
    </row>
    <row r="9" spans="2:16" x14ac:dyDescent="0.25">
      <c r="B9" s="18" t="s">
        <v>206</v>
      </c>
      <c r="C9" s="17">
        <v>3.6379821398858897E-2</v>
      </c>
      <c r="D9" s="17">
        <v>4.0484645450715298E-2</v>
      </c>
      <c r="E9" s="17">
        <v>3.6999885499310603E-2</v>
      </c>
      <c r="F9" s="17">
        <v>4.45496417117427E-2</v>
      </c>
      <c r="G9" s="17">
        <v>4.7434057945813901E-2</v>
      </c>
      <c r="H9" s="17">
        <v>5.1185757814331698E-2</v>
      </c>
      <c r="I9" s="17">
        <v>4.0096080944556398E-2</v>
      </c>
      <c r="J9" s="17">
        <v>3.7694275372686499E-2</v>
      </c>
      <c r="K9" s="17">
        <v>4.8313932966027803E-2</v>
      </c>
      <c r="L9" s="17">
        <v>3.5850991864280903E-2</v>
      </c>
      <c r="M9" s="17">
        <v>4.0681982089575103E-2</v>
      </c>
      <c r="N9" s="17">
        <v>3.74982311447234E-2</v>
      </c>
      <c r="O9" s="17">
        <v>4.0943006755494102E-2</v>
      </c>
    </row>
    <row r="10" spans="2:16" x14ac:dyDescent="0.25">
      <c r="B10" s="16"/>
      <c r="C10" s="16"/>
      <c r="D10" s="16"/>
      <c r="E10" s="16"/>
      <c r="F10" s="16"/>
      <c r="G10" s="16"/>
      <c r="H10" s="16"/>
      <c r="I10" s="16"/>
      <c r="J10" s="16"/>
      <c r="K10" s="16"/>
      <c r="L10" s="16"/>
      <c r="M10" s="16"/>
      <c r="N10" s="16"/>
      <c r="O10" s="16"/>
    </row>
    <row r="11" spans="2:16" x14ac:dyDescent="0.25">
      <c r="B11" t="s">
        <v>63</v>
      </c>
    </row>
    <row r="12" spans="2:16" x14ac:dyDescent="0.25">
      <c r="B12" t="s">
        <v>64</v>
      </c>
    </row>
    <row r="16" spans="2:16" x14ac:dyDescent="0.25">
      <c r="B16" s="8" t="str">
        <f>HYPERLINK("#'Contents'!A1", "Return to Contents")</f>
        <v>Return to Contents</v>
      </c>
    </row>
  </sheetData>
  <mergeCells count="1">
    <mergeCell ref="D2:P2"/>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208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0.55322683475793499</v>
      </c>
      <c r="D9" s="17">
        <v>0.598211349658886</v>
      </c>
      <c r="E9" s="17">
        <v>0.51246497314540795</v>
      </c>
      <c r="F9" s="17"/>
      <c r="G9" s="17">
        <v>0.57742960137672605</v>
      </c>
      <c r="H9" s="17">
        <v>0.51645365818770295</v>
      </c>
      <c r="I9" s="17">
        <v>0.57678243954233999</v>
      </c>
      <c r="J9" s="17"/>
      <c r="K9" s="17">
        <v>0.51659888051163405</v>
      </c>
      <c r="L9" s="17">
        <v>0.56502460747439098</v>
      </c>
      <c r="M9" s="17"/>
      <c r="N9" s="17">
        <v>0.53253835088988299</v>
      </c>
      <c r="O9" s="17">
        <v>0.57456100154641099</v>
      </c>
      <c r="P9" s="17">
        <v>0.50870014503279604</v>
      </c>
      <c r="Q9" s="17">
        <v>0.61822794710546702</v>
      </c>
      <c r="R9" s="17">
        <v>0.60800219744593498</v>
      </c>
      <c r="S9" s="17"/>
      <c r="T9" s="17">
        <v>0.62580645200852802</v>
      </c>
      <c r="U9" s="17">
        <v>0.53527609837981405</v>
      </c>
      <c r="V9" s="17">
        <v>0.556467916567844</v>
      </c>
      <c r="W9" s="17">
        <v>0.480615387744246</v>
      </c>
      <c r="X9" s="17">
        <v>0.52198692902783295</v>
      </c>
      <c r="Y9" s="17">
        <v>0.54500256119046198</v>
      </c>
      <c r="Z9" s="17">
        <v>0.54827909532055696</v>
      </c>
      <c r="AA9" s="17">
        <v>0.52710798780923296</v>
      </c>
      <c r="AB9" s="17">
        <v>0.53756935076060697</v>
      </c>
      <c r="AC9" s="17">
        <v>0.61604622261152897</v>
      </c>
      <c r="AD9" s="17">
        <v>0.55613248108524505</v>
      </c>
      <c r="AE9" s="17">
        <v>0.53786259384522905</v>
      </c>
      <c r="AF9" s="17"/>
      <c r="AG9" s="17">
        <v>0.57921622470060696</v>
      </c>
      <c r="AH9" s="17">
        <v>0.54674513839968397</v>
      </c>
    </row>
    <row r="10" spans="2:34" ht="30" x14ac:dyDescent="0.25">
      <c r="B10" s="18" t="s">
        <v>205</v>
      </c>
      <c r="C10" s="17">
        <v>0.41039334384320703</v>
      </c>
      <c r="D10" s="17">
        <v>0.36682473680774402</v>
      </c>
      <c r="E10" s="17">
        <v>0.44904345731006401</v>
      </c>
      <c r="F10" s="17"/>
      <c r="G10" s="17">
        <v>0.38693739660839499</v>
      </c>
      <c r="H10" s="17">
        <v>0.45234263820616399</v>
      </c>
      <c r="I10" s="17">
        <v>0.37966416121791702</v>
      </c>
      <c r="J10" s="17"/>
      <c r="K10" s="17">
        <v>0.418477291577104</v>
      </c>
      <c r="L10" s="17">
        <v>0.407314399434344</v>
      </c>
      <c r="M10" s="17"/>
      <c r="N10" s="17">
        <v>0.42117702948337998</v>
      </c>
      <c r="O10" s="17">
        <v>0.38480696507872902</v>
      </c>
      <c r="P10" s="17">
        <v>0.46189813149743097</v>
      </c>
      <c r="Q10" s="17">
        <v>0.36297813189334899</v>
      </c>
      <c r="R10" s="17">
        <v>0.34893558273416703</v>
      </c>
      <c r="S10" s="17"/>
      <c r="T10" s="17">
        <v>0.33803985634612199</v>
      </c>
      <c r="U10" s="17">
        <v>0.43686940184105699</v>
      </c>
      <c r="V10" s="17">
        <v>0.42621512933282302</v>
      </c>
      <c r="W10" s="17">
        <v>0.47532039880197602</v>
      </c>
      <c r="X10" s="17">
        <v>0.47204711996492799</v>
      </c>
      <c r="Y10" s="17">
        <v>0.39331692510995198</v>
      </c>
      <c r="Z10" s="17">
        <v>0.40776519940260503</v>
      </c>
      <c r="AA10" s="17">
        <v>0.39702760154413402</v>
      </c>
      <c r="AB10" s="17">
        <v>0.43939907349274299</v>
      </c>
      <c r="AC10" s="17">
        <v>0.34312946205431599</v>
      </c>
      <c r="AD10" s="17">
        <v>0.43070755672164202</v>
      </c>
      <c r="AE10" s="17">
        <v>0.35922827743983099</v>
      </c>
      <c r="AF10" s="17"/>
      <c r="AG10" s="17">
        <v>0.38355668952639099</v>
      </c>
      <c r="AH10" s="17">
        <v>0.43054974575468302</v>
      </c>
    </row>
    <row r="11" spans="2:34" x14ac:dyDescent="0.25">
      <c r="B11" s="18" t="s">
        <v>206</v>
      </c>
      <c r="C11" s="19">
        <v>3.6379821398858897E-2</v>
      </c>
      <c r="D11" s="19">
        <v>3.4963913533370097E-2</v>
      </c>
      <c r="E11" s="19">
        <v>3.8491569544528002E-2</v>
      </c>
      <c r="F11" s="19"/>
      <c r="G11" s="19">
        <v>3.5633002014878498E-2</v>
      </c>
      <c r="H11" s="19">
        <v>3.1203703606133001E-2</v>
      </c>
      <c r="I11" s="19">
        <v>4.3553399239742302E-2</v>
      </c>
      <c r="J11" s="19"/>
      <c r="K11" s="19">
        <v>6.4923827911262194E-2</v>
      </c>
      <c r="L11" s="19">
        <v>2.76609930912649E-2</v>
      </c>
      <c r="M11" s="19"/>
      <c r="N11" s="19">
        <v>4.6284619626737203E-2</v>
      </c>
      <c r="O11" s="19">
        <v>4.0632033374859801E-2</v>
      </c>
      <c r="P11" s="19">
        <v>2.9401723469772999E-2</v>
      </c>
      <c r="Q11" s="19">
        <v>1.8793921001183701E-2</v>
      </c>
      <c r="R11" s="19">
        <v>4.3062219819897898E-2</v>
      </c>
      <c r="S11" s="19"/>
      <c r="T11" s="19">
        <v>3.61536916453504E-2</v>
      </c>
      <c r="U11" s="19">
        <v>2.7854499779129401E-2</v>
      </c>
      <c r="V11" s="19">
        <v>1.7316954099332701E-2</v>
      </c>
      <c r="W11" s="19">
        <v>4.4064213453777798E-2</v>
      </c>
      <c r="X11" s="19">
        <v>5.9659510072392697E-3</v>
      </c>
      <c r="Y11" s="19">
        <v>6.16805136995867E-2</v>
      </c>
      <c r="Z11" s="19">
        <v>4.3955705276838099E-2</v>
      </c>
      <c r="AA11" s="19">
        <v>7.5864410646633601E-2</v>
      </c>
      <c r="AB11" s="19">
        <v>2.3031575746649699E-2</v>
      </c>
      <c r="AC11" s="19">
        <v>4.08243153341541E-2</v>
      </c>
      <c r="AD11" s="19">
        <v>1.3159962193112501E-2</v>
      </c>
      <c r="AE11" s="19">
        <v>0.10290912871494</v>
      </c>
      <c r="AF11" s="19"/>
      <c r="AG11" s="19">
        <v>3.7227085773002197E-2</v>
      </c>
      <c r="AH11" s="19">
        <v>2.2705115845632898E-2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209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0.44822490105777901</v>
      </c>
      <c r="D9" s="17">
        <v>0.47973887435256601</v>
      </c>
      <c r="E9" s="17">
        <v>0.422700533971124</v>
      </c>
      <c r="F9" s="17"/>
      <c r="G9" s="17">
        <v>0.39653657260735897</v>
      </c>
      <c r="H9" s="17">
        <v>0.44413934552750101</v>
      </c>
      <c r="I9" s="17">
        <v>0.501349161863618</v>
      </c>
      <c r="J9" s="17"/>
      <c r="K9" s="17">
        <v>0.388109441498524</v>
      </c>
      <c r="L9" s="17">
        <v>0.45841443392018599</v>
      </c>
      <c r="M9" s="17"/>
      <c r="N9" s="17">
        <v>0.33961913265826099</v>
      </c>
      <c r="O9" s="17">
        <v>0.397986245776979</v>
      </c>
      <c r="P9" s="17">
        <v>0.43339563641208001</v>
      </c>
      <c r="Q9" s="17">
        <v>0.47371153883281097</v>
      </c>
      <c r="R9" s="17">
        <v>0.61105528654885499</v>
      </c>
      <c r="S9" s="17"/>
      <c r="T9" s="17">
        <v>0.62020864642318596</v>
      </c>
      <c r="U9" s="17">
        <v>0.43009797243005998</v>
      </c>
      <c r="V9" s="17">
        <v>0.47427945862860599</v>
      </c>
      <c r="W9" s="17">
        <v>0.34873886565622603</v>
      </c>
      <c r="X9" s="17">
        <v>0.38686063739566501</v>
      </c>
      <c r="Y9" s="17">
        <v>0.40517028634353103</v>
      </c>
      <c r="Z9" s="17">
        <v>0.433585343294978</v>
      </c>
      <c r="AA9" s="17">
        <v>0.33780478019061899</v>
      </c>
      <c r="AB9" s="17">
        <v>0.40330788957313501</v>
      </c>
      <c r="AC9" s="17">
        <v>0.46638530322594102</v>
      </c>
      <c r="AD9" s="17">
        <v>0.45388640975171801</v>
      </c>
      <c r="AE9" s="17">
        <v>0.55731124727563297</v>
      </c>
      <c r="AF9" s="17"/>
      <c r="AG9" s="17">
        <v>0.49542176569102298</v>
      </c>
      <c r="AH9" s="17">
        <v>0.42525908332123302</v>
      </c>
    </row>
    <row r="10" spans="2:34" ht="30" x14ac:dyDescent="0.25">
      <c r="B10" s="18" t="s">
        <v>205</v>
      </c>
      <c r="C10" s="17">
        <v>0.51129045349150604</v>
      </c>
      <c r="D10" s="17">
        <v>0.47493317596814699</v>
      </c>
      <c r="E10" s="17">
        <v>0.54088430789388997</v>
      </c>
      <c r="F10" s="17"/>
      <c r="G10" s="17">
        <v>0.55799770387423697</v>
      </c>
      <c r="H10" s="17">
        <v>0.52348729314680398</v>
      </c>
      <c r="I10" s="17">
        <v>0.452638356955607</v>
      </c>
      <c r="J10" s="17"/>
      <c r="K10" s="17">
        <v>0.55543527955426397</v>
      </c>
      <c r="L10" s="17">
        <v>0.50807861861745096</v>
      </c>
      <c r="M10" s="17"/>
      <c r="N10" s="17">
        <v>0.58375096828263895</v>
      </c>
      <c r="O10" s="17">
        <v>0.56380705316005097</v>
      </c>
      <c r="P10" s="17">
        <v>0.53521773078268198</v>
      </c>
      <c r="Q10" s="17">
        <v>0.49888217735154999</v>
      </c>
      <c r="R10" s="17">
        <v>0.35439227141548901</v>
      </c>
      <c r="S10" s="17"/>
      <c r="T10" s="17">
        <v>0.35245038136607398</v>
      </c>
      <c r="U10" s="17">
        <v>0.53898236003482503</v>
      </c>
      <c r="V10" s="17">
        <v>0.49315869194162598</v>
      </c>
      <c r="W10" s="17">
        <v>0.59788833283406995</v>
      </c>
      <c r="X10" s="17">
        <v>0.58860127927899697</v>
      </c>
      <c r="Y10" s="17">
        <v>0.52173560915339201</v>
      </c>
      <c r="Z10" s="17">
        <v>0.541516378215677</v>
      </c>
      <c r="AA10" s="17">
        <v>0.59013460720024102</v>
      </c>
      <c r="AB10" s="17">
        <v>0.55494712323088802</v>
      </c>
      <c r="AC10" s="17">
        <v>0.47297055211726502</v>
      </c>
      <c r="AD10" s="17">
        <v>0.53452938492181401</v>
      </c>
      <c r="AE10" s="17">
        <v>0.38769988078619999</v>
      </c>
      <c r="AF10" s="17"/>
      <c r="AG10" s="17">
        <v>0.46754787138457099</v>
      </c>
      <c r="AH10" s="17">
        <v>0.54471237682596096</v>
      </c>
    </row>
    <row r="11" spans="2:34" x14ac:dyDescent="0.25">
      <c r="B11" s="18" t="s">
        <v>206</v>
      </c>
      <c r="C11" s="19">
        <v>4.0484645450715298E-2</v>
      </c>
      <c r="D11" s="19">
        <v>4.5327949679287098E-2</v>
      </c>
      <c r="E11" s="19">
        <v>3.6415158134985297E-2</v>
      </c>
      <c r="F11" s="19"/>
      <c r="G11" s="19">
        <v>4.5465723518404E-2</v>
      </c>
      <c r="H11" s="19">
        <v>3.2373361325694898E-2</v>
      </c>
      <c r="I11" s="19">
        <v>4.60124811807755E-2</v>
      </c>
      <c r="J11" s="19"/>
      <c r="K11" s="19">
        <v>5.6455278947211501E-2</v>
      </c>
      <c r="L11" s="19">
        <v>3.3506947462362803E-2</v>
      </c>
      <c r="M11" s="19"/>
      <c r="N11" s="19">
        <v>7.6629899059100601E-2</v>
      </c>
      <c r="O11" s="19">
        <v>3.820670106297E-2</v>
      </c>
      <c r="P11" s="19">
        <v>3.1386632805238297E-2</v>
      </c>
      <c r="Q11" s="19">
        <v>2.74062838156389E-2</v>
      </c>
      <c r="R11" s="19">
        <v>3.4552442035655398E-2</v>
      </c>
      <c r="S11" s="19"/>
      <c r="T11" s="19">
        <v>2.7340972210740201E-2</v>
      </c>
      <c r="U11" s="19">
        <v>3.0919667535114499E-2</v>
      </c>
      <c r="V11" s="19">
        <v>3.2561849429768801E-2</v>
      </c>
      <c r="W11" s="19">
        <v>5.3372801509703999E-2</v>
      </c>
      <c r="X11" s="19">
        <v>2.4538083325337301E-2</v>
      </c>
      <c r="Y11" s="19">
        <v>7.3094104503077406E-2</v>
      </c>
      <c r="Z11" s="19">
        <v>2.48982784893442E-2</v>
      </c>
      <c r="AA11" s="19">
        <v>7.2060612609140096E-2</v>
      </c>
      <c r="AB11" s="19">
        <v>4.17449871959771E-2</v>
      </c>
      <c r="AC11" s="19">
        <v>6.0644144656794199E-2</v>
      </c>
      <c r="AD11" s="19">
        <v>1.1584205326468601E-2</v>
      </c>
      <c r="AE11" s="19">
        <v>5.4988871938167101E-2</v>
      </c>
      <c r="AF11" s="19"/>
      <c r="AG11" s="19">
        <v>3.7030362924406098E-2</v>
      </c>
      <c r="AH11" s="19">
        <v>3.00285398528055E-2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210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0.68822706627405095</v>
      </c>
      <c r="D9" s="17">
        <v>0.701253159673079</v>
      </c>
      <c r="E9" s="17">
        <v>0.68196050552299503</v>
      </c>
      <c r="F9" s="17"/>
      <c r="G9" s="17">
        <v>0.680713402207763</v>
      </c>
      <c r="H9" s="17">
        <v>0.68973009053076095</v>
      </c>
      <c r="I9" s="17">
        <v>0.69332435882699694</v>
      </c>
      <c r="J9" s="17"/>
      <c r="K9" s="17">
        <v>0.60251845161782402</v>
      </c>
      <c r="L9" s="17">
        <v>0.70436164878295004</v>
      </c>
      <c r="M9" s="17"/>
      <c r="N9" s="17">
        <v>0.59146738983122005</v>
      </c>
      <c r="O9" s="17">
        <v>0.65921696577666</v>
      </c>
      <c r="P9" s="17">
        <v>0.70645971439420396</v>
      </c>
      <c r="Q9" s="17">
        <v>0.65856437660840605</v>
      </c>
      <c r="R9" s="17">
        <v>0.77636878553162303</v>
      </c>
      <c r="S9" s="17"/>
      <c r="T9" s="17">
        <v>0.78180024160378403</v>
      </c>
      <c r="U9" s="17">
        <v>0.68343452859380405</v>
      </c>
      <c r="V9" s="17">
        <v>0.70707017804305305</v>
      </c>
      <c r="W9" s="17">
        <v>0.67988122364118397</v>
      </c>
      <c r="X9" s="17">
        <v>0.63861873599590901</v>
      </c>
      <c r="Y9" s="17">
        <v>0.65931446712202402</v>
      </c>
      <c r="Z9" s="17">
        <v>0.70535820783660497</v>
      </c>
      <c r="AA9" s="17">
        <v>0.54331713707033802</v>
      </c>
      <c r="AB9" s="17">
        <v>0.71760932768025598</v>
      </c>
      <c r="AC9" s="17">
        <v>0.676334072094399</v>
      </c>
      <c r="AD9" s="17">
        <v>0.63388828823251497</v>
      </c>
      <c r="AE9" s="17">
        <v>0.63305486566302405</v>
      </c>
      <c r="AF9" s="17"/>
      <c r="AG9" s="17">
        <v>0.69528506827923497</v>
      </c>
      <c r="AH9" s="17">
        <v>0.69532049957197295</v>
      </c>
    </row>
    <row r="10" spans="2:34" ht="30" x14ac:dyDescent="0.25">
      <c r="B10" s="18" t="s">
        <v>205</v>
      </c>
      <c r="C10" s="17">
        <v>0.27477304822663901</v>
      </c>
      <c r="D10" s="17">
        <v>0.257756484752308</v>
      </c>
      <c r="E10" s="17">
        <v>0.284322832822334</v>
      </c>
      <c r="F10" s="17"/>
      <c r="G10" s="17">
        <v>0.27638725615755499</v>
      </c>
      <c r="H10" s="17">
        <v>0.27551676388290403</v>
      </c>
      <c r="I10" s="17">
        <v>0.272342677975069</v>
      </c>
      <c r="J10" s="17"/>
      <c r="K10" s="17">
        <v>0.34590803980248302</v>
      </c>
      <c r="L10" s="17">
        <v>0.26417261331828201</v>
      </c>
      <c r="M10" s="17"/>
      <c r="N10" s="17">
        <v>0.33411505986144802</v>
      </c>
      <c r="O10" s="17">
        <v>0.30952235268003803</v>
      </c>
      <c r="P10" s="17">
        <v>0.27084294297780398</v>
      </c>
      <c r="Q10" s="17">
        <v>0.27067970080276399</v>
      </c>
      <c r="R10" s="17">
        <v>0.197100830655033</v>
      </c>
      <c r="S10" s="17"/>
      <c r="T10" s="17">
        <v>0.183888405737235</v>
      </c>
      <c r="U10" s="17">
        <v>0.28132583126118899</v>
      </c>
      <c r="V10" s="17">
        <v>0.25110660256100698</v>
      </c>
      <c r="W10" s="17">
        <v>0.28322563393592398</v>
      </c>
      <c r="X10" s="17">
        <v>0.343899963825891</v>
      </c>
      <c r="Y10" s="17">
        <v>0.29279839637042598</v>
      </c>
      <c r="Z10" s="17">
        <v>0.23704823459868701</v>
      </c>
      <c r="AA10" s="17">
        <v>0.375456354917721</v>
      </c>
      <c r="AB10" s="17">
        <v>0.26567787252148001</v>
      </c>
      <c r="AC10" s="17">
        <v>0.30780220250798102</v>
      </c>
      <c r="AD10" s="17">
        <v>0.31002197308907098</v>
      </c>
      <c r="AE10" s="17">
        <v>0.32674446478818497</v>
      </c>
      <c r="AF10" s="17"/>
      <c r="AG10" s="17">
        <v>0.26886111840396199</v>
      </c>
      <c r="AH10" s="17">
        <v>0.275878179849817</v>
      </c>
    </row>
    <row r="11" spans="2:34" x14ac:dyDescent="0.25">
      <c r="B11" s="18" t="s">
        <v>206</v>
      </c>
      <c r="C11" s="19">
        <v>3.6999885499310603E-2</v>
      </c>
      <c r="D11" s="19">
        <v>4.0990355574613002E-2</v>
      </c>
      <c r="E11" s="19">
        <v>3.3716661654670702E-2</v>
      </c>
      <c r="F11" s="19"/>
      <c r="G11" s="19">
        <v>4.2899341634682703E-2</v>
      </c>
      <c r="H11" s="19">
        <v>3.47531455863355E-2</v>
      </c>
      <c r="I11" s="19">
        <v>3.4332963197933698E-2</v>
      </c>
      <c r="J11" s="19"/>
      <c r="K11" s="19">
        <v>5.1573508579692701E-2</v>
      </c>
      <c r="L11" s="19">
        <v>3.1465737898768498E-2</v>
      </c>
      <c r="M11" s="19"/>
      <c r="N11" s="19">
        <v>7.4417550307331506E-2</v>
      </c>
      <c r="O11" s="19">
        <v>3.1260681543302297E-2</v>
      </c>
      <c r="P11" s="19">
        <v>2.26973426279918E-2</v>
      </c>
      <c r="Q11" s="19">
        <v>7.0755922588829803E-2</v>
      </c>
      <c r="R11" s="19">
        <v>2.6530383813344102E-2</v>
      </c>
      <c r="S11" s="19"/>
      <c r="T11" s="19">
        <v>3.4311352658981303E-2</v>
      </c>
      <c r="U11" s="19">
        <v>3.5239640145007099E-2</v>
      </c>
      <c r="V11" s="19">
        <v>4.18232193959404E-2</v>
      </c>
      <c r="W11" s="19">
        <v>3.6893142422891899E-2</v>
      </c>
      <c r="X11" s="19">
        <v>1.7481300178199599E-2</v>
      </c>
      <c r="Y11" s="19">
        <v>4.78871365075502E-2</v>
      </c>
      <c r="Z11" s="19">
        <v>5.75935575647082E-2</v>
      </c>
      <c r="AA11" s="19">
        <v>8.1226508011940798E-2</v>
      </c>
      <c r="AB11" s="19">
        <v>1.6712799798264701E-2</v>
      </c>
      <c r="AC11" s="19">
        <v>1.5863725397620501E-2</v>
      </c>
      <c r="AD11" s="19">
        <v>5.6089738678413999E-2</v>
      </c>
      <c r="AE11" s="19">
        <v>4.0200669548790903E-2</v>
      </c>
      <c r="AF11" s="19"/>
      <c r="AG11" s="19">
        <v>3.5853813316803797E-2</v>
      </c>
      <c r="AH11" s="19">
        <v>2.8801320578210301E-2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N19"/>
  <sheetViews>
    <sheetView showGridLines="0" workbookViewId="0">
      <pane xSplit="2" topLeftCell="C1" activePane="topRight" state="frozen"/>
      <selection pane="topRight" activeCell="E27" sqref="E27"/>
    </sheetView>
  </sheetViews>
  <sheetFormatPr defaultColWidth="11.42578125" defaultRowHeight="15" x14ac:dyDescent="0.25"/>
  <cols>
    <col min="2" max="2" width="25.7109375" customWidth="1"/>
    <col min="3" max="14" width="20.7109375" customWidth="1"/>
  </cols>
  <sheetData>
    <row r="2" spans="2:14" ht="39.950000000000003" customHeight="1" x14ac:dyDescent="0.25">
      <c r="D2" s="29" t="s">
        <v>83</v>
      </c>
      <c r="E2" s="25"/>
      <c r="F2" s="25"/>
      <c r="G2" s="25"/>
      <c r="H2" s="25"/>
      <c r="I2" s="25"/>
      <c r="J2" s="25"/>
      <c r="K2" s="25"/>
      <c r="L2" s="25"/>
      <c r="M2" s="25"/>
      <c r="N2" s="25"/>
    </row>
    <row r="6" spans="2:14" ht="50.1" customHeight="1" x14ac:dyDescent="0.25">
      <c r="B6" s="20" t="s">
        <v>15</v>
      </c>
      <c r="C6" s="20" t="s">
        <v>65</v>
      </c>
      <c r="D6" s="20" t="s">
        <v>66</v>
      </c>
      <c r="E6" s="20" t="s">
        <v>67</v>
      </c>
      <c r="F6" s="20" t="s">
        <v>68</v>
      </c>
      <c r="G6" s="20" t="s">
        <v>69</v>
      </c>
      <c r="H6" s="20" t="s">
        <v>70</v>
      </c>
      <c r="I6" s="20" t="s">
        <v>71</v>
      </c>
      <c r="J6" s="20" t="s">
        <v>72</v>
      </c>
      <c r="K6" s="20" t="s">
        <v>73</v>
      </c>
      <c r="L6" s="20" t="s">
        <v>74</v>
      </c>
      <c r="M6" s="20" t="s">
        <v>75</v>
      </c>
    </row>
    <row r="7" spans="2:14" x14ac:dyDescent="0.25">
      <c r="B7" s="18" t="s">
        <v>76</v>
      </c>
      <c r="C7" s="17">
        <v>0.183222131914377</v>
      </c>
      <c r="D7" s="17">
        <v>0.163829551023147</v>
      </c>
      <c r="E7" s="17">
        <v>0.34131732657026798</v>
      </c>
      <c r="F7" s="17">
        <v>0.32395515658040802</v>
      </c>
      <c r="G7" s="17">
        <v>0.46902068418362602</v>
      </c>
      <c r="H7" s="17">
        <v>0.55655771714715496</v>
      </c>
      <c r="I7" s="17">
        <v>0.58312060854386805</v>
      </c>
      <c r="J7" s="17">
        <v>0.49315107232806599</v>
      </c>
      <c r="K7" s="17">
        <v>0.62156383084268696</v>
      </c>
      <c r="L7" s="17">
        <v>0.59734631517979098</v>
      </c>
      <c r="M7" s="17">
        <v>0.67187251341934595</v>
      </c>
    </row>
    <row r="8" spans="2:14" x14ac:dyDescent="0.25">
      <c r="B8" s="18" t="s">
        <v>77</v>
      </c>
      <c r="C8" s="17">
        <v>0.25812079718989001</v>
      </c>
      <c r="D8" s="17">
        <v>0.311506649812409</v>
      </c>
      <c r="E8" s="17">
        <v>0.41781706420334902</v>
      </c>
      <c r="F8" s="17">
        <v>0.48611683155880298</v>
      </c>
      <c r="G8" s="17">
        <v>0.38779297171676402</v>
      </c>
      <c r="H8" s="17">
        <v>0.366082776975029</v>
      </c>
      <c r="I8" s="17">
        <v>0.34168269733373502</v>
      </c>
      <c r="J8" s="17">
        <v>0.43613889170286502</v>
      </c>
      <c r="K8" s="17">
        <v>0.31625910570675803</v>
      </c>
      <c r="L8" s="17">
        <v>0.34698065018461799</v>
      </c>
      <c r="M8" s="17">
        <v>0.274875504068262</v>
      </c>
    </row>
    <row r="9" spans="2:14" x14ac:dyDescent="0.25">
      <c r="B9" s="18" t="s">
        <v>78</v>
      </c>
      <c r="C9" s="17">
        <v>0.36634997500317801</v>
      </c>
      <c r="D9" s="17">
        <v>0.31451015613734901</v>
      </c>
      <c r="E9" s="17">
        <v>0.19235239377848101</v>
      </c>
      <c r="F9" s="17">
        <v>0.14997503131540399</v>
      </c>
      <c r="G9" s="17">
        <v>0.118121423700651</v>
      </c>
      <c r="H9" s="17">
        <v>5.4517356371965399E-2</v>
      </c>
      <c r="I9" s="17">
        <v>5.8533490822480203E-2</v>
      </c>
      <c r="J9" s="17">
        <v>5.1590132849177399E-2</v>
      </c>
      <c r="K9" s="17">
        <v>4.8799893340151897E-2</v>
      </c>
      <c r="L9" s="17">
        <v>4.0988770515779899E-2</v>
      </c>
      <c r="M9" s="17">
        <v>4.2303925183057998E-2</v>
      </c>
    </row>
    <row r="10" spans="2:14" x14ac:dyDescent="0.25">
      <c r="B10" s="18" t="s">
        <v>79</v>
      </c>
      <c r="C10" s="17">
        <v>0.16289581965091399</v>
      </c>
      <c r="D10" s="17">
        <v>0.16743487020262199</v>
      </c>
      <c r="E10" s="17">
        <v>3.4987572895529701E-2</v>
      </c>
      <c r="F10" s="17">
        <v>2.4168735205916302E-2</v>
      </c>
      <c r="G10" s="17">
        <v>1.8434507195814999E-2</v>
      </c>
      <c r="H10" s="17">
        <v>1.16850914971816E-2</v>
      </c>
      <c r="I10" s="17">
        <v>1.11089126759862E-2</v>
      </c>
      <c r="J10" s="17">
        <v>7.8405321793550194E-3</v>
      </c>
      <c r="K10" s="17">
        <v>6.1468275801202397E-3</v>
      </c>
      <c r="L10" s="17">
        <v>7.7365637370731101E-3</v>
      </c>
      <c r="M10" s="17">
        <v>5.7343949387037201E-3</v>
      </c>
    </row>
    <row r="11" spans="2:14" x14ac:dyDescent="0.25">
      <c r="B11" s="22" t="s">
        <v>80</v>
      </c>
      <c r="C11" s="21">
        <v>2.94112762416406E-2</v>
      </c>
      <c r="D11" s="21">
        <v>4.2718772824473103E-2</v>
      </c>
      <c r="E11" s="21">
        <v>1.3525642552372701E-2</v>
      </c>
      <c r="F11" s="21">
        <v>1.57842453394684E-2</v>
      </c>
      <c r="G11" s="21">
        <v>6.6304132031439903E-3</v>
      </c>
      <c r="H11" s="21">
        <v>1.11570580086689E-2</v>
      </c>
      <c r="I11" s="21">
        <v>5.55429062393086E-3</v>
      </c>
      <c r="J11" s="21">
        <v>1.1279370940536699E-2</v>
      </c>
      <c r="K11" s="21">
        <v>7.2303425302832304E-3</v>
      </c>
      <c r="L11" s="21">
        <v>6.9477003827382302E-3</v>
      </c>
      <c r="M11" s="21">
        <v>5.2136623906309104E-3</v>
      </c>
    </row>
    <row r="12" spans="2:14" x14ac:dyDescent="0.25">
      <c r="B12" s="22" t="s">
        <v>81</v>
      </c>
      <c r="C12" s="21">
        <v>0.44134292910426698</v>
      </c>
      <c r="D12" s="21">
        <v>0.475336200835556</v>
      </c>
      <c r="E12" s="21">
        <v>0.759134390773616</v>
      </c>
      <c r="F12" s="21">
        <v>0.810071988139211</v>
      </c>
      <c r="G12" s="21">
        <v>0.85681365590039005</v>
      </c>
      <c r="H12" s="21">
        <v>0.92264049412218396</v>
      </c>
      <c r="I12" s="21">
        <v>0.92480330587760295</v>
      </c>
      <c r="J12" s="21">
        <v>0.929289964030931</v>
      </c>
      <c r="K12" s="21">
        <v>0.93782293654944504</v>
      </c>
      <c r="L12" s="21">
        <v>0.94432696536440897</v>
      </c>
      <c r="M12" s="21">
        <v>0.94674801748760695</v>
      </c>
    </row>
    <row r="13" spans="2:14" x14ac:dyDescent="0.25">
      <c r="B13" s="16"/>
      <c r="C13" s="16"/>
      <c r="D13" s="16"/>
      <c r="E13" s="16"/>
      <c r="F13" s="16"/>
      <c r="G13" s="16"/>
      <c r="H13" s="16"/>
      <c r="I13" s="16"/>
      <c r="J13" s="16"/>
      <c r="K13" s="16"/>
      <c r="L13" s="16"/>
      <c r="M13" s="16"/>
    </row>
    <row r="14" spans="2:14" x14ac:dyDescent="0.25">
      <c r="B14" t="s">
        <v>63</v>
      </c>
    </row>
    <row r="15" spans="2:14" x14ac:dyDescent="0.25">
      <c r="B15" t="s">
        <v>64</v>
      </c>
    </row>
    <row r="19" spans="2:2" x14ac:dyDescent="0.25">
      <c r="B19" s="8" t="str">
        <f>HYPERLINK("#'Contents'!A1", "Return to Contents")</f>
        <v>Return to Contents</v>
      </c>
    </row>
  </sheetData>
  <mergeCells count="1">
    <mergeCell ref="D2:N2"/>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211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0.41429153432516302</v>
      </c>
      <c r="D9" s="17">
        <v>0.43786174936274103</v>
      </c>
      <c r="E9" s="17">
        <v>0.39613977733498701</v>
      </c>
      <c r="F9" s="17"/>
      <c r="G9" s="17">
        <v>0.336325488750852</v>
      </c>
      <c r="H9" s="17">
        <v>0.42931070518936998</v>
      </c>
      <c r="I9" s="17">
        <v>0.46790635325088697</v>
      </c>
      <c r="J9" s="17"/>
      <c r="K9" s="17">
        <v>0.36276093970895001</v>
      </c>
      <c r="L9" s="17">
        <v>0.42783247258288098</v>
      </c>
      <c r="M9" s="17"/>
      <c r="N9" s="17">
        <v>0.28306319309012101</v>
      </c>
      <c r="O9" s="17">
        <v>0.374782970449412</v>
      </c>
      <c r="P9" s="17">
        <v>0.40091325353948898</v>
      </c>
      <c r="Q9" s="17">
        <v>0.50580564569420905</v>
      </c>
      <c r="R9" s="17">
        <v>0.55798803018512899</v>
      </c>
      <c r="S9" s="17"/>
      <c r="T9" s="17">
        <v>0.60823584892387506</v>
      </c>
      <c r="U9" s="17">
        <v>0.37474025638999597</v>
      </c>
      <c r="V9" s="17">
        <v>0.40206610255066</v>
      </c>
      <c r="W9" s="17">
        <v>0.34344463661611702</v>
      </c>
      <c r="X9" s="17">
        <v>0.343164870518056</v>
      </c>
      <c r="Y9" s="17">
        <v>0.39099392405008299</v>
      </c>
      <c r="Z9" s="17">
        <v>0.40563991492698398</v>
      </c>
      <c r="AA9" s="17">
        <v>0.42619537297757398</v>
      </c>
      <c r="AB9" s="17">
        <v>0.38744909706109998</v>
      </c>
      <c r="AC9" s="17">
        <v>0.376387444126356</v>
      </c>
      <c r="AD9" s="17">
        <v>0.39460953996429599</v>
      </c>
      <c r="AE9" s="17">
        <v>0.439983585470967</v>
      </c>
      <c r="AF9" s="17"/>
      <c r="AG9" s="17">
        <v>0.435180521740064</v>
      </c>
      <c r="AH9" s="17">
        <v>0.40674805743618198</v>
      </c>
    </row>
    <row r="10" spans="2:34" ht="30" x14ac:dyDescent="0.25">
      <c r="B10" s="18" t="s">
        <v>205</v>
      </c>
      <c r="C10" s="17">
        <v>0.541158823963094</v>
      </c>
      <c r="D10" s="17">
        <v>0.515776354481574</v>
      </c>
      <c r="E10" s="17">
        <v>0.56027102670340501</v>
      </c>
      <c r="F10" s="17"/>
      <c r="G10" s="17">
        <v>0.62460220760997898</v>
      </c>
      <c r="H10" s="17">
        <v>0.52575544101921901</v>
      </c>
      <c r="I10" s="17">
        <v>0.48293748526673902</v>
      </c>
      <c r="J10" s="17"/>
      <c r="K10" s="17">
        <v>0.58149795248969705</v>
      </c>
      <c r="L10" s="17">
        <v>0.53185975820757003</v>
      </c>
      <c r="M10" s="17"/>
      <c r="N10" s="17">
        <v>0.64812879511237798</v>
      </c>
      <c r="O10" s="17">
        <v>0.592591167167413</v>
      </c>
      <c r="P10" s="17">
        <v>0.55434880752284799</v>
      </c>
      <c r="Q10" s="17">
        <v>0.46487403573753899</v>
      </c>
      <c r="R10" s="17">
        <v>0.39988207505575202</v>
      </c>
      <c r="S10" s="17"/>
      <c r="T10" s="17">
        <v>0.34371395627930901</v>
      </c>
      <c r="U10" s="17">
        <v>0.57444916357733</v>
      </c>
      <c r="V10" s="17">
        <v>0.56861872860364904</v>
      </c>
      <c r="W10" s="17">
        <v>0.58632234494320001</v>
      </c>
      <c r="X10" s="17">
        <v>0.64177247872479104</v>
      </c>
      <c r="Y10" s="17">
        <v>0.54338893066651195</v>
      </c>
      <c r="Z10" s="17">
        <v>0.55630539917224697</v>
      </c>
      <c r="AA10" s="17">
        <v>0.494601593506453</v>
      </c>
      <c r="AB10" s="17">
        <v>0.58933631141827003</v>
      </c>
      <c r="AC10" s="17">
        <v>0.59133073927595103</v>
      </c>
      <c r="AD10" s="17">
        <v>0.57502225434694199</v>
      </c>
      <c r="AE10" s="17">
        <v>0.47400960656192798</v>
      </c>
      <c r="AF10" s="17"/>
      <c r="AG10" s="17">
        <v>0.51370446884629495</v>
      </c>
      <c r="AH10" s="17">
        <v>0.56549716811351103</v>
      </c>
    </row>
    <row r="11" spans="2:34" x14ac:dyDescent="0.25">
      <c r="B11" s="18" t="s">
        <v>206</v>
      </c>
      <c r="C11" s="19">
        <v>4.45496417117427E-2</v>
      </c>
      <c r="D11" s="19">
        <v>4.6361896155685103E-2</v>
      </c>
      <c r="E11" s="19">
        <v>4.3589195961607298E-2</v>
      </c>
      <c r="F11" s="19"/>
      <c r="G11" s="19">
        <v>3.9072303639168797E-2</v>
      </c>
      <c r="H11" s="19">
        <v>4.4933853791410801E-2</v>
      </c>
      <c r="I11" s="19">
        <v>4.9156161482373603E-2</v>
      </c>
      <c r="J11" s="19"/>
      <c r="K11" s="19">
        <v>5.5741107801352802E-2</v>
      </c>
      <c r="L11" s="19">
        <v>4.0307769209549503E-2</v>
      </c>
      <c r="M11" s="19"/>
      <c r="N11" s="19">
        <v>6.8808011797501498E-2</v>
      </c>
      <c r="O11" s="19">
        <v>3.26258623831749E-2</v>
      </c>
      <c r="P11" s="19">
        <v>4.4737938937663202E-2</v>
      </c>
      <c r="Q11" s="19">
        <v>2.9320318568251302E-2</v>
      </c>
      <c r="R11" s="19">
        <v>4.2129894759119199E-2</v>
      </c>
      <c r="S11" s="19"/>
      <c r="T11" s="19">
        <v>4.8050194796816499E-2</v>
      </c>
      <c r="U11" s="19">
        <v>5.0810580032674697E-2</v>
      </c>
      <c r="V11" s="19">
        <v>2.9315168845691301E-2</v>
      </c>
      <c r="W11" s="19">
        <v>7.0233018440682901E-2</v>
      </c>
      <c r="X11" s="19">
        <v>1.50626507571538E-2</v>
      </c>
      <c r="Y11" s="19">
        <v>6.5617145283405107E-2</v>
      </c>
      <c r="Z11" s="19">
        <v>3.8054685900769498E-2</v>
      </c>
      <c r="AA11" s="19">
        <v>7.9203033515972396E-2</v>
      </c>
      <c r="AB11" s="19">
        <v>2.3214591520629799E-2</v>
      </c>
      <c r="AC11" s="19">
        <v>3.22818165976934E-2</v>
      </c>
      <c r="AD11" s="19">
        <v>3.0368205688761502E-2</v>
      </c>
      <c r="AE11" s="19">
        <v>8.6006807967103999E-2</v>
      </c>
      <c r="AF11" s="19"/>
      <c r="AG11" s="19">
        <v>5.1115009413640597E-2</v>
      </c>
      <c r="AH11" s="19">
        <v>2.77547744503066E-2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212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0.55705756032303</v>
      </c>
      <c r="D9" s="17">
        <v>0.59883276045701905</v>
      </c>
      <c r="E9" s="17">
        <v>0.52028319026384795</v>
      </c>
      <c r="F9" s="17"/>
      <c r="G9" s="17">
        <v>0.52263212052990704</v>
      </c>
      <c r="H9" s="17">
        <v>0.55570699467931495</v>
      </c>
      <c r="I9" s="17">
        <v>0.59072365615910605</v>
      </c>
      <c r="J9" s="17"/>
      <c r="K9" s="17">
        <v>0.49411543888693299</v>
      </c>
      <c r="L9" s="17">
        <v>0.57280186765023999</v>
      </c>
      <c r="M9" s="17"/>
      <c r="N9" s="17">
        <v>0.42461577960565799</v>
      </c>
      <c r="O9" s="17">
        <v>0.54922409896922397</v>
      </c>
      <c r="P9" s="17">
        <v>0.55368810069972396</v>
      </c>
      <c r="Q9" s="17">
        <v>0.52867164362465702</v>
      </c>
      <c r="R9" s="17">
        <v>0.692619951065371</v>
      </c>
      <c r="S9" s="17"/>
      <c r="T9" s="17">
        <v>0.72271369967296095</v>
      </c>
      <c r="U9" s="17">
        <v>0.477185484176051</v>
      </c>
      <c r="V9" s="17">
        <v>0.56902809211663896</v>
      </c>
      <c r="W9" s="17">
        <v>0.49523028851132</v>
      </c>
      <c r="X9" s="17">
        <v>0.478389180411396</v>
      </c>
      <c r="Y9" s="17">
        <v>0.61035129929270504</v>
      </c>
      <c r="Z9" s="17">
        <v>0.528893841082553</v>
      </c>
      <c r="AA9" s="17">
        <v>0.54682065042501504</v>
      </c>
      <c r="AB9" s="17">
        <v>0.57341569455435504</v>
      </c>
      <c r="AC9" s="17">
        <v>0.54868217693225296</v>
      </c>
      <c r="AD9" s="17">
        <v>0.465089537751955</v>
      </c>
      <c r="AE9" s="17">
        <v>0.53978688603317904</v>
      </c>
      <c r="AF9" s="17"/>
      <c r="AG9" s="17">
        <v>0.556468531559005</v>
      </c>
      <c r="AH9" s="17">
        <v>0.56478203212212896</v>
      </c>
    </row>
    <row r="10" spans="2:34" ht="30" x14ac:dyDescent="0.25">
      <c r="B10" s="18" t="s">
        <v>205</v>
      </c>
      <c r="C10" s="17">
        <v>0.39550838173115699</v>
      </c>
      <c r="D10" s="17">
        <v>0.34967110579856597</v>
      </c>
      <c r="E10" s="17">
        <v>0.43543804589981899</v>
      </c>
      <c r="F10" s="17"/>
      <c r="G10" s="17">
        <v>0.42527339255063001</v>
      </c>
      <c r="H10" s="17">
        <v>0.39448802607664202</v>
      </c>
      <c r="I10" s="17">
        <v>0.36913915040193801</v>
      </c>
      <c r="J10" s="17"/>
      <c r="K10" s="17">
        <v>0.43712249744210102</v>
      </c>
      <c r="L10" s="17">
        <v>0.38687094068678901</v>
      </c>
      <c r="M10" s="17"/>
      <c r="N10" s="17">
        <v>0.51617997393106996</v>
      </c>
      <c r="O10" s="17">
        <v>0.40707358780483799</v>
      </c>
      <c r="P10" s="17">
        <v>0.40367292334145899</v>
      </c>
      <c r="Q10" s="17">
        <v>0.38993032411825501</v>
      </c>
      <c r="R10" s="17">
        <v>0.26907796622525898</v>
      </c>
      <c r="S10" s="17"/>
      <c r="T10" s="17">
        <v>0.242850266739635</v>
      </c>
      <c r="U10" s="17">
        <v>0.47344039292859502</v>
      </c>
      <c r="V10" s="17">
        <v>0.38646618269927402</v>
      </c>
      <c r="W10" s="17">
        <v>0.45001770909392902</v>
      </c>
      <c r="X10" s="17">
        <v>0.50284755023282901</v>
      </c>
      <c r="Y10" s="17">
        <v>0.32474791898753402</v>
      </c>
      <c r="Z10" s="17">
        <v>0.40550596751241003</v>
      </c>
      <c r="AA10" s="17">
        <v>0.38391017747200201</v>
      </c>
      <c r="AB10" s="17">
        <v>0.40142008482777902</v>
      </c>
      <c r="AC10" s="17">
        <v>0.42442839835705898</v>
      </c>
      <c r="AD10" s="17">
        <v>0.43351573642789598</v>
      </c>
      <c r="AE10" s="17">
        <v>0.38861308943790601</v>
      </c>
      <c r="AF10" s="17"/>
      <c r="AG10" s="17">
        <v>0.39424133943140999</v>
      </c>
      <c r="AH10" s="17">
        <v>0.39460093002583402</v>
      </c>
    </row>
    <row r="11" spans="2:34" x14ac:dyDescent="0.25">
      <c r="B11" s="18" t="s">
        <v>206</v>
      </c>
      <c r="C11" s="19">
        <v>4.7434057945813901E-2</v>
      </c>
      <c r="D11" s="19">
        <v>5.1496133744414703E-2</v>
      </c>
      <c r="E11" s="19">
        <v>4.4278763836333501E-2</v>
      </c>
      <c r="F11" s="19"/>
      <c r="G11" s="19">
        <v>5.20944869194628E-2</v>
      </c>
      <c r="H11" s="19">
        <v>4.9804979244043299E-2</v>
      </c>
      <c r="I11" s="19">
        <v>4.0137193438955998E-2</v>
      </c>
      <c r="J11" s="19"/>
      <c r="K11" s="19">
        <v>6.8762063670965698E-2</v>
      </c>
      <c r="L11" s="19">
        <v>4.0327191662970802E-2</v>
      </c>
      <c r="M11" s="19"/>
      <c r="N11" s="19">
        <v>5.92042464632722E-2</v>
      </c>
      <c r="O11" s="19">
        <v>4.3702313225937699E-2</v>
      </c>
      <c r="P11" s="19">
        <v>4.2638975958817597E-2</v>
      </c>
      <c r="Q11" s="19">
        <v>8.1398032257088096E-2</v>
      </c>
      <c r="R11" s="19">
        <v>3.8302082709370203E-2</v>
      </c>
      <c r="S11" s="19"/>
      <c r="T11" s="19">
        <v>3.4436033587403998E-2</v>
      </c>
      <c r="U11" s="19">
        <v>4.9374122895353603E-2</v>
      </c>
      <c r="V11" s="19">
        <v>4.4505725184087401E-2</v>
      </c>
      <c r="W11" s="19">
        <v>5.4752002394751399E-2</v>
      </c>
      <c r="X11" s="19">
        <v>1.8763269355774801E-2</v>
      </c>
      <c r="Y11" s="19">
        <v>6.49007817197607E-2</v>
      </c>
      <c r="Z11" s="19">
        <v>6.5600191405036298E-2</v>
      </c>
      <c r="AA11" s="19">
        <v>6.9269172102982807E-2</v>
      </c>
      <c r="AB11" s="19">
        <v>2.51642206178661E-2</v>
      </c>
      <c r="AC11" s="19">
        <v>2.6889424710687799E-2</v>
      </c>
      <c r="AD11" s="19">
        <v>0.101394725820149</v>
      </c>
      <c r="AE11" s="19">
        <v>7.1600024528914494E-2</v>
      </c>
      <c r="AF11" s="19"/>
      <c r="AG11" s="19">
        <v>4.9290129009584203E-2</v>
      </c>
      <c r="AH11" s="19">
        <v>4.0617037852036797E-2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213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0.44084345816634901</v>
      </c>
      <c r="D9" s="17">
        <v>0.48314810337513397</v>
      </c>
      <c r="E9" s="17">
        <v>0.40383702154338302</v>
      </c>
      <c r="F9" s="17"/>
      <c r="G9" s="17">
        <v>0.41507443918331399</v>
      </c>
      <c r="H9" s="17">
        <v>0.40046382874026398</v>
      </c>
      <c r="I9" s="17">
        <v>0.51532916722358602</v>
      </c>
      <c r="J9" s="17"/>
      <c r="K9" s="17">
        <v>0.40188211499364801</v>
      </c>
      <c r="L9" s="17">
        <v>0.44779232715701001</v>
      </c>
      <c r="M9" s="17"/>
      <c r="N9" s="17">
        <v>0.37576581671817399</v>
      </c>
      <c r="O9" s="17">
        <v>0.38222899865350501</v>
      </c>
      <c r="P9" s="17">
        <v>0.43008987152991601</v>
      </c>
      <c r="Q9" s="17">
        <v>0.43078204814490501</v>
      </c>
      <c r="R9" s="17">
        <v>0.58142536234060305</v>
      </c>
      <c r="S9" s="17"/>
      <c r="T9" s="17">
        <v>0.54933442655612097</v>
      </c>
      <c r="U9" s="17">
        <v>0.41100221175325502</v>
      </c>
      <c r="V9" s="17">
        <v>0.38826729222476403</v>
      </c>
      <c r="W9" s="17">
        <v>0.42384688180219399</v>
      </c>
      <c r="X9" s="17">
        <v>0.40718265409214799</v>
      </c>
      <c r="Y9" s="17">
        <v>0.45378947067488401</v>
      </c>
      <c r="Z9" s="17">
        <v>0.43265780455979502</v>
      </c>
      <c r="AA9" s="17">
        <v>0.51775051837877994</v>
      </c>
      <c r="AB9" s="17">
        <v>0.42397010738336499</v>
      </c>
      <c r="AC9" s="17">
        <v>0.38567006065641801</v>
      </c>
      <c r="AD9" s="17">
        <v>0.44790913098997598</v>
      </c>
      <c r="AE9" s="17">
        <v>0.43393696749930399</v>
      </c>
      <c r="AF9" s="17"/>
      <c r="AG9" s="17">
        <v>0.490173430561193</v>
      </c>
      <c r="AH9" s="17">
        <v>0.41167185905538001</v>
      </c>
    </row>
    <row r="10" spans="2:34" ht="30" x14ac:dyDescent="0.25">
      <c r="B10" s="18" t="s">
        <v>205</v>
      </c>
      <c r="C10" s="17">
        <v>0.50797078401931905</v>
      </c>
      <c r="D10" s="17">
        <v>0.46886651769436199</v>
      </c>
      <c r="E10" s="17">
        <v>0.54079770590804499</v>
      </c>
      <c r="F10" s="17"/>
      <c r="G10" s="17">
        <v>0.53395644635890305</v>
      </c>
      <c r="H10" s="17">
        <v>0.55631047419768498</v>
      </c>
      <c r="I10" s="17">
        <v>0.42331876012071101</v>
      </c>
      <c r="J10" s="17"/>
      <c r="K10" s="17">
        <v>0.54182934069300404</v>
      </c>
      <c r="L10" s="17">
        <v>0.50557051392018904</v>
      </c>
      <c r="M10" s="17"/>
      <c r="N10" s="17">
        <v>0.54187196372751301</v>
      </c>
      <c r="O10" s="17">
        <v>0.58165178992284805</v>
      </c>
      <c r="P10" s="17">
        <v>0.52170859619266097</v>
      </c>
      <c r="Q10" s="17">
        <v>0.52351132655808597</v>
      </c>
      <c r="R10" s="17">
        <v>0.36980580554921499</v>
      </c>
      <c r="S10" s="17"/>
      <c r="T10" s="17">
        <v>0.38934520276648499</v>
      </c>
      <c r="U10" s="17">
        <v>0.51870038431460497</v>
      </c>
      <c r="V10" s="17">
        <v>0.57512602624211895</v>
      </c>
      <c r="W10" s="17">
        <v>0.51918602110063305</v>
      </c>
      <c r="X10" s="17">
        <v>0.57298303257718697</v>
      </c>
      <c r="Y10" s="17">
        <v>0.473616243403993</v>
      </c>
      <c r="Z10" s="17">
        <v>0.52650352050174998</v>
      </c>
      <c r="AA10" s="17">
        <v>0.43785370068166002</v>
      </c>
      <c r="AB10" s="17">
        <v>0.551983420786892</v>
      </c>
      <c r="AC10" s="17">
        <v>0.56211181930847698</v>
      </c>
      <c r="AD10" s="17">
        <v>0.50356772211808198</v>
      </c>
      <c r="AE10" s="17">
        <v>0.46609635355411499</v>
      </c>
      <c r="AF10" s="17"/>
      <c r="AG10" s="17">
        <v>0.46029249768707398</v>
      </c>
      <c r="AH10" s="17">
        <v>0.54594407291979197</v>
      </c>
    </row>
    <row r="11" spans="2:34" x14ac:dyDescent="0.25">
      <c r="B11" s="18" t="s">
        <v>206</v>
      </c>
      <c r="C11" s="19">
        <v>5.1185757814331698E-2</v>
      </c>
      <c r="D11" s="19">
        <v>4.7985378930503801E-2</v>
      </c>
      <c r="E11" s="19">
        <v>5.5365272548572098E-2</v>
      </c>
      <c r="F11" s="19"/>
      <c r="G11" s="19">
        <v>5.0969114457782898E-2</v>
      </c>
      <c r="H11" s="19">
        <v>4.3225697062051101E-2</v>
      </c>
      <c r="I11" s="19">
        <v>6.1352072655703603E-2</v>
      </c>
      <c r="J11" s="19"/>
      <c r="K11" s="19">
        <v>5.6288544313347698E-2</v>
      </c>
      <c r="L11" s="19">
        <v>4.6637158922800397E-2</v>
      </c>
      <c r="M11" s="19"/>
      <c r="N11" s="19">
        <v>8.2362219554313706E-2</v>
      </c>
      <c r="O11" s="19">
        <v>3.6119211423647699E-2</v>
      </c>
      <c r="P11" s="19">
        <v>4.8201532277422798E-2</v>
      </c>
      <c r="Q11" s="19">
        <v>4.57066252970093E-2</v>
      </c>
      <c r="R11" s="19">
        <v>4.8768832110181799E-2</v>
      </c>
      <c r="S11" s="19"/>
      <c r="T11" s="19">
        <v>6.1320370677394598E-2</v>
      </c>
      <c r="U11" s="19">
        <v>7.0297403932139402E-2</v>
      </c>
      <c r="V11" s="19">
        <v>3.6606681533117101E-2</v>
      </c>
      <c r="W11" s="19">
        <v>5.6967097097173097E-2</v>
      </c>
      <c r="X11" s="19">
        <v>1.98343133306647E-2</v>
      </c>
      <c r="Y11" s="19">
        <v>7.2594285921123103E-2</v>
      </c>
      <c r="Z11" s="19">
        <v>4.0838674938454597E-2</v>
      </c>
      <c r="AA11" s="19">
        <v>4.43957809395608E-2</v>
      </c>
      <c r="AB11" s="19">
        <v>2.40464718297424E-2</v>
      </c>
      <c r="AC11" s="19">
        <v>5.2218120035105203E-2</v>
      </c>
      <c r="AD11" s="19">
        <v>4.8523146891942599E-2</v>
      </c>
      <c r="AE11" s="19">
        <v>9.9966678946580803E-2</v>
      </c>
      <c r="AF11" s="19"/>
      <c r="AG11" s="19">
        <v>4.9534071751733001E-2</v>
      </c>
      <c r="AH11" s="19">
        <v>4.2384068024827803E-2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214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0.46240588286342599</v>
      </c>
      <c r="D9" s="17">
        <v>0.49981654283745702</v>
      </c>
      <c r="E9" s="17">
        <v>0.43126358238606299</v>
      </c>
      <c r="F9" s="17"/>
      <c r="G9" s="17">
        <v>0.42555257573812499</v>
      </c>
      <c r="H9" s="17">
        <v>0.44673653582348999</v>
      </c>
      <c r="I9" s="17">
        <v>0.51625253679610095</v>
      </c>
      <c r="J9" s="17"/>
      <c r="K9" s="17">
        <v>0.43138337892463102</v>
      </c>
      <c r="L9" s="17">
        <v>0.469164246373593</v>
      </c>
      <c r="M9" s="17"/>
      <c r="N9" s="17">
        <v>0.40830641929491002</v>
      </c>
      <c r="O9" s="17">
        <v>0.47448744231305801</v>
      </c>
      <c r="P9" s="17">
        <v>0.43391698325574701</v>
      </c>
      <c r="Q9" s="17">
        <v>0.47724817995875302</v>
      </c>
      <c r="R9" s="17">
        <v>0.54292738929780704</v>
      </c>
      <c r="S9" s="17"/>
      <c r="T9" s="17">
        <v>0.58038436155922302</v>
      </c>
      <c r="U9" s="17">
        <v>0.42747946238330298</v>
      </c>
      <c r="V9" s="17">
        <v>0.48820870461954302</v>
      </c>
      <c r="W9" s="17">
        <v>0.42285866636282698</v>
      </c>
      <c r="X9" s="17">
        <v>0.43370355144962602</v>
      </c>
      <c r="Y9" s="17">
        <v>0.47703803265744998</v>
      </c>
      <c r="Z9" s="17">
        <v>0.39553105128223398</v>
      </c>
      <c r="AA9" s="17">
        <v>0.47322923913096299</v>
      </c>
      <c r="AB9" s="17">
        <v>0.39621121606778897</v>
      </c>
      <c r="AC9" s="17">
        <v>0.48958827266078198</v>
      </c>
      <c r="AD9" s="17">
        <v>0.47778086434428302</v>
      </c>
      <c r="AE9" s="17">
        <v>0.47909372739505501</v>
      </c>
      <c r="AF9" s="17"/>
      <c r="AG9" s="17">
        <v>0.49006519960081502</v>
      </c>
      <c r="AH9" s="17">
        <v>0.44844737150668901</v>
      </c>
    </row>
    <row r="10" spans="2:34" ht="30" x14ac:dyDescent="0.25">
      <c r="B10" s="18" t="s">
        <v>205</v>
      </c>
      <c r="C10" s="17">
        <v>0.49749803619201799</v>
      </c>
      <c r="D10" s="17">
        <v>0.45414160048652702</v>
      </c>
      <c r="E10" s="17">
        <v>0.53381981851704896</v>
      </c>
      <c r="F10" s="17"/>
      <c r="G10" s="17">
        <v>0.52026070844149197</v>
      </c>
      <c r="H10" s="17">
        <v>0.51553117582654495</v>
      </c>
      <c r="I10" s="17">
        <v>0.45377997097796302</v>
      </c>
      <c r="J10" s="17"/>
      <c r="K10" s="17">
        <v>0.54211315230517698</v>
      </c>
      <c r="L10" s="17">
        <v>0.49109009266694298</v>
      </c>
      <c r="M10" s="17"/>
      <c r="N10" s="17">
        <v>0.52838070681340399</v>
      </c>
      <c r="O10" s="17">
        <v>0.50196180616438102</v>
      </c>
      <c r="P10" s="17">
        <v>0.52934363960528097</v>
      </c>
      <c r="Q10" s="17">
        <v>0.46941166713992699</v>
      </c>
      <c r="R10" s="17">
        <v>0.41724415457194403</v>
      </c>
      <c r="S10" s="17"/>
      <c r="T10" s="17">
        <v>0.38794676870440697</v>
      </c>
      <c r="U10" s="17">
        <v>0.54935954250274299</v>
      </c>
      <c r="V10" s="17">
        <v>0.46496751152075799</v>
      </c>
      <c r="W10" s="17">
        <v>0.52769962643901602</v>
      </c>
      <c r="X10" s="17">
        <v>0.52685112677413903</v>
      </c>
      <c r="Y10" s="17">
        <v>0.47750377896299601</v>
      </c>
      <c r="Z10" s="17">
        <v>0.53668156759022101</v>
      </c>
      <c r="AA10" s="17">
        <v>0.463252622075358</v>
      </c>
      <c r="AB10" s="17">
        <v>0.57878070313600405</v>
      </c>
      <c r="AC10" s="17">
        <v>0.47869318336128402</v>
      </c>
      <c r="AD10" s="17">
        <v>0.4935306780673</v>
      </c>
      <c r="AE10" s="17">
        <v>0.44245912556761802</v>
      </c>
      <c r="AF10" s="17"/>
      <c r="AG10" s="17">
        <v>0.46932729358966202</v>
      </c>
      <c r="AH10" s="17">
        <v>0.518076201492503</v>
      </c>
    </row>
    <row r="11" spans="2:34" x14ac:dyDescent="0.25">
      <c r="B11" s="18" t="s">
        <v>206</v>
      </c>
      <c r="C11" s="19">
        <v>4.0096080944556398E-2</v>
      </c>
      <c r="D11" s="19">
        <v>4.6041856676015701E-2</v>
      </c>
      <c r="E11" s="19">
        <v>3.4916599096887602E-2</v>
      </c>
      <c r="F11" s="19"/>
      <c r="G11" s="19">
        <v>5.4186715820383098E-2</v>
      </c>
      <c r="H11" s="19">
        <v>3.7732288349965198E-2</v>
      </c>
      <c r="I11" s="19">
        <v>2.99674922259358E-2</v>
      </c>
      <c r="J11" s="19"/>
      <c r="K11" s="19">
        <v>2.65034687701916E-2</v>
      </c>
      <c r="L11" s="19">
        <v>3.9745660959463899E-2</v>
      </c>
      <c r="M11" s="19"/>
      <c r="N11" s="19">
        <v>6.3312873891686106E-2</v>
      </c>
      <c r="O11" s="19">
        <v>2.35507515225616E-2</v>
      </c>
      <c r="P11" s="19">
        <v>3.6739377138972198E-2</v>
      </c>
      <c r="Q11" s="19">
        <v>5.334015290132E-2</v>
      </c>
      <c r="R11" s="19">
        <v>3.98284561302494E-2</v>
      </c>
      <c r="S11" s="19"/>
      <c r="T11" s="19">
        <v>3.1668869736370002E-2</v>
      </c>
      <c r="U11" s="19">
        <v>2.31609951139541E-2</v>
      </c>
      <c r="V11" s="19">
        <v>4.6823783859698903E-2</v>
      </c>
      <c r="W11" s="19">
        <v>4.9441707198156597E-2</v>
      </c>
      <c r="X11" s="19">
        <v>3.9445321776235401E-2</v>
      </c>
      <c r="Y11" s="19">
        <v>4.5458188379553899E-2</v>
      </c>
      <c r="Z11" s="19">
        <v>6.7787381127544996E-2</v>
      </c>
      <c r="AA11" s="19">
        <v>6.35181387936785E-2</v>
      </c>
      <c r="AB11" s="19">
        <v>2.50080807962067E-2</v>
      </c>
      <c r="AC11" s="19">
        <v>3.1718543977934298E-2</v>
      </c>
      <c r="AD11" s="19">
        <v>2.8688457588417E-2</v>
      </c>
      <c r="AE11" s="19">
        <v>7.8447147037326706E-2</v>
      </c>
      <c r="AF11" s="19"/>
      <c r="AG11" s="19">
        <v>4.0607506809522798E-2</v>
      </c>
      <c r="AH11" s="19">
        <v>3.3476427000808398E-2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215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0.69658186485445694</v>
      </c>
      <c r="D9" s="17">
        <v>0.72071857266015305</v>
      </c>
      <c r="E9" s="17">
        <v>0.67961584356816596</v>
      </c>
      <c r="F9" s="17"/>
      <c r="G9" s="17">
        <v>0.68851264681295699</v>
      </c>
      <c r="H9" s="17">
        <v>0.70389383590832799</v>
      </c>
      <c r="I9" s="17">
        <v>0.69492303160354496</v>
      </c>
      <c r="J9" s="17"/>
      <c r="K9" s="17">
        <v>0.62825026862061295</v>
      </c>
      <c r="L9" s="17">
        <v>0.71189900046912902</v>
      </c>
      <c r="M9" s="17"/>
      <c r="N9" s="17">
        <v>0.56518099616366102</v>
      </c>
      <c r="O9" s="17">
        <v>0.69893043651466702</v>
      </c>
      <c r="P9" s="17">
        <v>0.71093975519280395</v>
      </c>
      <c r="Q9" s="17">
        <v>0.73752655822925495</v>
      </c>
      <c r="R9" s="17">
        <v>0.76203419135026895</v>
      </c>
      <c r="S9" s="17"/>
      <c r="T9" s="17">
        <v>0.78428702898790703</v>
      </c>
      <c r="U9" s="17">
        <v>0.69249301113499595</v>
      </c>
      <c r="V9" s="17">
        <v>0.66554167490698901</v>
      </c>
      <c r="W9" s="17">
        <v>0.66235997396104496</v>
      </c>
      <c r="X9" s="17">
        <v>0.63144413577321901</v>
      </c>
      <c r="Y9" s="17">
        <v>0.681190117609625</v>
      </c>
      <c r="Z9" s="17">
        <v>0.72355590847482398</v>
      </c>
      <c r="AA9" s="17">
        <v>0.64656278938467204</v>
      </c>
      <c r="AB9" s="17">
        <v>0.71596096932399</v>
      </c>
      <c r="AC9" s="17">
        <v>0.68090041891836905</v>
      </c>
      <c r="AD9" s="17">
        <v>0.69080068734800903</v>
      </c>
      <c r="AE9" s="17">
        <v>0.68012500779560603</v>
      </c>
      <c r="AF9" s="17"/>
      <c r="AG9" s="17">
        <v>0.69098372724509505</v>
      </c>
      <c r="AH9" s="17">
        <v>0.712104458304332</v>
      </c>
    </row>
    <row r="10" spans="2:34" ht="30" x14ac:dyDescent="0.25">
      <c r="B10" s="18" t="s">
        <v>205</v>
      </c>
      <c r="C10" s="17">
        <v>0.26572385977285701</v>
      </c>
      <c r="D10" s="17">
        <v>0.24146482322763399</v>
      </c>
      <c r="E10" s="17">
        <v>0.28209136073104502</v>
      </c>
      <c r="F10" s="17"/>
      <c r="G10" s="17">
        <v>0.262954949742495</v>
      </c>
      <c r="H10" s="17">
        <v>0.25952752865538598</v>
      </c>
      <c r="I10" s="17">
        <v>0.27605280471188898</v>
      </c>
      <c r="J10" s="17"/>
      <c r="K10" s="17">
        <v>0.28746982301685903</v>
      </c>
      <c r="L10" s="17">
        <v>0.26058086055302698</v>
      </c>
      <c r="M10" s="17"/>
      <c r="N10" s="17">
        <v>0.35331587651025198</v>
      </c>
      <c r="O10" s="17">
        <v>0.262724147398537</v>
      </c>
      <c r="P10" s="17">
        <v>0.26125084159884499</v>
      </c>
      <c r="Q10" s="17">
        <v>0.23180506127721601</v>
      </c>
      <c r="R10" s="17">
        <v>0.216431721665375</v>
      </c>
      <c r="S10" s="17"/>
      <c r="T10" s="17">
        <v>0.19906854762734499</v>
      </c>
      <c r="U10" s="17">
        <v>0.27009627530174501</v>
      </c>
      <c r="V10" s="17">
        <v>0.272214928646764</v>
      </c>
      <c r="W10" s="17">
        <v>0.301848024756805</v>
      </c>
      <c r="X10" s="17">
        <v>0.34836991201831802</v>
      </c>
      <c r="Y10" s="17">
        <v>0.26466940555127999</v>
      </c>
      <c r="Z10" s="17">
        <v>0.222308785034907</v>
      </c>
      <c r="AA10" s="17">
        <v>0.31281637371640703</v>
      </c>
      <c r="AB10" s="17">
        <v>0.24651805583789099</v>
      </c>
      <c r="AC10" s="17">
        <v>0.28692093834749099</v>
      </c>
      <c r="AD10" s="17">
        <v>0.27972206235703401</v>
      </c>
      <c r="AE10" s="17">
        <v>0.276633514890953</v>
      </c>
      <c r="AF10" s="17"/>
      <c r="AG10" s="17">
        <v>0.26959506405231598</v>
      </c>
      <c r="AH10" s="17">
        <v>0.26183764664388898</v>
      </c>
    </row>
    <row r="11" spans="2:34" x14ac:dyDescent="0.25">
      <c r="B11" s="18" t="s">
        <v>206</v>
      </c>
      <c r="C11" s="19">
        <v>3.7694275372686499E-2</v>
      </c>
      <c r="D11" s="19">
        <v>3.7816604112213097E-2</v>
      </c>
      <c r="E11" s="19">
        <v>3.82927957007888E-2</v>
      </c>
      <c r="F11" s="19"/>
      <c r="G11" s="19">
        <v>4.8532403444547997E-2</v>
      </c>
      <c r="H11" s="19">
        <v>3.6578635436285901E-2</v>
      </c>
      <c r="I11" s="19">
        <v>2.9024163684566399E-2</v>
      </c>
      <c r="J11" s="19"/>
      <c r="K11" s="19">
        <v>8.4279908362527495E-2</v>
      </c>
      <c r="L11" s="19">
        <v>2.7520138977843799E-2</v>
      </c>
      <c r="M11" s="19"/>
      <c r="N11" s="19">
        <v>8.1503127326086694E-2</v>
      </c>
      <c r="O11" s="19">
        <v>3.8345416086796001E-2</v>
      </c>
      <c r="P11" s="19">
        <v>2.7809403208351399E-2</v>
      </c>
      <c r="Q11" s="19">
        <v>3.0668380493529501E-2</v>
      </c>
      <c r="R11" s="19">
        <v>2.15340869843553E-2</v>
      </c>
      <c r="S11" s="19"/>
      <c r="T11" s="19">
        <v>1.6644423384748201E-2</v>
      </c>
      <c r="U11" s="19">
        <v>3.74107135632595E-2</v>
      </c>
      <c r="V11" s="19">
        <v>6.22433964462469E-2</v>
      </c>
      <c r="W11" s="19">
        <v>3.57920012821508E-2</v>
      </c>
      <c r="X11" s="19">
        <v>2.0185952208463399E-2</v>
      </c>
      <c r="Y11" s="19">
        <v>5.4140476839094703E-2</v>
      </c>
      <c r="Z11" s="19">
        <v>5.4135306490268702E-2</v>
      </c>
      <c r="AA11" s="19">
        <v>4.0620836898920702E-2</v>
      </c>
      <c r="AB11" s="19">
        <v>3.7520974838119503E-2</v>
      </c>
      <c r="AC11" s="19">
        <v>3.2178642734139798E-2</v>
      </c>
      <c r="AD11" s="19">
        <v>2.9477250294956198E-2</v>
      </c>
      <c r="AE11" s="19">
        <v>4.3241477313441502E-2</v>
      </c>
      <c r="AF11" s="19"/>
      <c r="AG11" s="19">
        <v>3.9421208702588799E-2</v>
      </c>
      <c r="AH11" s="19">
        <v>2.6057895051778999E-2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216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0.34167091779791697</v>
      </c>
      <c r="D9" s="17">
        <v>0.373696512025887</v>
      </c>
      <c r="E9" s="17">
        <v>0.31617670574866902</v>
      </c>
      <c r="F9" s="17"/>
      <c r="G9" s="17">
        <v>0.271054851561574</v>
      </c>
      <c r="H9" s="17">
        <v>0.34096971191667003</v>
      </c>
      <c r="I9" s="17">
        <v>0.40813898671389098</v>
      </c>
      <c r="J9" s="17"/>
      <c r="K9" s="17">
        <v>0.30074619300782401</v>
      </c>
      <c r="L9" s="17">
        <v>0.35132799937088299</v>
      </c>
      <c r="M9" s="17"/>
      <c r="N9" s="17">
        <v>0.271220929907802</v>
      </c>
      <c r="O9" s="17">
        <v>0.28365634603542</v>
      </c>
      <c r="P9" s="17">
        <v>0.31572555680601899</v>
      </c>
      <c r="Q9" s="17">
        <v>0.37398787359804597</v>
      </c>
      <c r="R9" s="17">
        <v>0.49933207680698499</v>
      </c>
      <c r="S9" s="17"/>
      <c r="T9" s="17">
        <v>0.50879702148802997</v>
      </c>
      <c r="U9" s="17">
        <v>0.30166066289744897</v>
      </c>
      <c r="V9" s="17">
        <v>0.26453386945917701</v>
      </c>
      <c r="W9" s="17">
        <v>0.27109672993356998</v>
      </c>
      <c r="X9" s="17">
        <v>0.302739029107293</v>
      </c>
      <c r="Y9" s="17">
        <v>0.336966419638834</v>
      </c>
      <c r="Z9" s="17">
        <v>0.338098043773299</v>
      </c>
      <c r="AA9" s="17">
        <v>0.290602952204848</v>
      </c>
      <c r="AB9" s="17">
        <v>0.336357367782465</v>
      </c>
      <c r="AC9" s="17">
        <v>0.29061420352610701</v>
      </c>
      <c r="AD9" s="17">
        <v>0.42602245147045897</v>
      </c>
      <c r="AE9" s="17">
        <v>0.38678091656279001</v>
      </c>
      <c r="AF9" s="17"/>
      <c r="AG9" s="17">
        <v>0.36004081369108198</v>
      </c>
      <c r="AH9" s="17">
        <v>0.32994300261691401</v>
      </c>
    </row>
    <row r="10" spans="2:34" ht="30" x14ac:dyDescent="0.25">
      <c r="B10" s="18" t="s">
        <v>205</v>
      </c>
      <c r="C10" s="17">
        <v>0.61001514923605504</v>
      </c>
      <c r="D10" s="17">
        <v>0.57801556863312098</v>
      </c>
      <c r="E10" s="17">
        <v>0.63455939755484603</v>
      </c>
      <c r="F10" s="17"/>
      <c r="G10" s="17">
        <v>0.67653436324107596</v>
      </c>
      <c r="H10" s="17">
        <v>0.61577833427782203</v>
      </c>
      <c r="I10" s="17">
        <v>0.54101533295009696</v>
      </c>
      <c r="J10" s="17"/>
      <c r="K10" s="17">
        <v>0.60158992684123702</v>
      </c>
      <c r="L10" s="17">
        <v>0.61257270110116302</v>
      </c>
      <c r="M10" s="17"/>
      <c r="N10" s="17">
        <v>0.64291025539136903</v>
      </c>
      <c r="O10" s="17">
        <v>0.67360582408902303</v>
      </c>
      <c r="P10" s="17">
        <v>0.64019706011919297</v>
      </c>
      <c r="Q10" s="17">
        <v>0.57570654628859297</v>
      </c>
      <c r="R10" s="17">
        <v>0.47054502627503703</v>
      </c>
      <c r="S10" s="17"/>
      <c r="T10" s="17">
        <v>0.458134869254682</v>
      </c>
      <c r="U10" s="17">
        <v>0.66073150579639595</v>
      </c>
      <c r="V10" s="17">
        <v>0.70463441167464003</v>
      </c>
      <c r="W10" s="17">
        <v>0.67337507692638698</v>
      </c>
      <c r="X10" s="17">
        <v>0.65731031390442096</v>
      </c>
      <c r="Y10" s="17">
        <v>0.58510190868418299</v>
      </c>
      <c r="Z10" s="17">
        <v>0.592720667299518</v>
      </c>
      <c r="AA10" s="17">
        <v>0.61432489920979905</v>
      </c>
      <c r="AB10" s="17">
        <v>0.62445651163691196</v>
      </c>
      <c r="AC10" s="17">
        <v>0.66509809785919805</v>
      </c>
      <c r="AD10" s="17">
        <v>0.53974741483184197</v>
      </c>
      <c r="AE10" s="17">
        <v>0.55072820478215101</v>
      </c>
      <c r="AF10" s="17"/>
      <c r="AG10" s="17">
        <v>0.578728639488297</v>
      </c>
      <c r="AH10" s="17">
        <v>0.63687752450493595</v>
      </c>
    </row>
    <row r="11" spans="2:34" x14ac:dyDescent="0.25">
      <c r="B11" s="18" t="s">
        <v>206</v>
      </c>
      <c r="C11" s="19">
        <v>4.8313932966027803E-2</v>
      </c>
      <c r="D11" s="19">
        <v>4.8287919340991699E-2</v>
      </c>
      <c r="E11" s="19">
        <v>4.9263896696485301E-2</v>
      </c>
      <c r="F11" s="19"/>
      <c r="G11" s="19">
        <v>5.2410785197349603E-2</v>
      </c>
      <c r="H11" s="19">
        <v>4.3251953805507899E-2</v>
      </c>
      <c r="I11" s="19">
        <v>5.0845680336011702E-2</v>
      </c>
      <c r="J11" s="19"/>
      <c r="K11" s="19">
        <v>9.7663880150938798E-2</v>
      </c>
      <c r="L11" s="19">
        <v>3.6099299527954098E-2</v>
      </c>
      <c r="M11" s="19"/>
      <c r="N11" s="19">
        <v>8.5868814700829202E-2</v>
      </c>
      <c r="O11" s="19">
        <v>4.2737829875557701E-2</v>
      </c>
      <c r="P11" s="19">
        <v>4.4077383074788097E-2</v>
      </c>
      <c r="Q11" s="19">
        <v>5.0305580113361198E-2</v>
      </c>
      <c r="R11" s="19">
        <v>3.0122896917978401E-2</v>
      </c>
      <c r="S11" s="19"/>
      <c r="T11" s="19">
        <v>3.30681092572878E-2</v>
      </c>
      <c r="U11" s="19">
        <v>3.7607831306154998E-2</v>
      </c>
      <c r="V11" s="19">
        <v>3.0831718866183001E-2</v>
      </c>
      <c r="W11" s="19">
        <v>5.5528193140043799E-2</v>
      </c>
      <c r="X11" s="19">
        <v>3.9950656988286502E-2</v>
      </c>
      <c r="Y11" s="19">
        <v>7.7931671676983796E-2</v>
      </c>
      <c r="Z11" s="19">
        <v>6.9181288927182893E-2</v>
      </c>
      <c r="AA11" s="19">
        <v>9.5072148585353206E-2</v>
      </c>
      <c r="AB11" s="19">
        <v>3.9186120580623901E-2</v>
      </c>
      <c r="AC11" s="19">
        <v>4.4287698614695198E-2</v>
      </c>
      <c r="AD11" s="19">
        <v>3.4230133697698797E-2</v>
      </c>
      <c r="AE11" s="19">
        <v>6.2490878655058903E-2</v>
      </c>
      <c r="AF11" s="19"/>
      <c r="AG11" s="19">
        <v>6.1230546820620499E-2</v>
      </c>
      <c r="AH11" s="19">
        <v>3.3179472878150297E-2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217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0.38470338380977398</v>
      </c>
      <c r="D9" s="17">
        <v>0.40696670816444402</v>
      </c>
      <c r="E9" s="17">
        <v>0.36979520391013299</v>
      </c>
      <c r="F9" s="17"/>
      <c r="G9" s="17">
        <v>0.28765427988089298</v>
      </c>
      <c r="H9" s="17">
        <v>0.42854841412008499</v>
      </c>
      <c r="I9" s="17">
        <v>0.41995640192997502</v>
      </c>
      <c r="J9" s="17"/>
      <c r="K9" s="17">
        <v>0.30675265072013003</v>
      </c>
      <c r="L9" s="17">
        <v>0.40673206610996798</v>
      </c>
      <c r="M9" s="17"/>
      <c r="N9" s="17">
        <v>0.24422673879201301</v>
      </c>
      <c r="O9" s="17">
        <v>0.35071918045184702</v>
      </c>
      <c r="P9" s="17">
        <v>0.37110818083343899</v>
      </c>
      <c r="Q9" s="17">
        <v>0.48488986031039599</v>
      </c>
      <c r="R9" s="17">
        <v>0.52751719418800302</v>
      </c>
      <c r="S9" s="17"/>
      <c r="T9" s="17">
        <v>0.44979205557212698</v>
      </c>
      <c r="U9" s="17">
        <v>0.33955723450740899</v>
      </c>
      <c r="V9" s="17">
        <v>0.33949770471084401</v>
      </c>
      <c r="W9" s="17">
        <v>0.37214880662494598</v>
      </c>
      <c r="X9" s="17">
        <v>0.32491085559050498</v>
      </c>
      <c r="Y9" s="17">
        <v>0.38629545555504402</v>
      </c>
      <c r="Z9" s="17">
        <v>0.36740107681414302</v>
      </c>
      <c r="AA9" s="17">
        <v>0.36841781115094302</v>
      </c>
      <c r="AB9" s="17">
        <v>0.44706907378116201</v>
      </c>
      <c r="AC9" s="17">
        <v>0.40481335288835602</v>
      </c>
      <c r="AD9" s="17">
        <v>0.39271315179570698</v>
      </c>
      <c r="AE9" s="17">
        <v>0.36483743237251798</v>
      </c>
      <c r="AF9" s="17"/>
      <c r="AG9" s="17">
        <v>0.40813385507502697</v>
      </c>
      <c r="AH9" s="17">
        <v>0.37407978869883701</v>
      </c>
    </row>
    <row r="10" spans="2:34" ht="30" x14ac:dyDescent="0.25">
      <c r="B10" s="18" t="s">
        <v>205</v>
      </c>
      <c r="C10" s="17">
        <v>0.57944562432594504</v>
      </c>
      <c r="D10" s="17">
        <v>0.55767791320138904</v>
      </c>
      <c r="E10" s="17">
        <v>0.59317254091753802</v>
      </c>
      <c r="F10" s="17"/>
      <c r="G10" s="17">
        <v>0.68125142583529097</v>
      </c>
      <c r="H10" s="17">
        <v>0.53133532426617203</v>
      </c>
      <c r="I10" s="17">
        <v>0.545114080664168</v>
      </c>
      <c r="J10" s="17"/>
      <c r="K10" s="17">
        <v>0.64976840240705602</v>
      </c>
      <c r="L10" s="17">
        <v>0.56233327093968499</v>
      </c>
      <c r="M10" s="17"/>
      <c r="N10" s="17">
        <v>0.70008659242687099</v>
      </c>
      <c r="O10" s="17">
        <v>0.61811614367315504</v>
      </c>
      <c r="P10" s="17">
        <v>0.59861695116301505</v>
      </c>
      <c r="Q10" s="17">
        <v>0.46811801085249299</v>
      </c>
      <c r="R10" s="17">
        <v>0.441760693802492</v>
      </c>
      <c r="S10" s="17"/>
      <c r="T10" s="17">
        <v>0.53366316415627602</v>
      </c>
      <c r="U10" s="17">
        <v>0.61157658409339599</v>
      </c>
      <c r="V10" s="17">
        <v>0.62411939140921402</v>
      </c>
      <c r="W10" s="17">
        <v>0.60127933017540702</v>
      </c>
      <c r="X10" s="17">
        <v>0.64561845138723495</v>
      </c>
      <c r="Y10" s="17">
        <v>0.54969370450449995</v>
      </c>
      <c r="Z10" s="17">
        <v>0.61222934557664099</v>
      </c>
      <c r="AA10" s="17">
        <v>0.54924497607740097</v>
      </c>
      <c r="AB10" s="17">
        <v>0.52168245983024197</v>
      </c>
      <c r="AC10" s="17">
        <v>0.57014475938017095</v>
      </c>
      <c r="AD10" s="17">
        <v>0.59570264287782404</v>
      </c>
      <c r="AE10" s="17">
        <v>0.54775762042487697</v>
      </c>
      <c r="AF10" s="17"/>
      <c r="AG10" s="17">
        <v>0.55614885221931498</v>
      </c>
      <c r="AH10" s="17">
        <v>0.60164401024606495</v>
      </c>
    </row>
    <row r="11" spans="2:34" x14ac:dyDescent="0.25">
      <c r="B11" s="18" t="s">
        <v>206</v>
      </c>
      <c r="C11" s="19">
        <v>3.5850991864280903E-2</v>
      </c>
      <c r="D11" s="19">
        <v>3.5355378634166802E-2</v>
      </c>
      <c r="E11" s="19">
        <v>3.7032255172329102E-2</v>
      </c>
      <c r="F11" s="19"/>
      <c r="G11" s="19">
        <v>3.1094294283816999E-2</v>
      </c>
      <c r="H11" s="19">
        <v>4.0116261613743397E-2</v>
      </c>
      <c r="I11" s="19">
        <v>3.4929517405856703E-2</v>
      </c>
      <c r="J11" s="19"/>
      <c r="K11" s="19">
        <v>4.3478946872813597E-2</v>
      </c>
      <c r="L11" s="19">
        <v>3.09346629503464E-2</v>
      </c>
      <c r="M11" s="19"/>
      <c r="N11" s="19">
        <v>5.5686668781116201E-2</v>
      </c>
      <c r="O11" s="19">
        <v>3.1164675874998E-2</v>
      </c>
      <c r="P11" s="19">
        <v>3.0274868003546101E-2</v>
      </c>
      <c r="Q11" s="19">
        <v>4.6992128837111097E-2</v>
      </c>
      <c r="R11" s="19">
        <v>3.0722112009505101E-2</v>
      </c>
      <c r="S11" s="19"/>
      <c r="T11" s="19">
        <v>1.65447802715963E-2</v>
      </c>
      <c r="U11" s="19">
        <v>4.8866181399195199E-2</v>
      </c>
      <c r="V11" s="19">
        <v>3.6382903879942197E-2</v>
      </c>
      <c r="W11" s="19">
        <v>2.6571863199646301E-2</v>
      </c>
      <c r="X11" s="19">
        <v>2.9470693022259499E-2</v>
      </c>
      <c r="Y11" s="19">
        <v>6.4010839940456796E-2</v>
      </c>
      <c r="Z11" s="19">
        <v>2.0369577609216E-2</v>
      </c>
      <c r="AA11" s="19">
        <v>8.2337212771656398E-2</v>
      </c>
      <c r="AB11" s="19">
        <v>3.12484663885958E-2</v>
      </c>
      <c r="AC11" s="19">
        <v>2.5041887731472302E-2</v>
      </c>
      <c r="AD11" s="19">
        <v>1.1584205326468601E-2</v>
      </c>
      <c r="AE11" s="19">
        <v>8.7404947202605304E-2</v>
      </c>
      <c r="AF11" s="19"/>
      <c r="AG11" s="19">
        <v>3.5717292705657898E-2</v>
      </c>
      <c r="AH11" s="19">
        <v>2.42762010550981E-2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218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0.32593891689476601</v>
      </c>
      <c r="D9" s="17">
        <v>0.32432746686116798</v>
      </c>
      <c r="E9" s="17">
        <v>0.33378370541045699</v>
      </c>
      <c r="F9" s="17"/>
      <c r="G9" s="17">
        <v>0.23862572052095399</v>
      </c>
      <c r="H9" s="17">
        <v>0.34563428249457001</v>
      </c>
      <c r="I9" s="17">
        <v>0.38238157538314299</v>
      </c>
      <c r="J9" s="17"/>
      <c r="K9" s="17">
        <v>0.28642923357930999</v>
      </c>
      <c r="L9" s="17">
        <v>0.34036713506384902</v>
      </c>
      <c r="M9" s="17"/>
      <c r="N9" s="17">
        <v>0.165859074092849</v>
      </c>
      <c r="O9" s="17">
        <v>0.27019024222496302</v>
      </c>
      <c r="P9" s="17">
        <v>0.31101802254631999</v>
      </c>
      <c r="Q9" s="17">
        <v>0.385534537964002</v>
      </c>
      <c r="R9" s="17">
        <v>0.525460627841974</v>
      </c>
      <c r="S9" s="17"/>
      <c r="T9" s="17">
        <v>0.46710776078039101</v>
      </c>
      <c r="U9" s="17">
        <v>0.27746168917323999</v>
      </c>
      <c r="V9" s="17">
        <v>0.27916538479195402</v>
      </c>
      <c r="W9" s="17">
        <v>0.26101365481251998</v>
      </c>
      <c r="X9" s="17">
        <v>0.31579477181981103</v>
      </c>
      <c r="Y9" s="17">
        <v>0.35705790538683801</v>
      </c>
      <c r="Z9" s="17">
        <v>0.28311348773758099</v>
      </c>
      <c r="AA9" s="17">
        <v>0.27666870859460202</v>
      </c>
      <c r="AB9" s="17">
        <v>0.36482812249891</v>
      </c>
      <c r="AC9" s="17">
        <v>0.28700304499051199</v>
      </c>
      <c r="AD9" s="17">
        <v>0.26691992707446099</v>
      </c>
      <c r="AE9" s="17">
        <v>0.39093589310606203</v>
      </c>
      <c r="AF9" s="17"/>
      <c r="AG9" s="17">
        <v>0.361797252930879</v>
      </c>
      <c r="AH9" s="17">
        <v>0.30877015029722199</v>
      </c>
    </row>
    <row r="10" spans="2:34" ht="30" x14ac:dyDescent="0.25">
      <c r="B10" s="18" t="s">
        <v>205</v>
      </c>
      <c r="C10" s="17">
        <v>0.63337910101565897</v>
      </c>
      <c r="D10" s="17">
        <v>0.63335678029256504</v>
      </c>
      <c r="E10" s="17">
        <v>0.62639022414318202</v>
      </c>
      <c r="F10" s="17"/>
      <c r="G10" s="17">
        <v>0.72070197247189005</v>
      </c>
      <c r="H10" s="17">
        <v>0.61053656833435899</v>
      </c>
      <c r="I10" s="17">
        <v>0.58086735108461995</v>
      </c>
      <c r="J10" s="17"/>
      <c r="K10" s="17">
        <v>0.64323753549487095</v>
      </c>
      <c r="L10" s="17">
        <v>0.62869772152694303</v>
      </c>
      <c r="M10" s="17"/>
      <c r="N10" s="17">
        <v>0.75883308986959597</v>
      </c>
      <c r="O10" s="17">
        <v>0.68927096792873099</v>
      </c>
      <c r="P10" s="17">
        <v>0.65755357139142201</v>
      </c>
      <c r="Q10" s="17">
        <v>0.57439459583843799</v>
      </c>
      <c r="R10" s="17">
        <v>0.44500939228948</v>
      </c>
      <c r="S10" s="17"/>
      <c r="T10" s="17">
        <v>0.50012419791624096</v>
      </c>
      <c r="U10" s="17">
        <v>0.69823318777118104</v>
      </c>
      <c r="V10" s="17">
        <v>0.68527364319067097</v>
      </c>
      <c r="W10" s="17">
        <v>0.68093903025735103</v>
      </c>
      <c r="X10" s="17">
        <v>0.64199528153427099</v>
      </c>
      <c r="Y10" s="17">
        <v>0.57041249712574404</v>
      </c>
      <c r="Z10" s="17">
        <v>0.67746548599504697</v>
      </c>
      <c r="AA10" s="17">
        <v>0.65809475039572696</v>
      </c>
      <c r="AB10" s="17">
        <v>0.60411592303194594</v>
      </c>
      <c r="AC10" s="17">
        <v>0.67872026098843496</v>
      </c>
      <c r="AD10" s="17">
        <v>0.68428373027685296</v>
      </c>
      <c r="AE10" s="17">
        <v>0.58993948804637197</v>
      </c>
      <c r="AF10" s="17"/>
      <c r="AG10" s="17">
        <v>0.58762372212049396</v>
      </c>
      <c r="AH10" s="17">
        <v>0.66733649114483096</v>
      </c>
    </row>
    <row r="11" spans="2:34" x14ac:dyDescent="0.25">
      <c r="B11" s="18" t="s">
        <v>206</v>
      </c>
      <c r="C11" s="19">
        <v>4.0681982089575103E-2</v>
      </c>
      <c r="D11" s="19">
        <v>4.2315752846267603E-2</v>
      </c>
      <c r="E11" s="19">
        <v>3.9826070446361203E-2</v>
      </c>
      <c r="F11" s="19"/>
      <c r="G11" s="19">
        <v>4.0672307007156801E-2</v>
      </c>
      <c r="H11" s="19">
        <v>4.3829149171071002E-2</v>
      </c>
      <c r="I11" s="19">
        <v>3.6751073532236798E-2</v>
      </c>
      <c r="J11" s="19"/>
      <c r="K11" s="19">
        <v>7.0333230925819001E-2</v>
      </c>
      <c r="L11" s="19">
        <v>3.0935143409207298E-2</v>
      </c>
      <c r="M11" s="19"/>
      <c r="N11" s="19">
        <v>7.5307836037555004E-2</v>
      </c>
      <c r="O11" s="19">
        <v>4.0538789846305899E-2</v>
      </c>
      <c r="P11" s="19">
        <v>3.1428406062257802E-2</v>
      </c>
      <c r="Q11" s="19">
        <v>4.0070866197559799E-2</v>
      </c>
      <c r="R11" s="19">
        <v>2.9529979868546202E-2</v>
      </c>
      <c r="S11" s="19"/>
      <c r="T11" s="19">
        <v>3.2768041303367898E-2</v>
      </c>
      <c r="U11" s="19">
        <v>2.4305123055578599E-2</v>
      </c>
      <c r="V11" s="19">
        <v>3.5560972017375E-2</v>
      </c>
      <c r="W11" s="19">
        <v>5.8047314930128303E-2</v>
      </c>
      <c r="X11" s="19">
        <v>4.2209946645917998E-2</v>
      </c>
      <c r="Y11" s="19">
        <v>7.2529597487417302E-2</v>
      </c>
      <c r="Z11" s="19">
        <v>3.94210262673719E-2</v>
      </c>
      <c r="AA11" s="19">
        <v>6.5236541009671495E-2</v>
      </c>
      <c r="AB11" s="19">
        <v>3.1055954469144099E-2</v>
      </c>
      <c r="AC11" s="19">
        <v>3.4276694021053503E-2</v>
      </c>
      <c r="AD11" s="19">
        <v>4.8796342648686E-2</v>
      </c>
      <c r="AE11" s="19">
        <v>1.9124618847566902E-2</v>
      </c>
      <c r="AF11" s="19"/>
      <c r="AG11" s="19">
        <v>5.0579024948627101E-2</v>
      </c>
      <c r="AH11" s="19">
        <v>2.3893358557947299E-2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219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0.339277576665303</v>
      </c>
      <c r="D9" s="17">
        <v>0.34601109866169599</v>
      </c>
      <c r="E9" s="17">
        <v>0.33903178178019699</v>
      </c>
      <c r="F9" s="17"/>
      <c r="G9" s="17">
        <v>0.23314178676767899</v>
      </c>
      <c r="H9" s="17">
        <v>0.367208420544331</v>
      </c>
      <c r="I9" s="17">
        <v>0.402893321231791</v>
      </c>
      <c r="J9" s="17"/>
      <c r="K9" s="17">
        <v>0.27745718288960403</v>
      </c>
      <c r="L9" s="17">
        <v>0.35496735403857599</v>
      </c>
      <c r="M9" s="17"/>
      <c r="N9" s="17">
        <v>0.18566234906015999</v>
      </c>
      <c r="O9" s="17">
        <v>0.27696897456355402</v>
      </c>
      <c r="P9" s="17">
        <v>0.32234918796001999</v>
      </c>
      <c r="Q9" s="17">
        <v>0.39776554540578601</v>
      </c>
      <c r="R9" s="17">
        <v>0.54455438412357504</v>
      </c>
      <c r="S9" s="17"/>
      <c r="T9" s="17">
        <v>0.45170741760188798</v>
      </c>
      <c r="U9" s="17">
        <v>0.29225292782753198</v>
      </c>
      <c r="V9" s="17">
        <v>0.28406821607427701</v>
      </c>
      <c r="W9" s="17">
        <v>0.29737931074875001</v>
      </c>
      <c r="X9" s="17">
        <v>0.27795026334323802</v>
      </c>
      <c r="Y9" s="17">
        <v>0.36261764791299</v>
      </c>
      <c r="Z9" s="17">
        <v>0.32125533099071901</v>
      </c>
      <c r="AA9" s="17">
        <v>0.30703206613174799</v>
      </c>
      <c r="AB9" s="17">
        <v>0.37456420074465202</v>
      </c>
      <c r="AC9" s="17">
        <v>0.34911478172136701</v>
      </c>
      <c r="AD9" s="17">
        <v>0.30975432345766202</v>
      </c>
      <c r="AE9" s="17">
        <v>0.374902865155197</v>
      </c>
      <c r="AF9" s="17"/>
      <c r="AG9" s="17">
        <v>0.36246396082257598</v>
      </c>
      <c r="AH9" s="17">
        <v>0.334246566963596</v>
      </c>
    </row>
    <row r="10" spans="2:34" ht="30" x14ac:dyDescent="0.25">
      <c r="B10" s="18" t="s">
        <v>205</v>
      </c>
      <c r="C10" s="17">
        <v>0.62322419218997405</v>
      </c>
      <c r="D10" s="17">
        <v>0.62038697356279904</v>
      </c>
      <c r="E10" s="17">
        <v>0.61985636863076399</v>
      </c>
      <c r="F10" s="17"/>
      <c r="G10" s="17">
        <v>0.72479634471306598</v>
      </c>
      <c r="H10" s="17">
        <v>0.60654646599826001</v>
      </c>
      <c r="I10" s="17">
        <v>0.54975966284446798</v>
      </c>
      <c r="J10" s="17"/>
      <c r="K10" s="17">
        <v>0.66609020780859196</v>
      </c>
      <c r="L10" s="17">
        <v>0.61620560696913296</v>
      </c>
      <c r="M10" s="17"/>
      <c r="N10" s="17">
        <v>0.73372654189428799</v>
      </c>
      <c r="O10" s="17">
        <v>0.68860202629757805</v>
      </c>
      <c r="P10" s="17">
        <v>0.65361564074588296</v>
      </c>
      <c r="Q10" s="17">
        <v>0.56054847302176503</v>
      </c>
      <c r="R10" s="17">
        <v>0.42689711213845999</v>
      </c>
      <c r="S10" s="17"/>
      <c r="T10" s="17">
        <v>0.51186993611239595</v>
      </c>
      <c r="U10" s="17">
        <v>0.65789041847569596</v>
      </c>
      <c r="V10" s="17">
        <v>0.697077476176164</v>
      </c>
      <c r="W10" s="17">
        <v>0.66695913102799298</v>
      </c>
      <c r="X10" s="17">
        <v>0.69159884710336506</v>
      </c>
      <c r="Y10" s="17">
        <v>0.57284411562493298</v>
      </c>
      <c r="Z10" s="17">
        <v>0.63817347364699495</v>
      </c>
      <c r="AA10" s="17">
        <v>0.64588474665844198</v>
      </c>
      <c r="AB10" s="17">
        <v>0.60112532988780198</v>
      </c>
      <c r="AC10" s="17">
        <v>0.62759955233666298</v>
      </c>
      <c r="AD10" s="17">
        <v>0.64128123914099899</v>
      </c>
      <c r="AE10" s="17">
        <v>0.60172805678240204</v>
      </c>
      <c r="AF10" s="17"/>
      <c r="AG10" s="17">
        <v>0.59478721150677105</v>
      </c>
      <c r="AH10" s="17">
        <v>0.64523736723645697</v>
      </c>
    </row>
    <row r="11" spans="2:34" x14ac:dyDescent="0.25">
      <c r="B11" s="18" t="s">
        <v>206</v>
      </c>
      <c r="C11" s="19">
        <v>3.74982311447234E-2</v>
      </c>
      <c r="D11" s="19">
        <v>3.3601927775504602E-2</v>
      </c>
      <c r="E11" s="19">
        <v>4.11118495890389E-2</v>
      </c>
      <c r="F11" s="19"/>
      <c r="G11" s="19">
        <v>4.20618685192551E-2</v>
      </c>
      <c r="H11" s="19">
        <v>2.6245113457408799E-2</v>
      </c>
      <c r="I11" s="19">
        <v>4.7347015923741499E-2</v>
      </c>
      <c r="J11" s="19"/>
      <c r="K11" s="19">
        <v>5.6452609301804201E-2</v>
      </c>
      <c r="L11" s="19">
        <v>2.8827038992291401E-2</v>
      </c>
      <c r="M11" s="19"/>
      <c r="N11" s="19">
        <v>8.0611109045551202E-2</v>
      </c>
      <c r="O11" s="19">
        <v>3.4428999138868203E-2</v>
      </c>
      <c r="P11" s="19">
        <v>2.4035171294097601E-2</v>
      </c>
      <c r="Q11" s="19">
        <v>4.1685981572449501E-2</v>
      </c>
      <c r="R11" s="19">
        <v>2.8548503737964501E-2</v>
      </c>
      <c r="S11" s="19"/>
      <c r="T11" s="19">
        <v>3.64226462857168E-2</v>
      </c>
      <c r="U11" s="19">
        <v>4.98566536967728E-2</v>
      </c>
      <c r="V11" s="19">
        <v>1.88543077495591E-2</v>
      </c>
      <c r="W11" s="19">
        <v>3.56615582232572E-2</v>
      </c>
      <c r="X11" s="19">
        <v>3.0450889553397201E-2</v>
      </c>
      <c r="Y11" s="19">
        <v>6.4538236462076307E-2</v>
      </c>
      <c r="Z11" s="19">
        <v>4.0571195362286101E-2</v>
      </c>
      <c r="AA11" s="19">
        <v>4.70831872098103E-2</v>
      </c>
      <c r="AB11" s="19">
        <v>2.43104693675468E-2</v>
      </c>
      <c r="AC11" s="19">
        <v>2.32856659419702E-2</v>
      </c>
      <c r="AD11" s="19">
        <v>4.8964437401339302E-2</v>
      </c>
      <c r="AE11" s="19">
        <v>2.3369078062400898E-2</v>
      </c>
      <c r="AF11" s="19"/>
      <c r="AG11" s="19">
        <v>4.27488276706528E-2</v>
      </c>
      <c r="AH11" s="19">
        <v>2.05160657999469E-2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220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204</v>
      </c>
      <c r="C9" s="17">
        <v>0.31695021166007697</v>
      </c>
      <c r="D9" s="17">
        <v>0.36798535287525402</v>
      </c>
      <c r="E9" s="17">
        <v>0.27121600433513399</v>
      </c>
      <c r="F9" s="17"/>
      <c r="G9" s="17">
        <v>0.24651090199532799</v>
      </c>
      <c r="H9" s="17">
        <v>0.33957772361268301</v>
      </c>
      <c r="I9" s="17">
        <v>0.35404920394711697</v>
      </c>
      <c r="J9" s="17"/>
      <c r="K9" s="17">
        <v>0.29756155468801099</v>
      </c>
      <c r="L9" s="17">
        <v>0.32375271502869402</v>
      </c>
      <c r="M9" s="17"/>
      <c r="N9" s="17">
        <v>0.188835808544665</v>
      </c>
      <c r="O9" s="17">
        <v>0.31509351926019402</v>
      </c>
      <c r="P9" s="17">
        <v>0.30256661085686698</v>
      </c>
      <c r="Q9" s="17">
        <v>0.32506615503728198</v>
      </c>
      <c r="R9" s="17">
        <v>0.45004065463120302</v>
      </c>
      <c r="S9" s="17"/>
      <c r="T9" s="17">
        <v>0.44237894826116497</v>
      </c>
      <c r="U9" s="17">
        <v>0.25674820448390101</v>
      </c>
      <c r="V9" s="17">
        <v>0.24081104413628501</v>
      </c>
      <c r="W9" s="17">
        <v>0.24303405850806101</v>
      </c>
      <c r="X9" s="17">
        <v>0.28838298138395901</v>
      </c>
      <c r="Y9" s="17">
        <v>0.37252643019929799</v>
      </c>
      <c r="Z9" s="17">
        <v>0.31481475651935498</v>
      </c>
      <c r="AA9" s="17">
        <v>0.330171423996374</v>
      </c>
      <c r="AB9" s="17">
        <v>0.33420313593201401</v>
      </c>
      <c r="AC9" s="17">
        <v>0.31403942576272098</v>
      </c>
      <c r="AD9" s="17">
        <v>0.23922096071061599</v>
      </c>
      <c r="AE9" s="17">
        <v>0.38756038549515398</v>
      </c>
      <c r="AF9" s="17"/>
      <c r="AG9" s="17">
        <v>0.369269923472895</v>
      </c>
      <c r="AH9" s="17">
        <v>0.27919367618170299</v>
      </c>
    </row>
    <row r="10" spans="2:34" ht="30" x14ac:dyDescent="0.25">
      <c r="B10" s="18" t="s">
        <v>205</v>
      </c>
      <c r="C10" s="17">
        <v>0.64210678158442902</v>
      </c>
      <c r="D10" s="17">
        <v>0.59658462191918105</v>
      </c>
      <c r="E10" s="17">
        <v>0.68154455887370202</v>
      </c>
      <c r="F10" s="17"/>
      <c r="G10" s="17">
        <v>0.71751651386755999</v>
      </c>
      <c r="H10" s="17">
        <v>0.61804540017154597</v>
      </c>
      <c r="I10" s="17">
        <v>0.60218615881482696</v>
      </c>
      <c r="J10" s="17"/>
      <c r="K10" s="17">
        <v>0.64231115696261198</v>
      </c>
      <c r="L10" s="17">
        <v>0.64269735547097795</v>
      </c>
      <c r="M10" s="17"/>
      <c r="N10" s="17">
        <v>0.74533949277811495</v>
      </c>
      <c r="O10" s="17">
        <v>0.64815714577861205</v>
      </c>
      <c r="P10" s="17">
        <v>0.65742234563986202</v>
      </c>
      <c r="Q10" s="17">
        <v>0.62556008386555695</v>
      </c>
      <c r="R10" s="17">
        <v>0.52663463113910403</v>
      </c>
      <c r="S10" s="17"/>
      <c r="T10" s="17">
        <v>0.51647469412130498</v>
      </c>
      <c r="U10" s="17">
        <v>0.70249751348837897</v>
      </c>
      <c r="V10" s="17">
        <v>0.72694572421300796</v>
      </c>
      <c r="W10" s="17">
        <v>0.70587873758217901</v>
      </c>
      <c r="X10" s="17">
        <v>0.68261765637040195</v>
      </c>
      <c r="Y10" s="17">
        <v>0.57214733892708702</v>
      </c>
      <c r="Z10" s="17">
        <v>0.64319830557733704</v>
      </c>
      <c r="AA10" s="17">
        <v>0.59847154690197601</v>
      </c>
      <c r="AB10" s="17">
        <v>0.64089716367187599</v>
      </c>
      <c r="AC10" s="17">
        <v>0.63860621157192998</v>
      </c>
      <c r="AD10" s="17">
        <v>0.70960652275830205</v>
      </c>
      <c r="AE10" s="17">
        <v>0.61243961450484596</v>
      </c>
      <c r="AF10" s="17"/>
      <c r="AG10" s="17">
        <v>0.58699638052691705</v>
      </c>
      <c r="AH10" s="17">
        <v>0.69086477161896398</v>
      </c>
    </row>
    <row r="11" spans="2:34" x14ac:dyDescent="0.25">
      <c r="B11" s="18" t="s">
        <v>206</v>
      </c>
      <c r="C11" s="19">
        <v>4.0943006755494102E-2</v>
      </c>
      <c r="D11" s="19">
        <v>3.5430025205564902E-2</v>
      </c>
      <c r="E11" s="19">
        <v>4.7239436791163998E-2</v>
      </c>
      <c r="F11" s="19"/>
      <c r="G11" s="19">
        <v>3.5972584137111699E-2</v>
      </c>
      <c r="H11" s="19">
        <v>4.2376876215770798E-2</v>
      </c>
      <c r="I11" s="19">
        <v>4.37646372380565E-2</v>
      </c>
      <c r="J11" s="19"/>
      <c r="K11" s="19">
        <v>6.0127288349377202E-2</v>
      </c>
      <c r="L11" s="19">
        <v>3.35499295003285E-2</v>
      </c>
      <c r="M11" s="19"/>
      <c r="N11" s="19">
        <v>6.5824698677220794E-2</v>
      </c>
      <c r="O11" s="19">
        <v>3.6749334961194799E-2</v>
      </c>
      <c r="P11" s="19">
        <v>4.0011043503271497E-2</v>
      </c>
      <c r="Q11" s="19">
        <v>4.93737610971609E-2</v>
      </c>
      <c r="R11" s="19">
        <v>2.33247142296929E-2</v>
      </c>
      <c r="S11" s="19"/>
      <c r="T11" s="19">
        <v>4.1146357617530598E-2</v>
      </c>
      <c r="U11" s="19">
        <v>4.07542820277201E-2</v>
      </c>
      <c r="V11" s="19">
        <v>3.2243231650706403E-2</v>
      </c>
      <c r="W11" s="19">
        <v>5.1087203909759599E-2</v>
      </c>
      <c r="X11" s="19">
        <v>2.89993622456396E-2</v>
      </c>
      <c r="Y11" s="19">
        <v>5.5326230873615302E-2</v>
      </c>
      <c r="Z11" s="19">
        <v>4.19869379033075E-2</v>
      </c>
      <c r="AA11" s="19">
        <v>7.1357029101650704E-2</v>
      </c>
      <c r="AB11" s="19">
        <v>2.4899700396110301E-2</v>
      </c>
      <c r="AC11" s="19">
        <v>4.7354362665348697E-2</v>
      </c>
      <c r="AD11" s="19">
        <v>5.1172516531082797E-2</v>
      </c>
      <c r="AE11" s="19">
        <v>0</v>
      </c>
      <c r="AF11" s="19"/>
      <c r="AG11" s="19">
        <v>4.3733696000188102E-2</v>
      </c>
      <c r="AH11" s="19">
        <v>2.99415521993334E-2</v>
      </c>
    </row>
    <row r="12" spans="2:34" x14ac:dyDescent="0.25">
      <c r="B12" s="16"/>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84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0.163829551023147</v>
      </c>
      <c r="D9" s="17">
        <v>0.19649108929096201</v>
      </c>
      <c r="E9" s="17">
        <v>0.13429833189196799</v>
      </c>
      <c r="F9" s="17"/>
      <c r="G9" s="17">
        <v>0.16465827855071999</v>
      </c>
      <c r="H9" s="17">
        <v>0.13068663042898099</v>
      </c>
      <c r="I9" s="17">
        <v>0.20455097006664999</v>
      </c>
      <c r="J9" s="17"/>
      <c r="K9" s="17">
        <v>9.3758571830419898E-2</v>
      </c>
      <c r="L9" s="17">
        <v>0.17540292228623999</v>
      </c>
      <c r="M9" s="17"/>
      <c r="N9" s="17">
        <v>0.103826069683845</v>
      </c>
      <c r="O9" s="17">
        <v>0.15832753611446301</v>
      </c>
      <c r="P9" s="17">
        <v>0.12707005719119799</v>
      </c>
      <c r="Q9" s="17">
        <v>0.14477931644713199</v>
      </c>
      <c r="R9" s="17">
        <v>0.29580096707445702</v>
      </c>
      <c r="S9" s="17"/>
      <c r="T9" s="17">
        <v>0.27751365748745899</v>
      </c>
      <c r="U9" s="17">
        <v>8.6507105935906298E-2</v>
      </c>
      <c r="V9" s="17">
        <v>0.148337496743389</v>
      </c>
      <c r="W9" s="17">
        <v>0.133060246742602</v>
      </c>
      <c r="X9" s="17">
        <v>0.12146785281884701</v>
      </c>
      <c r="Y9" s="17">
        <v>0.18362107823502199</v>
      </c>
      <c r="Z9" s="17">
        <v>0.102400515584586</v>
      </c>
      <c r="AA9" s="17">
        <v>0.14203421178600101</v>
      </c>
      <c r="AB9" s="17">
        <v>0.18713453748167699</v>
      </c>
      <c r="AC9" s="17">
        <v>0.20840798003973701</v>
      </c>
      <c r="AD9" s="17">
        <v>0.18114509493664499</v>
      </c>
      <c r="AE9" s="17">
        <v>0.136131133131457</v>
      </c>
      <c r="AF9" s="17"/>
      <c r="AG9" s="17">
        <v>0.17374016497324299</v>
      </c>
      <c r="AH9" s="17">
        <v>0.16260616250134199</v>
      </c>
    </row>
    <row r="10" spans="2:34" x14ac:dyDescent="0.25">
      <c r="B10" s="18" t="s">
        <v>77</v>
      </c>
      <c r="C10" s="17">
        <v>0.311506649812409</v>
      </c>
      <c r="D10" s="17">
        <v>0.33122567709269901</v>
      </c>
      <c r="E10" s="17">
        <v>0.296152118272758</v>
      </c>
      <c r="F10" s="17"/>
      <c r="G10" s="17">
        <v>0.33398637784767299</v>
      </c>
      <c r="H10" s="17">
        <v>0.29486325902327698</v>
      </c>
      <c r="I10" s="17">
        <v>0.31146246140596301</v>
      </c>
      <c r="J10" s="17"/>
      <c r="K10" s="17">
        <v>0.30253273486337001</v>
      </c>
      <c r="L10" s="17">
        <v>0.31654665677963401</v>
      </c>
      <c r="M10" s="17"/>
      <c r="N10" s="17">
        <v>0.29330655182791998</v>
      </c>
      <c r="O10" s="17">
        <v>0.29756955987239597</v>
      </c>
      <c r="P10" s="17">
        <v>0.29377762707376898</v>
      </c>
      <c r="Q10" s="17">
        <v>0.35052307587013598</v>
      </c>
      <c r="R10" s="17">
        <v>0.360754652698909</v>
      </c>
      <c r="S10" s="17"/>
      <c r="T10" s="17">
        <v>0.31910662374559901</v>
      </c>
      <c r="U10" s="17">
        <v>0.34768456134682502</v>
      </c>
      <c r="V10" s="17">
        <v>0.31986287162645699</v>
      </c>
      <c r="W10" s="17">
        <v>0.365027747812951</v>
      </c>
      <c r="X10" s="17">
        <v>0.26791731306996502</v>
      </c>
      <c r="Y10" s="17">
        <v>0.32624886430796401</v>
      </c>
      <c r="Z10" s="17">
        <v>0.27297955125930001</v>
      </c>
      <c r="AA10" s="17">
        <v>0.25822769004455298</v>
      </c>
      <c r="AB10" s="17">
        <v>0.25266900376051399</v>
      </c>
      <c r="AC10" s="17">
        <v>0.336950231422049</v>
      </c>
      <c r="AD10" s="17">
        <v>0.28946107541038602</v>
      </c>
      <c r="AE10" s="17">
        <v>0.38109356861555099</v>
      </c>
      <c r="AF10" s="17"/>
      <c r="AG10" s="17">
        <v>0.30303590236489703</v>
      </c>
      <c r="AH10" s="17">
        <v>0.31609149161112698</v>
      </c>
    </row>
    <row r="11" spans="2:34" x14ac:dyDescent="0.25">
      <c r="B11" s="18" t="s">
        <v>78</v>
      </c>
      <c r="C11" s="17">
        <v>0.31451015613734901</v>
      </c>
      <c r="D11" s="17">
        <v>0.28686330877288502</v>
      </c>
      <c r="E11" s="17">
        <v>0.342899083547684</v>
      </c>
      <c r="F11" s="17"/>
      <c r="G11" s="17">
        <v>0.30676625847344002</v>
      </c>
      <c r="H11" s="17">
        <v>0.33898538268754902</v>
      </c>
      <c r="I11" s="17">
        <v>0.29106271315517501</v>
      </c>
      <c r="J11" s="17"/>
      <c r="K11" s="17">
        <v>0.33841850105309401</v>
      </c>
      <c r="L11" s="17">
        <v>0.30933018174235999</v>
      </c>
      <c r="M11" s="17"/>
      <c r="N11" s="17">
        <v>0.34577900561925101</v>
      </c>
      <c r="O11" s="17">
        <v>0.356245241257724</v>
      </c>
      <c r="P11" s="17">
        <v>0.33237377342491098</v>
      </c>
      <c r="Q11" s="17">
        <v>0.29144935264614302</v>
      </c>
      <c r="R11" s="17">
        <v>0.21874305379134401</v>
      </c>
      <c r="S11" s="17"/>
      <c r="T11" s="17">
        <v>0.279381730387045</v>
      </c>
      <c r="U11" s="17">
        <v>0.33920115407580398</v>
      </c>
      <c r="V11" s="17">
        <v>0.341409241432306</v>
      </c>
      <c r="W11" s="17">
        <v>0.29584695018037899</v>
      </c>
      <c r="X11" s="17">
        <v>0.32606077217430302</v>
      </c>
      <c r="Y11" s="17">
        <v>0.28885640253664502</v>
      </c>
      <c r="Z11" s="17">
        <v>0.36678753085267501</v>
      </c>
      <c r="AA11" s="17">
        <v>0.39329149150536702</v>
      </c>
      <c r="AB11" s="17">
        <v>0.31839653691981901</v>
      </c>
      <c r="AC11" s="17">
        <v>0.22862322949009001</v>
      </c>
      <c r="AD11" s="17">
        <v>0.354576774872009</v>
      </c>
      <c r="AE11" s="17">
        <v>0.28771012971541898</v>
      </c>
      <c r="AF11" s="17"/>
      <c r="AG11" s="17">
        <v>0.302510773896073</v>
      </c>
      <c r="AH11" s="17">
        <v>0.32128654239988502</v>
      </c>
    </row>
    <row r="12" spans="2:34" x14ac:dyDescent="0.25">
      <c r="B12" s="18" t="s">
        <v>79</v>
      </c>
      <c r="C12" s="17">
        <v>0.16743487020262199</v>
      </c>
      <c r="D12" s="17">
        <v>0.145034807300748</v>
      </c>
      <c r="E12" s="17">
        <v>0.183275833967942</v>
      </c>
      <c r="F12" s="17"/>
      <c r="G12" s="17">
        <v>0.12681858431090001</v>
      </c>
      <c r="H12" s="17">
        <v>0.20864510008833001</v>
      </c>
      <c r="I12" s="17">
        <v>0.15356992966375799</v>
      </c>
      <c r="J12" s="17"/>
      <c r="K12" s="17">
        <v>0.21719056272269399</v>
      </c>
      <c r="L12" s="17">
        <v>0.15955084902379801</v>
      </c>
      <c r="M12" s="17"/>
      <c r="N12" s="17">
        <v>0.1968591396553</v>
      </c>
      <c r="O12" s="17">
        <v>0.146922598790173</v>
      </c>
      <c r="P12" s="17">
        <v>0.194175211365339</v>
      </c>
      <c r="Q12" s="17">
        <v>0.169416338044558</v>
      </c>
      <c r="R12" s="17">
        <v>0.11369589055833999</v>
      </c>
      <c r="S12" s="17"/>
      <c r="T12" s="17">
        <v>0.10027951583348201</v>
      </c>
      <c r="U12" s="17">
        <v>0.18262244944749001</v>
      </c>
      <c r="V12" s="17">
        <v>0.16274409553734101</v>
      </c>
      <c r="W12" s="17">
        <v>0.156870895796594</v>
      </c>
      <c r="X12" s="17">
        <v>0.24222246803223799</v>
      </c>
      <c r="Y12" s="17">
        <v>0.14546586835689701</v>
      </c>
      <c r="Z12" s="17">
        <v>0.20735939766051401</v>
      </c>
      <c r="AA12" s="17">
        <v>0.159484006990807</v>
      </c>
      <c r="AB12" s="17">
        <v>0.20278686570414201</v>
      </c>
      <c r="AC12" s="17">
        <v>0.16130247900908201</v>
      </c>
      <c r="AD12" s="17">
        <v>0.15638891782103601</v>
      </c>
      <c r="AE12" s="17">
        <v>0.123611056306666</v>
      </c>
      <c r="AF12" s="17"/>
      <c r="AG12" s="17">
        <v>0.17210377537546501</v>
      </c>
      <c r="AH12" s="17">
        <v>0.16178701936975401</v>
      </c>
    </row>
    <row r="13" spans="2:34" x14ac:dyDescent="0.25">
      <c r="B13" s="18" t="s">
        <v>80</v>
      </c>
      <c r="C13" s="21">
        <v>4.2718772824473103E-2</v>
      </c>
      <c r="D13" s="21">
        <v>4.0385117542706399E-2</v>
      </c>
      <c r="E13" s="21">
        <v>4.3374632319648498E-2</v>
      </c>
      <c r="F13" s="21"/>
      <c r="G13" s="21">
        <v>6.7770500817266197E-2</v>
      </c>
      <c r="H13" s="21">
        <v>2.68196277718637E-2</v>
      </c>
      <c r="I13" s="21">
        <v>3.9353925708454099E-2</v>
      </c>
      <c r="J13" s="21"/>
      <c r="K13" s="21">
        <v>4.8099629530422502E-2</v>
      </c>
      <c r="L13" s="21">
        <v>3.9169390167967999E-2</v>
      </c>
      <c r="M13" s="21"/>
      <c r="N13" s="21">
        <v>6.0229233213683897E-2</v>
      </c>
      <c r="O13" s="21">
        <v>4.0935063965243601E-2</v>
      </c>
      <c r="P13" s="21">
        <v>5.2603330944782797E-2</v>
      </c>
      <c r="Q13" s="21">
        <v>4.3831916992029998E-2</v>
      </c>
      <c r="R13" s="21">
        <v>1.10054358769495E-2</v>
      </c>
      <c r="S13" s="21"/>
      <c r="T13" s="21">
        <v>2.37184725464148E-2</v>
      </c>
      <c r="U13" s="21">
        <v>4.3984729193975197E-2</v>
      </c>
      <c r="V13" s="21">
        <v>2.76462946605062E-2</v>
      </c>
      <c r="W13" s="21">
        <v>4.9194159467474699E-2</v>
      </c>
      <c r="X13" s="21">
        <v>4.2331593904645901E-2</v>
      </c>
      <c r="Y13" s="21">
        <v>5.5807786563471101E-2</v>
      </c>
      <c r="Z13" s="21">
        <v>5.0473004642924597E-2</v>
      </c>
      <c r="AA13" s="21">
        <v>4.6962599673271897E-2</v>
      </c>
      <c r="AB13" s="21">
        <v>3.9013056133848999E-2</v>
      </c>
      <c r="AC13" s="21">
        <v>6.4716080039042195E-2</v>
      </c>
      <c r="AD13" s="21">
        <v>1.8428136959924499E-2</v>
      </c>
      <c r="AE13" s="21">
        <v>7.1454112230907696E-2</v>
      </c>
      <c r="AF13" s="21"/>
      <c r="AG13" s="21">
        <v>4.86093833903226E-2</v>
      </c>
      <c r="AH13" s="21">
        <v>3.8228784117891101E-2</v>
      </c>
    </row>
    <row r="14" spans="2:34" x14ac:dyDescent="0.25">
      <c r="B14" s="18" t="s">
        <v>81</v>
      </c>
      <c r="C14" s="21">
        <v>0.475336200835556</v>
      </c>
      <c r="D14" s="21">
        <v>0.52771676638366105</v>
      </c>
      <c r="E14" s="21">
        <v>0.430450450164725</v>
      </c>
      <c r="F14" s="21"/>
      <c r="G14" s="21">
        <v>0.498644656398393</v>
      </c>
      <c r="H14" s="21">
        <v>0.42554988945225802</v>
      </c>
      <c r="I14" s="21">
        <v>0.51601343147261303</v>
      </c>
      <c r="J14" s="21"/>
      <c r="K14" s="21">
        <v>0.39629130669378998</v>
      </c>
      <c r="L14" s="21">
        <v>0.491949579065874</v>
      </c>
      <c r="M14" s="21"/>
      <c r="N14" s="21">
        <v>0.39713262151176498</v>
      </c>
      <c r="O14" s="21">
        <v>0.45589709598685901</v>
      </c>
      <c r="P14" s="21">
        <v>0.42084768426496699</v>
      </c>
      <c r="Q14" s="21">
        <v>0.49530239231726902</v>
      </c>
      <c r="R14" s="21">
        <v>0.65655561977336596</v>
      </c>
      <c r="S14" s="21"/>
      <c r="T14" s="21">
        <v>0.59662028123305899</v>
      </c>
      <c r="U14" s="21">
        <v>0.43419166728273101</v>
      </c>
      <c r="V14" s="21">
        <v>0.46820036836984702</v>
      </c>
      <c r="W14" s="21">
        <v>0.49808799455555303</v>
      </c>
      <c r="X14" s="21">
        <v>0.389385165888813</v>
      </c>
      <c r="Y14" s="21">
        <v>0.50986994254298601</v>
      </c>
      <c r="Z14" s="21">
        <v>0.37538006684388597</v>
      </c>
      <c r="AA14" s="21">
        <v>0.40026190183055399</v>
      </c>
      <c r="AB14" s="21">
        <v>0.43980354124219001</v>
      </c>
      <c r="AC14" s="21">
        <v>0.54535821146178598</v>
      </c>
      <c r="AD14" s="21">
        <v>0.47060617034703101</v>
      </c>
      <c r="AE14" s="21">
        <v>0.51722470174700796</v>
      </c>
      <c r="AF14" s="21"/>
      <c r="AG14" s="21">
        <v>0.47677606733813999</v>
      </c>
      <c r="AH14" s="21">
        <v>0.47869765411246901</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L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2" width="20.7109375" customWidth="1"/>
  </cols>
  <sheetData>
    <row r="2" spans="2:12" ht="39.950000000000003" customHeight="1" x14ac:dyDescent="0.25">
      <c r="D2" s="29" t="s">
        <v>230</v>
      </c>
      <c r="E2" s="25"/>
      <c r="F2" s="25"/>
      <c r="G2" s="25"/>
      <c r="H2" s="25"/>
      <c r="I2" s="25"/>
      <c r="J2" s="25"/>
      <c r="K2" s="25"/>
      <c r="L2" s="25"/>
    </row>
    <row r="6" spans="2:12" ht="50.1" customHeight="1" x14ac:dyDescent="0.25">
      <c r="B6" s="20" t="s">
        <v>15</v>
      </c>
      <c r="C6" s="20" t="s">
        <v>221</v>
      </c>
      <c r="D6" s="20" t="s">
        <v>222</v>
      </c>
      <c r="E6" s="20" t="s">
        <v>223</v>
      </c>
      <c r="F6" s="20" t="s">
        <v>224</v>
      </c>
      <c r="G6" s="20" t="s">
        <v>225</v>
      </c>
      <c r="H6" s="20" t="s">
        <v>226</v>
      </c>
      <c r="I6" s="20" t="s">
        <v>227</v>
      </c>
      <c r="J6" s="20" t="s">
        <v>228</v>
      </c>
      <c r="K6" s="20" t="s">
        <v>229</v>
      </c>
    </row>
    <row r="7" spans="2:12" x14ac:dyDescent="0.25">
      <c r="B7" s="18" t="s">
        <v>204</v>
      </c>
      <c r="C7" s="17">
        <v>0.52291921013383003</v>
      </c>
      <c r="D7" s="17">
        <v>0.49835047100838098</v>
      </c>
      <c r="E7" s="17">
        <v>0.48105207576031001</v>
      </c>
      <c r="F7" s="17">
        <v>0.47423646574056899</v>
      </c>
      <c r="G7" s="17">
        <v>0.37208341695366598</v>
      </c>
      <c r="H7" s="17">
        <v>0.42652505512885402</v>
      </c>
      <c r="I7" s="17">
        <v>0.49966382230727502</v>
      </c>
      <c r="J7" s="17">
        <v>0.36152688763200003</v>
      </c>
      <c r="K7" s="17">
        <v>0.55143166115159503</v>
      </c>
    </row>
    <row r="8" spans="2:12" ht="30" x14ac:dyDescent="0.25">
      <c r="B8" s="18" t="s">
        <v>205</v>
      </c>
      <c r="C8" s="17">
        <v>0.44568502221536799</v>
      </c>
      <c r="D8" s="17">
        <v>0.46915700500740498</v>
      </c>
      <c r="E8" s="17">
        <v>0.47143960589154199</v>
      </c>
      <c r="F8" s="17">
        <v>0.48741697699887598</v>
      </c>
      <c r="G8" s="17">
        <v>0.57271874763698805</v>
      </c>
      <c r="H8" s="17">
        <v>0.53356375188711302</v>
      </c>
      <c r="I8" s="17">
        <v>0.47204129919500099</v>
      </c>
      <c r="J8" s="17">
        <v>0.60123172003944503</v>
      </c>
      <c r="K8" s="17">
        <v>0.41055522854641802</v>
      </c>
    </row>
    <row r="9" spans="2:12" x14ac:dyDescent="0.25">
      <c r="B9" s="18" t="s">
        <v>206</v>
      </c>
      <c r="C9" s="17">
        <v>3.1395767650801397E-2</v>
      </c>
      <c r="D9" s="17">
        <v>3.2492523984213803E-2</v>
      </c>
      <c r="E9" s="17">
        <v>4.7508318348147803E-2</v>
      </c>
      <c r="F9" s="17">
        <v>3.8346557260554998E-2</v>
      </c>
      <c r="G9" s="17">
        <v>5.51978354093456E-2</v>
      </c>
      <c r="H9" s="17">
        <v>3.9911192984032798E-2</v>
      </c>
      <c r="I9" s="17">
        <v>2.8294878497723899E-2</v>
      </c>
      <c r="J9" s="17">
        <v>3.7241392328555299E-2</v>
      </c>
      <c r="K9" s="17">
        <v>3.8013110301987299E-2</v>
      </c>
    </row>
    <row r="10" spans="2:12" x14ac:dyDescent="0.25">
      <c r="B10" s="16" t="s">
        <v>231</v>
      </c>
      <c r="C10" s="16"/>
      <c r="D10" s="16"/>
      <c r="E10" s="16"/>
      <c r="F10" s="16"/>
      <c r="G10" s="16"/>
      <c r="H10" s="16"/>
      <c r="I10" s="16"/>
      <c r="J10" s="16"/>
      <c r="K10" s="16"/>
    </row>
    <row r="11" spans="2:12" x14ac:dyDescent="0.25">
      <c r="B11" t="s">
        <v>63</v>
      </c>
    </row>
    <row r="12" spans="2:12" x14ac:dyDescent="0.25">
      <c r="B12" t="s">
        <v>64</v>
      </c>
    </row>
    <row r="16" spans="2:12" x14ac:dyDescent="0.25">
      <c r="B16"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232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204</v>
      </c>
      <c r="C9" s="17">
        <v>0.52291921013383003</v>
      </c>
      <c r="D9" s="17">
        <v>0.53213050075173995</v>
      </c>
      <c r="E9" s="17">
        <v>0.51741603871437802</v>
      </c>
      <c r="F9" s="17"/>
      <c r="G9" s="17">
        <v>0.51166804213125905</v>
      </c>
      <c r="H9" s="17">
        <v>0.52192197801856199</v>
      </c>
      <c r="I9" s="17">
        <v>0.52766177424557403</v>
      </c>
      <c r="J9" s="17"/>
      <c r="K9" s="17" t="s">
        <v>172</v>
      </c>
      <c r="L9" s="17">
        <v>0.52291921013383003</v>
      </c>
      <c r="M9" s="17"/>
      <c r="N9" s="17">
        <v>0.35744061846258002</v>
      </c>
      <c r="O9" s="17">
        <v>0.48844887817121102</v>
      </c>
      <c r="P9" s="17">
        <v>0.54095578458378402</v>
      </c>
      <c r="Q9" s="17">
        <v>0.42321943501461401</v>
      </c>
      <c r="R9" s="17">
        <v>0.60979587581926398</v>
      </c>
      <c r="S9" s="17"/>
      <c r="T9" s="17">
        <v>0.61361865491741596</v>
      </c>
      <c r="U9" s="17">
        <v>0.47787966568600099</v>
      </c>
      <c r="V9" s="17">
        <v>0.53371024469283801</v>
      </c>
      <c r="W9" s="17">
        <v>0.48581660385272202</v>
      </c>
      <c r="X9" s="17">
        <v>0.48396064391717702</v>
      </c>
      <c r="Y9" s="17">
        <v>0.53827962345662705</v>
      </c>
      <c r="Z9" s="17">
        <v>0.49500133797544799</v>
      </c>
      <c r="AA9" s="17">
        <v>0.38373134598290698</v>
      </c>
      <c r="AB9" s="17">
        <v>0.53519126489831903</v>
      </c>
      <c r="AC9" s="17">
        <v>0.53041208110693705</v>
      </c>
      <c r="AD9" s="17">
        <v>0.58824170015195398</v>
      </c>
      <c r="AE9" s="17">
        <v>0.46927105527947399</v>
      </c>
      <c r="AF9" s="17"/>
      <c r="AG9" s="17">
        <v>0.52502387589789001</v>
      </c>
      <c r="AH9" s="17">
        <v>0.52055506313237199</v>
      </c>
    </row>
    <row r="10" spans="2:34" ht="30" x14ac:dyDescent="0.25">
      <c r="B10" s="18" t="s">
        <v>205</v>
      </c>
      <c r="C10" s="17">
        <v>0.44568502221536799</v>
      </c>
      <c r="D10" s="17">
        <v>0.431920746402155</v>
      </c>
      <c r="E10" s="17">
        <v>0.45588330954235801</v>
      </c>
      <c r="F10" s="17"/>
      <c r="G10" s="17">
        <v>0.45436769022347401</v>
      </c>
      <c r="H10" s="17">
        <v>0.43837457734900398</v>
      </c>
      <c r="I10" s="17">
        <v>0.44912651219049499</v>
      </c>
      <c r="J10" s="17"/>
      <c r="K10" s="17" t="s">
        <v>172</v>
      </c>
      <c r="L10" s="17">
        <v>0.44568502221536799</v>
      </c>
      <c r="M10" s="17"/>
      <c r="N10" s="17">
        <v>0.59921349042147298</v>
      </c>
      <c r="O10" s="17">
        <v>0.47771256169068199</v>
      </c>
      <c r="P10" s="17">
        <v>0.43410742338528702</v>
      </c>
      <c r="Q10" s="17">
        <v>0.53809587068428999</v>
      </c>
      <c r="R10" s="17">
        <v>0.35927121555323499</v>
      </c>
      <c r="S10" s="17"/>
      <c r="T10" s="17">
        <v>0.34325158375292403</v>
      </c>
      <c r="U10" s="17">
        <v>0.50635871919555298</v>
      </c>
      <c r="V10" s="17">
        <v>0.44026726226538099</v>
      </c>
      <c r="W10" s="17">
        <v>0.51418339614727804</v>
      </c>
      <c r="X10" s="17">
        <v>0.48921501887954899</v>
      </c>
      <c r="Y10" s="17">
        <v>0.41343425405773299</v>
      </c>
      <c r="Z10" s="17">
        <v>0.48201312654312001</v>
      </c>
      <c r="AA10" s="17">
        <v>0.535313698494152</v>
      </c>
      <c r="AB10" s="17">
        <v>0.44008221656566998</v>
      </c>
      <c r="AC10" s="17">
        <v>0.447390419592336</v>
      </c>
      <c r="AD10" s="17">
        <v>0.38108713383040899</v>
      </c>
      <c r="AE10" s="17">
        <v>0.43947702582273201</v>
      </c>
      <c r="AF10" s="17"/>
      <c r="AG10" s="17">
        <v>0.44461319427253199</v>
      </c>
      <c r="AH10" s="17">
        <v>0.452971896410509</v>
      </c>
    </row>
    <row r="11" spans="2:34" x14ac:dyDescent="0.25">
      <c r="B11" s="18" t="s">
        <v>206</v>
      </c>
      <c r="C11" s="19">
        <v>3.1395767650801397E-2</v>
      </c>
      <c r="D11" s="19">
        <v>3.5948752846105901E-2</v>
      </c>
      <c r="E11" s="19">
        <v>2.67006517432644E-2</v>
      </c>
      <c r="F11" s="19"/>
      <c r="G11" s="19">
        <v>3.3964267645266499E-2</v>
      </c>
      <c r="H11" s="19">
        <v>3.97034446324332E-2</v>
      </c>
      <c r="I11" s="19">
        <v>2.3211713563930501E-2</v>
      </c>
      <c r="J11" s="19"/>
      <c r="K11" s="19" t="s">
        <v>172</v>
      </c>
      <c r="L11" s="19">
        <v>3.1395767650801397E-2</v>
      </c>
      <c r="M11" s="19"/>
      <c r="N11" s="19">
        <v>4.3345891115947097E-2</v>
      </c>
      <c r="O11" s="19">
        <v>3.38385601381073E-2</v>
      </c>
      <c r="P11" s="19">
        <v>2.4936792030929002E-2</v>
      </c>
      <c r="Q11" s="19">
        <v>3.86846943010958E-2</v>
      </c>
      <c r="R11" s="19">
        <v>3.0932908627500501E-2</v>
      </c>
      <c r="S11" s="19"/>
      <c r="T11" s="19">
        <v>4.3129761329659698E-2</v>
      </c>
      <c r="U11" s="19">
        <v>1.5761615118445701E-2</v>
      </c>
      <c r="V11" s="19">
        <v>2.6022493041781E-2</v>
      </c>
      <c r="W11" s="19">
        <v>0</v>
      </c>
      <c r="X11" s="19">
        <v>2.68243372032742E-2</v>
      </c>
      <c r="Y11" s="19">
        <v>4.8286122485639897E-2</v>
      </c>
      <c r="Z11" s="19">
        <v>2.2985535481432E-2</v>
      </c>
      <c r="AA11" s="19">
        <v>8.0954955522941505E-2</v>
      </c>
      <c r="AB11" s="19">
        <v>2.4726518536010898E-2</v>
      </c>
      <c r="AC11" s="19">
        <v>2.2197499300727001E-2</v>
      </c>
      <c r="AD11" s="19">
        <v>3.0671166017637402E-2</v>
      </c>
      <c r="AE11" s="19">
        <v>9.1251918897793494E-2</v>
      </c>
      <c r="AF11" s="19"/>
      <c r="AG11" s="19">
        <v>3.03629298295785E-2</v>
      </c>
      <c r="AH11" s="19">
        <v>2.6473040457118499E-2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233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204</v>
      </c>
      <c r="C9" s="17">
        <v>0.49835047100838098</v>
      </c>
      <c r="D9" s="17">
        <v>0.51668818739282196</v>
      </c>
      <c r="E9" s="17">
        <v>0.47944488140142899</v>
      </c>
      <c r="F9" s="17"/>
      <c r="G9" s="17">
        <v>0.40202985481659198</v>
      </c>
      <c r="H9" s="17">
        <v>0.47804992898749898</v>
      </c>
      <c r="I9" s="17">
        <v>0.54928984432984895</v>
      </c>
      <c r="J9" s="17"/>
      <c r="K9" s="17" t="s">
        <v>172</v>
      </c>
      <c r="L9" s="17">
        <v>0.49835047100838098</v>
      </c>
      <c r="M9" s="17"/>
      <c r="N9" s="17">
        <v>0.333407644160711</v>
      </c>
      <c r="O9" s="17">
        <v>0.43536977158241702</v>
      </c>
      <c r="P9" s="17">
        <v>0.48060708038247102</v>
      </c>
      <c r="Q9" s="17">
        <v>0.490784181782915</v>
      </c>
      <c r="R9" s="17">
        <v>0.61029571097677704</v>
      </c>
      <c r="S9" s="17"/>
      <c r="T9" s="17">
        <v>0.60688593963834903</v>
      </c>
      <c r="U9" s="17">
        <v>0.57292641853624304</v>
      </c>
      <c r="V9" s="17">
        <v>0.472804866161604</v>
      </c>
      <c r="W9" s="17">
        <v>0.40431056181260799</v>
      </c>
      <c r="X9" s="17">
        <v>0.50834084087249098</v>
      </c>
      <c r="Y9" s="17">
        <v>0.44274222670195701</v>
      </c>
      <c r="Z9" s="17">
        <v>0.41860922704510001</v>
      </c>
      <c r="AA9" s="17">
        <v>0.34344082337604298</v>
      </c>
      <c r="AB9" s="17">
        <v>0.52294964405975397</v>
      </c>
      <c r="AC9" s="17">
        <v>0.498997620935348</v>
      </c>
      <c r="AD9" s="17">
        <v>0.51262812386556</v>
      </c>
      <c r="AE9" s="17">
        <v>0.43797672824380901</v>
      </c>
      <c r="AF9" s="17"/>
      <c r="AG9" s="17">
        <v>0.51499032886413698</v>
      </c>
      <c r="AH9" s="17">
        <v>0.48543285864338998</v>
      </c>
    </row>
    <row r="10" spans="2:34" ht="30" x14ac:dyDescent="0.25">
      <c r="B10" s="18" t="s">
        <v>205</v>
      </c>
      <c r="C10" s="17">
        <v>0.46915700500740498</v>
      </c>
      <c r="D10" s="17">
        <v>0.45727608549919602</v>
      </c>
      <c r="E10" s="17">
        <v>0.48073438228089099</v>
      </c>
      <c r="F10" s="17"/>
      <c r="G10" s="17">
        <v>0.56374561374698295</v>
      </c>
      <c r="H10" s="17">
        <v>0.47929040231207598</v>
      </c>
      <c r="I10" s="17">
        <v>0.42774850402922299</v>
      </c>
      <c r="J10" s="17"/>
      <c r="K10" s="17" t="s">
        <v>172</v>
      </c>
      <c r="L10" s="17">
        <v>0.46915700500740498</v>
      </c>
      <c r="M10" s="17"/>
      <c r="N10" s="17">
        <v>0.61919282105981599</v>
      </c>
      <c r="O10" s="17">
        <v>0.52157888280423503</v>
      </c>
      <c r="P10" s="17">
        <v>0.49128401231406399</v>
      </c>
      <c r="Q10" s="17">
        <v>0.47628708577245898</v>
      </c>
      <c r="R10" s="17">
        <v>0.36303397207537502</v>
      </c>
      <c r="S10" s="17"/>
      <c r="T10" s="17">
        <v>0.36771274654281599</v>
      </c>
      <c r="U10" s="17">
        <v>0.41775416889976502</v>
      </c>
      <c r="V10" s="17">
        <v>0.46543539127383998</v>
      </c>
      <c r="W10" s="17">
        <v>0.55847689162735803</v>
      </c>
      <c r="X10" s="17">
        <v>0.46774813370316298</v>
      </c>
      <c r="Y10" s="17">
        <v>0.51380045213129399</v>
      </c>
      <c r="Z10" s="17">
        <v>0.57314025695516002</v>
      </c>
      <c r="AA10" s="17">
        <v>0.61315304105732904</v>
      </c>
      <c r="AB10" s="17">
        <v>0.43076866003798198</v>
      </c>
      <c r="AC10" s="17">
        <v>0.50100237906465195</v>
      </c>
      <c r="AD10" s="17">
        <v>0.45670071011680302</v>
      </c>
      <c r="AE10" s="17">
        <v>0.44338876016394702</v>
      </c>
      <c r="AF10" s="17"/>
      <c r="AG10" s="17">
        <v>0.451106536499634</v>
      </c>
      <c r="AH10" s="17">
        <v>0.487929868388704</v>
      </c>
    </row>
    <row r="11" spans="2:34" x14ac:dyDescent="0.25">
      <c r="B11" s="18" t="s">
        <v>206</v>
      </c>
      <c r="C11" s="19">
        <v>3.2492523984213803E-2</v>
      </c>
      <c r="D11" s="19">
        <v>2.6035727107982201E-2</v>
      </c>
      <c r="E11" s="19">
        <v>3.9820736317679802E-2</v>
      </c>
      <c r="F11" s="19"/>
      <c r="G11" s="19">
        <v>3.4224531436425003E-2</v>
      </c>
      <c r="H11" s="19">
        <v>4.2659668700425299E-2</v>
      </c>
      <c r="I11" s="19">
        <v>2.29616516409273E-2</v>
      </c>
      <c r="J11" s="19"/>
      <c r="K11" s="19" t="s">
        <v>172</v>
      </c>
      <c r="L11" s="19">
        <v>3.2492523984213803E-2</v>
      </c>
      <c r="M11" s="19"/>
      <c r="N11" s="19">
        <v>4.7399534779472903E-2</v>
      </c>
      <c r="O11" s="19">
        <v>4.3051345613348099E-2</v>
      </c>
      <c r="P11" s="19">
        <v>2.8108907303464201E-2</v>
      </c>
      <c r="Q11" s="19">
        <v>3.2928732444625901E-2</v>
      </c>
      <c r="R11" s="19">
        <v>2.66703169478478E-2</v>
      </c>
      <c r="S11" s="19"/>
      <c r="T11" s="19">
        <v>2.5401313818834301E-2</v>
      </c>
      <c r="U11" s="19">
        <v>9.3194125639912799E-3</v>
      </c>
      <c r="V11" s="19">
        <v>6.1759742564556297E-2</v>
      </c>
      <c r="W11" s="19">
        <v>3.7212546560034303E-2</v>
      </c>
      <c r="X11" s="19">
        <v>2.39110254243457E-2</v>
      </c>
      <c r="Y11" s="19">
        <v>4.3457321166748698E-2</v>
      </c>
      <c r="Z11" s="19">
        <v>8.2505159997397007E-3</v>
      </c>
      <c r="AA11" s="19">
        <v>4.3406135566628597E-2</v>
      </c>
      <c r="AB11" s="19">
        <v>4.6281695902263997E-2</v>
      </c>
      <c r="AC11" s="19">
        <v>0</v>
      </c>
      <c r="AD11" s="19">
        <v>3.0671166017637402E-2</v>
      </c>
      <c r="AE11" s="19">
        <v>0.118634511592245</v>
      </c>
      <c r="AF11" s="19"/>
      <c r="AG11" s="19">
        <v>3.39031346362293E-2</v>
      </c>
      <c r="AH11" s="19">
        <v>2.6637272967905301E-2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234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204</v>
      </c>
      <c r="C9" s="17">
        <v>0.48105207576031001</v>
      </c>
      <c r="D9" s="17">
        <v>0.528631618753169</v>
      </c>
      <c r="E9" s="17">
        <v>0.43160617264093298</v>
      </c>
      <c r="F9" s="17"/>
      <c r="G9" s="17">
        <v>0.397835675795782</v>
      </c>
      <c r="H9" s="17">
        <v>0.44942026926631001</v>
      </c>
      <c r="I9" s="17">
        <v>0.53744743773996095</v>
      </c>
      <c r="J9" s="17"/>
      <c r="K9" s="17" t="s">
        <v>172</v>
      </c>
      <c r="L9" s="17">
        <v>0.48105207576031001</v>
      </c>
      <c r="M9" s="17"/>
      <c r="N9" s="17">
        <v>0.29891167422415299</v>
      </c>
      <c r="O9" s="17">
        <v>0.40650398930787401</v>
      </c>
      <c r="P9" s="17">
        <v>0.47280344414176401</v>
      </c>
      <c r="Q9" s="17">
        <v>0.46515138016325303</v>
      </c>
      <c r="R9" s="17">
        <v>0.59693654280492503</v>
      </c>
      <c r="S9" s="17"/>
      <c r="T9" s="17">
        <v>0.65845188173522695</v>
      </c>
      <c r="U9" s="17">
        <v>0.446144574962695</v>
      </c>
      <c r="V9" s="17">
        <v>0.46766092532105902</v>
      </c>
      <c r="W9" s="17">
        <v>0.47691345352164299</v>
      </c>
      <c r="X9" s="17">
        <v>0.49343078335010399</v>
      </c>
      <c r="Y9" s="17">
        <v>0.54232992135449898</v>
      </c>
      <c r="Z9" s="17">
        <v>0.50662718209440605</v>
      </c>
      <c r="AA9" s="17">
        <v>0.29445130753531001</v>
      </c>
      <c r="AB9" s="17">
        <v>0.41000893085155199</v>
      </c>
      <c r="AC9" s="17">
        <v>0.39007607272957501</v>
      </c>
      <c r="AD9" s="17">
        <v>0.386857488285135</v>
      </c>
      <c r="AE9" s="17">
        <v>0.34642350994397397</v>
      </c>
      <c r="AF9" s="17"/>
      <c r="AG9" s="17">
        <v>0.48915639954122497</v>
      </c>
      <c r="AH9" s="17">
        <v>0.481585732574145</v>
      </c>
    </row>
    <row r="10" spans="2:34" ht="30" x14ac:dyDescent="0.25">
      <c r="B10" s="18" t="s">
        <v>205</v>
      </c>
      <c r="C10" s="17">
        <v>0.47143960589154199</v>
      </c>
      <c r="D10" s="17">
        <v>0.41752028875608199</v>
      </c>
      <c r="E10" s="17">
        <v>0.52739021544473697</v>
      </c>
      <c r="F10" s="17"/>
      <c r="G10" s="17">
        <v>0.555905611964983</v>
      </c>
      <c r="H10" s="17">
        <v>0.49674635606636902</v>
      </c>
      <c r="I10" s="17">
        <v>0.420173834496258</v>
      </c>
      <c r="J10" s="17"/>
      <c r="K10" s="17" t="s">
        <v>172</v>
      </c>
      <c r="L10" s="17">
        <v>0.47143960589154199</v>
      </c>
      <c r="M10" s="17"/>
      <c r="N10" s="17">
        <v>0.64294857450523701</v>
      </c>
      <c r="O10" s="17">
        <v>0.55172027430715198</v>
      </c>
      <c r="P10" s="17">
        <v>0.486014516402418</v>
      </c>
      <c r="Q10" s="17">
        <v>0.46135615907204203</v>
      </c>
      <c r="R10" s="17">
        <v>0.35753278551942203</v>
      </c>
      <c r="S10" s="17"/>
      <c r="T10" s="17">
        <v>0.28437661684312998</v>
      </c>
      <c r="U10" s="17">
        <v>0.51681610459648597</v>
      </c>
      <c r="V10" s="17">
        <v>0.49102067371346603</v>
      </c>
      <c r="W10" s="17">
        <v>0.48313019962665499</v>
      </c>
      <c r="X10" s="17">
        <v>0.46671097878725598</v>
      </c>
      <c r="Y10" s="17">
        <v>0.39880541604599701</v>
      </c>
      <c r="Z10" s="17">
        <v>0.47572919770713301</v>
      </c>
      <c r="AA10" s="17">
        <v>0.63698628819652403</v>
      </c>
      <c r="AB10" s="17">
        <v>0.55369592030785297</v>
      </c>
      <c r="AC10" s="17">
        <v>0.54193667268406098</v>
      </c>
      <c r="AD10" s="17">
        <v>0.58247134569722703</v>
      </c>
      <c r="AE10" s="17">
        <v>0.54081609451231405</v>
      </c>
      <c r="AF10" s="17"/>
      <c r="AG10" s="17">
        <v>0.46770387785539502</v>
      </c>
      <c r="AH10" s="17">
        <v>0.47327417287247198</v>
      </c>
    </row>
    <row r="11" spans="2:34" x14ac:dyDescent="0.25">
      <c r="B11" s="18" t="s">
        <v>206</v>
      </c>
      <c r="C11" s="19">
        <v>4.7508318348147803E-2</v>
      </c>
      <c r="D11" s="19">
        <v>5.3848092490749802E-2</v>
      </c>
      <c r="E11" s="19">
        <v>4.1003611914329899E-2</v>
      </c>
      <c r="F11" s="19"/>
      <c r="G11" s="19">
        <v>4.6258712239234799E-2</v>
      </c>
      <c r="H11" s="19">
        <v>5.38333746673215E-2</v>
      </c>
      <c r="I11" s="19">
        <v>4.23787277637808E-2</v>
      </c>
      <c r="J11" s="19"/>
      <c r="K11" s="19" t="s">
        <v>172</v>
      </c>
      <c r="L11" s="19">
        <v>4.7508318348147803E-2</v>
      </c>
      <c r="M11" s="19"/>
      <c r="N11" s="19">
        <v>5.8139751270609802E-2</v>
      </c>
      <c r="O11" s="19">
        <v>4.17757363849737E-2</v>
      </c>
      <c r="P11" s="19">
        <v>4.11820394558177E-2</v>
      </c>
      <c r="Q11" s="19">
        <v>7.3492460764704698E-2</v>
      </c>
      <c r="R11" s="19">
        <v>4.5530671675652903E-2</v>
      </c>
      <c r="S11" s="19"/>
      <c r="T11" s="19">
        <v>5.7171501421642998E-2</v>
      </c>
      <c r="U11" s="19">
        <v>3.7039320440818903E-2</v>
      </c>
      <c r="V11" s="19">
        <v>4.1318400965474698E-2</v>
      </c>
      <c r="W11" s="19">
        <v>3.9956346851702698E-2</v>
      </c>
      <c r="X11" s="19">
        <v>3.9858237862639603E-2</v>
      </c>
      <c r="Y11" s="19">
        <v>5.8864662599503903E-2</v>
      </c>
      <c r="Z11" s="19">
        <v>1.7643620198461399E-2</v>
      </c>
      <c r="AA11" s="19">
        <v>6.8562404268165303E-2</v>
      </c>
      <c r="AB11" s="19">
        <v>3.6295148840595398E-2</v>
      </c>
      <c r="AC11" s="19">
        <v>6.7987254586363996E-2</v>
      </c>
      <c r="AD11" s="19">
        <v>3.0671166017637402E-2</v>
      </c>
      <c r="AE11" s="19">
        <v>0.11276039554371201</v>
      </c>
      <c r="AF11" s="19"/>
      <c r="AG11" s="19">
        <v>4.3139722603379102E-2</v>
      </c>
      <c r="AH11" s="19">
        <v>4.5140094553383497E-2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235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204</v>
      </c>
      <c r="C9" s="17">
        <v>0.47423646574056899</v>
      </c>
      <c r="D9" s="17">
        <v>0.51487174207669295</v>
      </c>
      <c r="E9" s="17">
        <v>0.43402026309228597</v>
      </c>
      <c r="F9" s="17"/>
      <c r="G9" s="17">
        <v>0.40685457055063501</v>
      </c>
      <c r="H9" s="17">
        <v>0.45343746563541798</v>
      </c>
      <c r="I9" s="17">
        <v>0.51567003178872295</v>
      </c>
      <c r="J9" s="17"/>
      <c r="K9" s="17" t="s">
        <v>172</v>
      </c>
      <c r="L9" s="17">
        <v>0.47423646574056899</v>
      </c>
      <c r="M9" s="17"/>
      <c r="N9" s="17">
        <v>0.423779609251412</v>
      </c>
      <c r="O9" s="17">
        <v>0.448908089910729</v>
      </c>
      <c r="P9" s="17">
        <v>0.45589377820503202</v>
      </c>
      <c r="Q9" s="17">
        <v>0.50997333478804197</v>
      </c>
      <c r="R9" s="17">
        <v>0.51383074074091095</v>
      </c>
      <c r="S9" s="17"/>
      <c r="T9" s="17">
        <v>0.62498472706041697</v>
      </c>
      <c r="U9" s="17">
        <v>0.49755532058207003</v>
      </c>
      <c r="V9" s="17">
        <v>0.40775027568157801</v>
      </c>
      <c r="W9" s="17">
        <v>0.43692622624642202</v>
      </c>
      <c r="X9" s="17">
        <v>0.48148091051754599</v>
      </c>
      <c r="Y9" s="17">
        <v>0.40187723093981498</v>
      </c>
      <c r="Z9" s="17">
        <v>0.43886162216306701</v>
      </c>
      <c r="AA9" s="17">
        <v>0.43038132121678602</v>
      </c>
      <c r="AB9" s="17">
        <v>0.47432732489783402</v>
      </c>
      <c r="AC9" s="17">
        <v>0.45230889392270601</v>
      </c>
      <c r="AD9" s="17">
        <v>0.40967357277281002</v>
      </c>
      <c r="AE9" s="17">
        <v>0.37758850910823799</v>
      </c>
      <c r="AF9" s="17"/>
      <c r="AG9" s="17">
        <v>0.48856335566541298</v>
      </c>
      <c r="AH9" s="17">
        <v>0.47058333111822997</v>
      </c>
    </row>
    <row r="10" spans="2:34" ht="30" x14ac:dyDescent="0.25">
      <c r="B10" s="18" t="s">
        <v>205</v>
      </c>
      <c r="C10" s="17">
        <v>0.48741697699887598</v>
      </c>
      <c r="D10" s="17">
        <v>0.45058998257986799</v>
      </c>
      <c r="E10" s="17">
        <v>0.52314409060998901</v>
      </c>
      <c r="F10" s="17"/>
      <c r="G10" s="17">
        <v>0.53430702547254305</v>
      </c>
      <c r="H10" s="17">
        <v>0.50638508005649796</v>
      </c>
      <c r="I10" s="17">
        <v>0.45463394066526303</v>
      </c>
      <c r="J10" s="17"/>
      <c r="K10" s="17" t="s">
        <v>172</v>
      </c>
      <c r="L10" s="17">
        <v>0.48741697699887598</v>
      </c>
      <c r="M10" s="17"/>
      <c r="N10" s="17">
        <v>0.52035062664370801</v>
      </c>
      <c r="O10" s="17">
        <v>0.51126001621390305</v>
      </c>
      <c r="P10" s="17">
        <v>0.50993848489518501</v>
      </c>
      <c r="Q10" s="17">
        <v>0.45730498343956899</v>
      </c>
      <c r="R10" s="17">
        <v>0.44807036119668803</v>
      </c>
      <c r="S10" s="17"/>
      <c r="T10" s="17">
        <v>0.348410005654338</v>
      </c>
      <c r="U10" s="17">
        <v>0.48593630829540901</v>
      </c>
      <c r="V10" s="17">
        <v>0.558920153993955</v>
      </c>
      <c r="W10" s="17">
        <v>0.507919688645597</v>
      </c>
      <c r="X10" s="17">
        <v>0.47744855635358002</v>
      </c>
      <c r="Y10" s="17">
        <v>0.51656162384268001</v>
      </c>
      <c r="Z10" s="17">
        <v>0.54427119571084304</v>
      </c>
      <c r="AA10" s="17">
        <v>0.51737242100300596</v>
      </c>
      <c r="AB10" s="17">
        <v>0.48648255770294502</v>
      </c>
      <c r="AC10" s="17">
        <v>0.50953074058537295</v>
      </c>
      <c r="AD10" s="17">
        <v>0.559655261209552</v>
      </c>
      <c r="AE10" s="17">
        <v>0.56672878533372095</v>
      </c>
      <c r="AF10" s="17"/>
      <c r="AG10" s="17">
        <v>0.47508497074136502</v>
      </c>
      <c r="AH10" s="17">
        <v>0.498469293354524</v>
      </c>
    </row>
    <row r="11" spans="2:34" x14ac:dyDescent="0.25">
      <c r="B11" s="18" t="s">
        <v>206</v>
      </c>
      <c r="C11" s="19">
        <v>3.8346557260554998E-2</v>
      </c>
      <c r="D11" s="19">
        <v>3.4538275343438798E-2</v>
      </c>
      <c r="E11" s="19">
        <v>4.2835646297725002E-2</v>
      </c>
      <c r="F11" s="19"/>
      <c r="G11" s="19">
        <v>5.8838403976822502E-2</v>
      </c>
      <c r="H11" s="19">
        <v>4.0177454308084198E-2</v>
      </c>
      <c r="I11" s="19">
        <v>2.9696027546013901E-2</v>
      </c>
      <c r="J11" s="19"/>
      <c r="K11" s="19" t="s">
        <v>172</v>
      </c>
      <c r="L11" s="19">
        <v>3.8346557260554998E-2</v>
      </c>
      <c r="M11" s="19"/>
      <c r="N11" s="19">
        <v>5.5869764104879802E-2</v>
      </c>
      <c r="O11" s="19">
        <v>3.9831893875368E-2</v>
      </c>
      <c r="P11" s="19">
        <v>3.4167736899783398E-2</v>
      </c>
      <c r="Q11" s="19">
        <v>3.2721681772389898E-2</v>
      </c>
      <c r="R11" s="19">
        <v>3.8098898062400799E-2</v>
      </c>
      <c r="S11" s="19"/>
      <c r="T11" s="19">
        <v>2.6605267285245499E-2</v>
      </c>
      <c r="U11" s="19">
        <v>1.6508371122521001E-2</v>
      </c>
      <c r="V11" s="19">
        <v>3.3329570324467102E-2</v>
      </c>
      <c r="W11" s="19">
        <v>5.5154085107980699E-2</v>
      </c>
      <c r="X11" s="19">
        <v>4.1070533128873897E-2</v>
      </c>
      <c r="Y11" s="19">
        <v>8.1561145217504197E-2</v>
      </c>
      <c r="Z11" s="19">
        <v>1.68671821260899E-2</v>
      </c>
      <c r="AA11" s="19">
        <v>5.2246257780207403E-2</v>
      </c>
      <c r="AB11" s="19">
        <v>3.9190117399221402E-2</v>
      </c>
      <c r="AC11" s="19">
        <v>3.81603654919207E-2</v>
      </c>
      <c r="AD11" s="19">
        <v>3.0671166017637402E-2</v>
      </c>
      <c r="AE11" s="19">
        <v>5.5682705558041098E-2</v>
      </c>
      <c r="AF11" s="19"/>
      <c r="AG11" s="19">
        <v>3.6351673593221501E-2</v>
      </c>
      <c r="AH11" s="19">
        <v>3.0947375527245299E-2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236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204</v>
      </c>
      <c r="C9" s="17">
        <v>0.37208341695366598</v>
      </c>
      <c r="D9" s="17">
        <v>0.41901195471290498</v>
      </c>
      <c r="E9" s="17">
        <v>0.32411157446198602</v>
      </c>
      <c r="F9" s="17"/>
      <c r="G9" s="17">
        <v>0.39001377148147798</v>
      </c>
      <c r="H9" s="17">
        <v>0.33903900428501399</v>
      </c>
      <c r="I9" s="17">
        <v>0.394964350806501</v>
      </c>
      <c r="J9" s="17"/>
      <c r="K9" s="17" t="s">
        <v>172</v>
      </c>
      <c r="L9" s="17">
        <v>0.37208341695366598</v>
      </c>
      <c r="M9" s="17"/>
      <c r="N9" s="17">
        <v>0.238952372235859</v>
      </c>
      <c r="O9" s="17">
        <v>0.37655708800542798</v>
      </c>
      <c r="P9" s="17">
        <v>0.33101074375737199</v>
      </c>
      <c r="Q9" s="17">
        <v>0.37741938817267801</v>
      </c>
      <c r="R9" s="17">
        <v>0.46004322384066698</v>
      </c>
      <c r="S9" s="17"/>
      <c r="T9" s="17">
        <v>0.49789117052463999</v>
      </c>
      <c r="U9" s="17">
        <v>0.39660881001936399</v>
      </c>
      <c r="V9" s="17">
        <v>0.33600728283169501</v>
      </c>
      <c r="W9" s="17">
        <v>0.361529165144232</v>
      </c>
      <c r="X9" s="17">
        <v>0.39143889148248101</v>
      </c>
      <c r="Y9" s="17">
        <v>0.32490598218455102</v>
      </c>
      <c r="Z9" s="17">
        <v>0.32556315131322699</v>
      </c>
      <c r="AA9" s="17">
        <v>0.388024233155845</v>
      </c>
      <c r="AB9" s="17">
        <v>0.29124145431410903</v>
      </c>
      <c r="AC9" s="17">
        <v>0.30416835335579001</v>
      </c>
      <c r="AD9" s="17">
        <v>0.46616624086506703</v>
      </c>
      <c r="AE9" s="17">
        <v>0.33400563778693099</v>
      </c>
      <c r="AF9" s="17"/>
      <c r="AG9" s="17">
        <v>0.37428684457297801</v>
      </c>
      <c r="AH9" s="17">
        <v>0.370029336318628</v>
      </c>
    </row>
    <row r="10" spans="2:34" ht="30" x14ac:dyDescent="0.25">
      <c r="B10" s="18" t="s">
        <v>205</v>
      </c>
      <c r="C10" s="17">
        <v>0.57271874763698805</v>
      </c>
      <c r="D10" s="17">
        <v>0.527218704560806</v>
      </c>
      <c r="E10" s="17">
        <v>0.61865174164585102</v>
      </c>
      <c r="F10" s="17"/>
      <c r="G10" s="17">
        <v>0.57918749006941705</v>
      </c>
      <c r="H10" s="17">
        <v>0.58146849691653602</v>
      </c>
      <c r="I10" s="17">
        <v>0.56280596686508599</v>
      </c>
      <c r="J10" s="17"/>
      <c r="K10" s="17" t="s">
        <v>172</v>
      </c>
      <c r="L10" s="17">
        <v>0.57271874763698805</v>
      </c>
      <c r="M10" s="17"/>
      <c r="N10" s="17">
        <v>0.664689009191895</v>
      </c>
      <c r="O10" s="17">
        <v>0.58436535036270598</v>
      </c>
      <c r="P10" s="17">
        <v>0.61217053729975202</v>
      </c>
      <c r="Q10" s="17">
        <v>0.54668433044260001</v>
      </c>
      <c r="R10" s="17">
        <v>0.49904390548827898</v>
      </c>
      <c r="S10" s="17"/>
      <c r="T10" s="17">
        <v>0.45911473314208301</v>
      </c>
      <c r="U10" s="17">
        <v>0.53813333550036702</v>
      </c>
      <c r="V10" s="17">
        <v>0.62696899966295006</v>
      </c>
      <c r="W10" s="17">
        <v>0.562606525424727</v>
      </c>
      <c r="X10" s="17">
        <v>0.57107904976888801</v>
      </c>
      <c r="Y10" s="17">
        <v>0.60571266387322198</v>
      </c>
      <c r="Z10" s="17">
        <v>0.62967494701412396</v>
      </c>
      <c r="AA10" s="17">
        <v>0.54051954040736505</v>
      </c>
      <c r="AB10" s="17">
        <v>0.66344814910255301</v>
      </c>
      <c r="AC10" s="17">
        <v>0.62092016177026699</v>
      </c>
      <c r="AD10" s="17">
        <v>0.50316259311729605</v>
      </c>
      <c r="AE10" s="17">
        <v>0.57619584173808003</v>
      </c>
      <c r="AF10" s="17"/>
      <c r="AG10" s="17">
        <v>0.56309504525853205</v>
      </c>
      <c r="AH10" s="17">
        <v>0.59151156645592096</v>
      </c>
    </row>
    <row r="11" spans="2:34" x14ac:dyDescent="0.25">
      <c r="B11" s="18" t="s">
        <v>206</v>
      </c>
      <c r="C11" s="19">
        <v>5.51978354093456E-2</v>
      </c>
      <c r="D11" s="19">
        <v>5.37693407262885E-2</v>
      </c>
      <c r="E11" s="19">
        <v>5.7236683892163701E-2</v>
      </c>
      <c r="F11" s="19"/>
      <c r="G11" s="19">
        <v>3.07987384491046E-2</v>
      </c>
      <c r="H11" s="19">
        <v>7.9492498798450106E-2</v>
      </c>
      <c r="I11" s="19">
        <v>4.22296823284131E-2</v>
      </c>
      <c r="J11" s="19"/>
      <c r="K11" s="19" t="s">
        <v>172</v>
      </c>
      <c r="L11" s="19">
        <v>5.51978354093456E-2</v>
      </c>
      <c r="M11" s="19"/>
      <c r="N11" s="19">
        <v>9.6358618572246701E-2</v>
      </c>
      <c r="O11" s="19">
        <v>3.9077561631866403E-2</v>
      </c>
      <c r="P11" s="19">
        <v>5.68187189428759E-2</v>
      </c>
      <c r="Q11" s="19">
        <v>7.5896281384722694E-2</v>
      </c>
      <c r="R11" s="19">
        <v>4.0912870671053501E-2</v>
      </c>
      <c r="S11" s="19"/>
      <c r="T11" s="19">
        <v>4.2994096333276798E-2</v>
      </c>
      <c r="U11" s="19">
        <v>6.5257854480269398E-2</v>
      </c>
      <c r="V11" s="19">
        <v>3.7023717505354402E-2</v>
      </c>
      <c r="W11" s="19">
        <v>7.5864309431041305E-2</v>
      </c>
      <c r="X11" s="19">
        <v>3.7482058748630899E-2</v>
      </c>
      <c r="Y11" s="19">
        <v>6.9381353942227206E-2</v>
      </c>
      <c r="Z11" s="19">
        <v>4.4761901672649401E-2</v>
      </c>
      <c r="AA11" s="19">
        <v>7.1456226436790102E-2</v>
      </c>
      <c r="AB11" s="19">
        <v>4.5310396583337499E-2</v>
      </c>
      <c r="AC11" s="19">
        <v>7.4911484873942502E-2</v>
      </c>
      <c r="AD11" s="19">
        <v>3.0671166017637402E-2</v>
      </c>
      <c r="AE11" s="19">
        <v>8.9798520474988999E-2</v>
      </c>
      <c r="AF11" s="19"/>
      <c r="AG11" s="19">
        <v>6.2618110168490601E-2</v>
      </c>
      <c r="AH11" s="19">
        <v>3.8459097225450802E-2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237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204</v>
      </c>
      <c r="C9" s="17">
        <v>0.42652505512885402</v>
      </c>
      <c r="D9" s="17">
        <v>0.48949012937688102</v>
      </c>
      <c r="E9" s="17">
        <v>0.35997795216081002</v>
      </c>
      <c r="F9" s="17"/>
      <c r="G9" s="17">
        <v>0.430008775997404</v>
      </c>
      <c r="H9" s="17">
        <v>0.41686239420572502</v>
      </c>
      <c r="I9" s="17">
        <v>0.433820322550583</v>
      </c>
      <c r="J9" s="17"/>
      <c r="K9" s="17" t="s">
        <v>172</v>
      </c>
      <c r="L9" s="17">
        <v>0.42652505512885402</v>
      </c>
      <c r="M9" s="17"/>
      <c r="N9" s="17">
        <v>0.35855749774486301</v>
      </c>
      <c r="O9" s="17">
        <v>0.37504801240181701</v>
      </c>
      <c r="P9" s="17">
        <v>0.40710784990171001</v>
      </c>
      <c r="Q9" s="17">
        <v>0.43359370337642</v>
      </c>
      <c r="R9" s="17">
        <v>0.49630561130453898</v>
      </c>
      <c r="S9" s="17"/>
      <c r="T9" s="17">
        <v>0.52574447012060399</v>
      </c>
      <c r="U9" s="17">
        <v>0.40526196589567598</v>
      </c>
      <c r="V9" s="17">
        <v>0.35541972188903698</v>
      </c>
      <c r="W9" s="17">
        <v>0.37537300278976299</v>
      </c>
      <c r="X9" s="17">
        <v>0.355201090391351</v>
      </c>
      <c r="Y9" s="17">
        <v>0.455998947411273</v>
      </c>
      <c r="Z9" s="17">
        <v>0.39015904008133201</v>
      </c>
      <c r="AA9" s="17">
        <v>0.517487580820433</v>
      </c>
      <c r="AB9" s="17">
        <v>0.39363392368974198</v>
      </c>
      <c r="AC9" s="17">
        <v>0.51413470592522204</v>
      </c>
      <c r="AD9" s="17">
        <v>0.40125830206631102</v>
      </c>
      <c r="AE9" s="17">
        <v>0.34512232627468797</v>
      </c>
      <c r="AF9" s="17"/>
      <c r="AG9" s="17">
        <v>0.42313546536126601</v>
      </c>
      <c r="AH9" s="17">
        <v>0.42461199849585601</v>
      </c>
    </row>
    <row r="10" spans="2:34" ht="30" x14ac:dyDescent="0.25">
      <c r="B10" s="18" t="s">
        <v>205</v>
      </c>
      <c r="C10" s="17">
        <v>0.53356375188711302</v>
      </c>
      <c r="D10" s="17">
        <v>0.46293921415618999</v>
      </c>
      <c r="E10" s="17">
        <v>0.60812167250570504</v>
      </c>
      <c r="F10" s="17"/>
      <c r="G10" s="17">
        <v>0.53285468389657198</v>
      </c>
      <c r="H10" s="17">
        <v>0.54348810822531401</v>
      </c>
      <c r="I10" s="17">
        <v>0.52508506171070302</v>
      </c>
      <c r="J10" s="17"/>
      <c r="K10" s="17" t="s">
        <v>172</v>
      </c>
      <c r="L10" s="17">
        <v>0.53356375188711302</v>
      </c>
      <c r="M10" s="17"/>
      <c r="N10" s="17">
        <v>0.59404296747566498</v>
      </c>
      <c r="O10" s="17">
        <v>0.57451866162221399</v>
      </c>
      <c r="P10" s="17">
        <v>0.55626365962733404</v>
      </c>
      <c r="Q10" s="17">
        <v>0.54460495403666598</v>
      </c>
      <c r="R10" s="17">
        <v>0.46224807372802201</v>
      </c>
      <c r="S10" s="17"/>
      <c r="T10" s="17">
        <v>0.43934359856071697</v>
      </c>
      <c r="U10" s="17">
        <v>0.53422404938233103</v>
      </c>
      <c r="V10" s="17">
        <v>0.60130721882143501</v>
      </c>
      <c r="W10" s="17">
        <v>0.54839408675520795</v>
      </c>
      <c r="X10" s="17">
        <v>0.62088788418430296</v>
      </c>
      <c r="Y10" s="17">
        <v>0.48993010720532498</v>
      </c>
      <c r="Z10" s="17">
        <v>0.56860561385767405</v>
      </c>
      <c r="AA10" s="17">
        <v>0.45380372143683301</v>
      </c>
      <c r="AB10" s="17">
        <v>0.59295152409603002</v>
      </c>
      <c r="AC10" s="17">
        <v>0.46294148432368398</v>
      </c>
      <c r="AD10" s="17">
        <v>0.55064890592464499</v>
      </c>
      <c r="AE10" s="17">
        <v>0.62889006545849102</v>
      </c>
      <c r="AF10" s="17"/>
      <c r="AG10" s="17">
        <v>0.53315039752826998</v>
      </c>
      <c r="AH10" s="17">
        <v>0.54284009113564802</v>
      </c>
    </row>
    <row r="11" spans="2:34" x14ac:dyDescent="0.25">
      <c r="B11" s="18" t="s">
        <v>206</v>
      </c>
      <c r="C11" s="19">
        <v>3.9911192984032798E-2</v>
      </c>
      <c r="D11" s="19">
        <v>4.7570656466929699E-2</v>
      </c>
      <c r="E11" s="19">
        <v>3.1900375333484297E-2</v>
      </c>
      <c r="F11" s="19"/>
      <c r="G11" s="19">
        <v>3.7136540106023901E-2</v>
      </c>
      <c r="H11" s="19">
        <v>3.9649497568961502E-2</v>
      </c>
      <c r="I11" s="19">
        <v>4.1094615738714001E-2</v>
      </c>
      <c r="J11" s="19"/>
      <c r="K11" s="19" t="s">
        <v>172</v>
      </c>
      <c r="L11" s="19">
        <v>3.9911192984032798E-2</v>
      </c>
      <c r="M11" s="19"/>
      <c r="N11" s="19">
        <v>4.7399534779472903E-2</v>
      </c>
      <c r="O11" s="19">
        <v>5.0433325975969202E-2</v>
      </c>
      <c r="P11" s="19">
        <v>3.6628490470956003E-2</v>
      </c>
      <c r="Q11" s="19">
        <v>2.1801342586914602E-2</v>
      </c>
      <c r="R11" s="19">
        <v>4.1446314967439703E-2</v>
      </c>
      <c r="S11" s="19"/>
      <c r="T11" s="19">
        <v>3.4911931318678702E-2</v>
      </c>
      <c r="U11" s="19">
        <v>6.0513984721993597E-2</v>
      </c>
      <c r="V11" s="19">
        <v>4.3273059289527301E-2</v>
      </c>
      <c r="W11" s="19">
        <v>7.6232910455029002E-2</v>
      </c>
      <c r="X11" s="19">
        <v>2.39110254243457E-2</v>
      </c>
      <c r="Y11" s="19">
        <v>5.4070945383402298E-2</v>
      </c>
      <c r="Z11" s="19">
        <v>4.1235346060993598E-2</v>
      </c>
      <c r="AA11" s="19">
        <v>2.8708697742734001E-2</v>
      </c>
      <c r="AB11" s="19">
        <v>1.34145522142277E-2</v>
      </c>
      <c r="AC11" s="19">
        <v>2.2923809751093999E-2</v>
      </c>
      <c r="AD11" s="19">
        <v>4.8092792009043699E-2</v>
      </c>
      <c r="AE11" s="19">
        <v>2.5987608266821501E-2</v>
      </c>
      <c r="AF11" s="19"/>
      <c r="AG11" s="19">
        <v>4.3714137110464103E-2</v>
      </c>
      <c r="AH11" s="19">
        <v>3.25479103684959E-2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238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204</v>
      </c>
      <c r="C9" s="17">
        <v>0.49966382230727502</v>
      </c>
      <c r="D9" s="17">
        <v>0.53938255496856602</v>
      </c>
      <c r="E9" s="17">
        <v>0.46066890082761502</v>
      </c>
      <c r="F9" s="17"/>
      <c r="G9" s="17">
        <v>0.43581291840235997</v>
      </c>
      <c r="H9" s="17">
        <v>0.48466790610892002</v>
      </c>
      <c r="I9" s="17">
        <v>0.534783846095788</v>
      </c>
      <c r="J9" s="17"/>
      <c r="K9" s="17" t="s">
        <v>172</v>
      </c>
      <c r="L9" s="17">
        <v>0.49966382230727502</v>
      </c>
      <c r="M9" s="17"/>
      <c r="N9" s="17">
        <v>0.38134007605460501</v>
      </c>
      <c r="O9" s="17">
        <v>0.44765511487253101</v>
      </c>
      <c r="P9" s="17">
        <v>0.45139768937728503</v>
      </c>
      <c r="Q9" s="17">
        <v>0.50089600010260404</v>
      </c>
      <c r="R9" s="17">
        <v>0.62144515005532097</v>
      </c>
      <c r="S9" s="17"/>
      <c r="T9" s="17">
        <v>0.63868928198831099</v>
      </c>
      <c r="U9" s="17">
        <v>0.37788711363143401</v>
      </c>
      <c r="V9" s="17">
        <v>0.45164902420658798</v>
      </c>
      <c r="W9" s="17">
        <v>0.55917349970383201</v>
      </c>
      <c r="X9" s="17">
        <v>0.442470091719606</v>
      </c>
      <c r="Y9" s="17">
        <v>0.494645548813272</v>
      </c>
      <c r="Z9" s="17">
        <v>0.55696807577948204</v>
      </c>
      <c r="AA9" s="17">
        <v>0.45704737776764998</v>
      </c>
      <c r="AB9" s="17">
        <v>0.43100881800002599</v>
      </c>
      <c r="AC9" s="17">
        <v>0.54042359697422804</v>
      </c>
      <c r="AD9" s="17">
        <v>0.54198016095053003</v>
      </c>
      <c r="AE9" s="17">
        <v>0.38653274185535702</v>
      </c>
      <c r="AF9" s="17"/>
      <c r="AG9" s="17">
        <v>0.50046881015859301</v>
      </c>
      <c r="AH9" s="17">
        <v>0.506233447848628</v>
      </c>
    </row>
    <row r="10" spans="2:34" ht="30" x14ac:dyDescent="0.25">
      <c r="B10" s="18" t="s">
        <v>205</v>
      </c>
      <c r="C10" s="17">
        <v>0.47204129919500099</v>
      </c>
      <c r="D10" s="17">
        <v>0.43634858173765001</v>
      </c>
      <c r="E10" s="17">
        <v>0.50639696776954202</v>
      </c>
      <c r="F10" s="17"/>
      <c r="G10" s="17">
        <v>0.52595494706565205</v>
      </c>
      <c r="H10" s="17">
        <v>0.48507977333547703</v>
      </c>
      <c r="I10" s="17">
        <v>0.442056265810157</v>
      </c>
      <c r="J10" s="17"/>
      <c r="K10" s="17" t="s">
        <v>172</v>
      </c>
      <c r="L10" s="17">
        <v>0.47204129919500099</v>
      </c>
      <c r="M10" s="17"/>
      <c r="N10" s="17">
        <v>0.58228955563732798</v>
      </c>
      <c r="O10" s="17">
        <v>0.52367852959035699</v>
      </c>
      <c r="P10" s="17">
        <v>0.52378442198061603</v>
      </c>
      <c r="Q10" s="17">
        <v>0.475377292246351</v>
      </c>
      <c r="R10" s="17">
        <v>0.34781855303929099</v>
      </c>
      <c r="S10" s="17"/>
      <c r="T10" s="17">
        <v>0.339387285640598</v>
      </c>
      <c r="U10" s="17">
        <v>0.61451602583591003</v>
      </c>
      <c r="V10" s="17">
        <v>0.498903021250656</v>
      </c>
      <c r="W10" s="17">
        <v>0.44082650029616799</v>
      </c>
      <c r="X10" s="17">
        <v>0.52426632233732395</v>
      </c>
      <c r="Y10" s="17">
        <v>0.44733024853084902</v>
      </c>
      <c r="Z10" s="17">
        <v>0.42616474209442801</v>
      </c>
      <c r="AA10" s="17">
        <v>0.4943170712269</v>
      </c>
      <c r="AB10" s="17">
        <v>0.55300394172446599</v>
      </c>
      <c r="AC10" s="17">
        <v>0.43167423586895398</v>
      </c>
      <c r="AD10" s="17">
        <v>0.40992704704042698</v>
      </c>
      <c r="AE10" s="17">
        <v>0.52808945529538298</v>
      </c>
      <c r="AF10" s="17"/>
      <c r="AG10" s="17">
        <v>0.47029967998046102</v>
      </c>
      <c r="AH10" s="17">
        <v>0.47193699039606901</v>
      </c>
    </row>
    <row r="11" spans="2:34" x14ac:dyDescent="0.25">
      <c r="B11" s="18" t="s">
        <v>206</v>
      </c>
      <c r="C11" s="19">
        <v>2.8294878497723899E-2</v>
      </c>
      <c r="D11" s="19">
        <v>2.4268863293783999E-2</v>
      </c>
      <c r="E11" s="19">
        <v>3.2934131402842903E-2</v>
      </c>
      <c r="F11" s="19"/>
      <c r="G11" s="19">
        <v>3.8232134531987698E-2</v>
      </c>
      <c r="H11" s="19">
        <v>3.0252320555602601E-2</v>
      </c>
      <c r="I11" s="19">
        <v>2.31598880940545E-2</v>
      </c>
      <c r="J11" s="19"/>
      <c r="K11" s="19" t="s">
        <v>172</v>
      </c>
      <c r="L11" s="19">
        <v>2.8294878497723899E-2</v>
      </c>
      <c r="M11" s="19"/>
      <c r="N11" s="19">
        <v>3.6370368308067003E-2</v>
      </c>
      <c r="O11" s="19">
        <v>2.8666355537112099E-2</v>
      </c>
      <c r="P11" s="19">
        <v>2.4817888642099301E-2</v>
      </c>
      <c r="Q11" s="19">
        <v>2.37267076510447E-2</v>
      </c>
      <c r="R11" s="19">
        <v>3.0736296905388E-2</v>
      </c>
      <c r="S11" s="19"/>
      <c r="T11" s="19">
        <v>2.1923432371091199E-2</v>
      </c>
      <c r="U11" s="19">
        <v>7.5968605326560299E-3</v>
      </c>
      <c r="V11" s="19">
        <v>4.9447954542756099E-2</v>
      </c>
      <c r="W11" s="19">
        <v>0</v>
      </c>
      <c r="X11" s="19">
        <v>3.3263585943070398E-2</v>
      </c>
      <c r="Y11" s="19">
        <v>5.8024202655878897E-2</v>
      </c>
      <c r="Z11" s="19">
        <v>1.68671821260899E-2</v>
      </c>
      <c r="AA11" s="19">
        <v>4.8635551005449702E-2</v>
      </c>
      <c r="AB11" s="19">
        <v>1.5987240275507901E-2</v>
      </c>
      <c r="AC11" s="19">
        <v>2.79021671568183E-2</v>
      </c>
      <c r="AD11" s="19">
        <v>4.8092792009043699E-2</v>
      </c>
      <c r="AE11" s="19">
        <v>8.5377802849260803E-2</v>
      </c>
      <c r="AF11" s="19"/>
      <c r="AG11" s="19">
        <v>2.9231509860946699E-2</v>
      </c>
      <c r="AH11" s="19">
        <v>2.1829561755303602E-2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239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204</v>
      </c>
      <c r="C9" s="17">
        <v>0.36152688763200003</v>
      </c>
      <c r="D9" s="17">
        <v>0.42951337943496698</v>
      </c>
      <c r="E9" s="17">
        <v>0.29048495238635202</v>
      </c>
      <c r="F9" s="17"/>
      <c r="G9" s="17">
        <v>0.36974194190587401</v>
      </c>
      <c r="H9" s="17">
        <v>0.31582049277484697</v>
      </c>
      <c r="I9" s="17">
        <v>0.39887457264413101</v>
      </c>
      <c r="J9" s="17"/>
      <c r="K9" s="17" t="s">
        <v>172</v>
      </c>
      <c r="L9" s="17">
        <v>0.36152688763200003</v>
      </c>
      <c r="M9" s="17"/>
      <c r="N9" s="17">
        <v>0.226805741660416</v>
      </c>
      <c r="O9" s="17">
        <v>0.36354788675023297</v>
      </c>
      <c r="P9" s="17">
        <v>0.31956529210336998</v>
      </c>
      <c r="Q9" s="17">
        <v>0.29545992145366401</v>
      </c>
      <c r="R9" s="17">
        <v>0.47554143037001001</v>
      </c>
      <c r="S9" s="17"/>
      <c r="T9" s="17">
        <v>0.502338736827185</v>
      </c>
      <c r="U9" s="17">
        <v>0.36447569786194101</v>
      </c>
      <c r="V9" s="17">
        <v>0.31644375807816399</v>
      </c>
      <c r="W9" s="17">
        <v>0.221638912228662</v>
      </c>
      <c r="X9" s="17">
        <v>0.31540982761948499</v>
      </c>
      <c r="Y9" s="17">
        <v>0.35799738128895903</v>
      </c>
      <c r="Z9" s="17">
        <v>0.33070207629881698</v>
      </c>
      <c r="AA9" s="17">
        <v>0.33171093073873997</v>
      </c>
      <c r="AB9" s="17">
        <v>0.35221011705828298</v>
      </c>
      <c r="AC9" s="17">
        <v>0.39664595505686501</v>
      </c>
      <c r="AD9" s="17">
        <v>0.27166940757548103</v>
      </c>
      <c r="AE9" s="17">
        <v>0.42099934675395101</v>
      </c>
      <c r="AF9" s="17"/>
      <c r="AG9" s="17">
        <v>0.369043140516783</v>
      </c>
      <c r="AH9" s="17">
        <v>0.35580150520002002</v>
      </c>
    </row>
    <row r="10" spans="2:34" ht="30" x14ac:dyDescent="0.25">
      <c r="B10" s="18" t="s">
        <v>205</v>
      </c>
      <c r="C10" s="17">
        <v>0.60123172003944503</v>
      </c>
      <c r="D10" s="17">
        <v>0.53340113669911604</v>
      </c>
      <c r="E10" s="17">
        <v>0.67177962017730897</v>
      </c>
      <c r="F10" s="17"/>
      <c r="G10" s="17">
        <v>0.59879995634505401</v>
      </c>
      <c r="H10" s="17">
        <v>0.62996018227738204</v>
      </c>
      <c r="I10" s="17">
        <v>0.57681838822791798</v>
      </c>
      <c r="J10" s="17"/>
      <c r="K10" s="17" t="s">
        <v>172</v>
      </c>
      <c r="L10" s="17">
        <v>0.60123172003944503</v>
      </c>
      <c r="M10" s="17"/>
      <c r="N10" s="17">
        <v>0.73423514523496902</v>
      </c>
      <c r="O10" s="17">
        <v>0.61493598523186699</v>
      </c>
      <c r="P10" s="17">
        <v>0.63420799791524896</v>
      </c>
      <c r="Q10" s="17">
        <v>0.64923569473492504</v>
      </c>
      <c r="R10" s="17">
        <v>0.49561570307920799</v>
      </c>
      <c r="S10" s="17"/>
      <c r="T10" s="17">
        <v>0.45999642665331603</v>
      </c>
      <c r="U10" s="17">
        <v>0.61209444954557701</v>
      </c>
      <c r="V10" s="17">
        <v>0.66433497140472297</v>
      </c>
      <c r="W10" s="17">
        <v>0.69866644357601104</v>
      </c>
      <c r="X10" s="17">
        <v>0.63585997100673397</v>
      </c>
      <c r="Y10" s="17">
        <v>0.57887041298222697</v>
      </c>
      <c r="Z10" s="17">
        <v>0.66068125757483298</v>
      </c>
      <c r="AA10" s="17">
        <v>0.616042811481052</v>
      </c>
      <c r="AB10" s="17">
        <v>0.63965518915135799</v>
      </c>
      <c r="AC10" s="17">
        <v>0.57212328154645198</v>
      </c>
      <c r="AD10" s="17">
        <v>0.65886590350469898</v>
      </c>
      <c r="AE10" s="17">
        <v>0.52331794768800699</v>
      </c>
      <c r="AF10" s="17"/>
      <c r="AG10" s="17">
        <v>0.57553344658338901</v>
      </c>
      <c r="AH10" s="17">
        <v>0.619566238756184</v>
      </c>
    </row>
    <row r="11" spans="2:34" x14ac:dyDescent="0.25">
      <c r="B11" s="18" t="s">
        <v>206</v>
      </c>
      <c r="C11" s="19">
        <v>3.7241392328555299E-2</v>
      </c>
      <c r="D11" s="19">
        <v>3.7085483865917299E-2</v>
      </c>
      <c r="E11" s="19">
        <v>3.77354274363388E-2</v>
      </c>
      <c r="F11" s="19"/>
      <c r="G11" s="19">
        <v>3.1458101749072202E-2</v>
      </c>
      <c r="H11" s="19">
        <v>5.4219324947771201E-2</v>
      </c>
      <c r="I11" s="19">
        <v>2.4307039127951399E-2</v>
      </c>
      <c r="J11" s="19"/>
      <c r="K11" s="19" t="s">
        <v>172</v>
      </c>
      <c r="L11" s="19">
        <v>3.7241392328555299E-2</v>
      </c>
      <c r="M11" s="19"/>
      <c r="N11" s="19">
        <v>3.8959113104614501E-2</v>
      </c>
      <c r="O11" s="19">
        <v>2.1516128017899601E-2</v>
      </c>
      <c r="P11" s="19">
        <v>4.6226709981381099E-2</v>
      </c>
      <c r="Q11" s="19">
        <v>5.5304383811410299E-2</v>
      </c>
      <c r="R11" s="19">
        <v>2.8842866550781599E-2</v>
      </c>
      <c r="S11" s="19"/>
      <c r="T11" s="19">
        <v>3.7664836519499097E-2</v>
      </c>
      <c r="U11" s="19">
        <v>2.34298525924822E-2</v>
      </c>
      <c r="V11" s="19">
        <v>1.92212705171135E-2</v>
      </c>
      <c r="W11" s="19">
        <v>7.9694644195327E-2</v>
      </c>
      <c r="X11" s="19">
        <v>4.8730201373780598E-2</v>
      </c>
      <c r="Y11" s="19">
        <v>6.3132205728814103E-2</v>
      </c>
      <c r="Z11" s="19">
        <v>8.61666612635025E-3</v>
      </c>
      <c r="AA11" s="19">
        <v>5.2246257780207403E-2</v>
      </c>
      <c r="AB11" s="19">
        <v>8.1346937903590301E-3</v>
      </c>
      <c r="AC11" s="19">
        <v>3.1230763396682699E-2</v>
      </c>
      <c r="AD11" s="19">
        <v>6.9464688919819995E-2</v>
      </c>
      <c r="AE11" s="19">
        <v>5.5682705558041098E-2</v>
      </c>
      <c r="AF11" s="19"/>
      <c r="AG11" s="19">
        <v>5.5423412899828099E-2</v>
      </c>
      <c r="AH11" s="19">
        <v>2.46322560437961E-2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240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1021</v>
      </c>
      <c r="D7" s="10">
        <v>457</v>
      </c>
      <c r="E7" s="10">
        <v>559</v>
      </c>
      <c r="F7" s="10"/>
      <c r="G7" s="10">
        <v>186</v>
      </c>
      <c r="H7" s="10">
        <v>357</v>
      </c>
      <c r="I7" s="10">
        <v>478</v>
      </c>
      <c r="J7" s="10"/>
      <c r="K7" s="10" t="s">
        <v>171</v>
      </c>
      <c r="L7" s="10">
        <v>1021</v>
      </c>
      <c r="M7" s="10"/>
      <c r="N7" s="10">
        <v>99</v>
      </c>
      <c r="O7" s="10">
        <v>151</v>
      </c>
      <c r="P7" s="10">
        <v>328</v>
      </c>
      <c r="Q7" s="10">
        <v>89</v>
      </c>
      <c r="R7" s="10">
        <v>354</v>
      </c>
      <c r="S7" s="10"/>
      <c r="T7" s="10">
        <v>180</v>
      </c>
      <c r="U7" s="10">
        <v>107</v>
      </c>
      <c r="V7" s="10">
        <v>86</v>
      </c>
      <c r="W7" s="10">
        <v>67</v>
      </c>
      <c r="X7" s="10">
        <v>82</v>
      </c>
      <c r="Y7" s="10">
        <v>106</v>
      </c>
      <c r="Z7" s="10">
        <v>83</v>
      </c>
      <c r="AA7" s="10">
        <v>47</v>
      </c>
      <c r="AB7" s="10">
        <v>127</v>
      </c>
      <c r="AC7" s="10">
        <v>65</v>
      </c>
      <c r="AD7" s="10">
        <v>35</v>
      </c>
      <c r="AE7" s="10">
        <v>36</v>
      </c>
      <c r="AF7" s="10"/>
      <c r="AG7" s="10">
        <v>429</v>
      </c>
      <c r="AH7" s="10">
        <v>539</v>
      </c>
    </row>
    <row r="8" spans="2:34" ht="30" customHeight="1" x14ac:dyDescent="0.25">
      <c r="B8" s="11" t="s">
        <v>20</v>
      </c>
      <c r="C8" s="11">
        <v>1017</v>
      </c>
      <c r="D8" s="11">
        <v>529</v>
      </c>
      <c r="E8" s="11">
        <v>484</v>
      </c>
      <c r="F8" s="11"/>
      <c r="G8" s="11">
        <v>157</v>
      </c>
      <c r="H8" s="11">
        <v>402</v>
      </c>
      <c r="I8" s="11">
        <v>458</v>
      </c>
      <c r="J8" s="11"/>
      <c r="K8" s="11" t="s">
        <v>171</v>
      </c>
      <c r="L8" s="11">
        <v>1017</v>
      </c>
      <c r="M8" s="11"/>
      <c r="N8" s="11">
        <v>105</v>
      </c>
      <c r="O8" s="11">
        <v>160</v>
      </c>
      <c r="P8" s="11">
        <v>346</v>
      </c>
      <c r="Q8" s="11">
        <v>100</v>
      </c>
      <c r="R8" s="11">
        <v>307</v>
      </c>
      <c r="S8" s="11"/>
      <c r="T8" s="11">
        <v>162</v>
      </c>
      <c r="U8" s="11">
        <v>117</v>
      </c>
      <c r="V8" s="11">
        <v>81</v>
      </c>
      <c r="W8" s="11">
        <v>89</v>
      </c>
      <c r="X8" s="11">
        <v>76</v>
      </c>
      <c r="Y8" s="11">
        <v>91</v>
      </c>
      <c r="Z8" s="11">
        <v>84</v>
      </c>
      <c r="AA8" s="11">
        <v>40</v>
      </c>
      <c r="AB8" s="11">
        <v>124</v>
      </c>
      <c r="AC8" s="11">
        <v>78</v>
      </c>
      <c r="AD8" s="11">
        <v>37</v>
      </c>
      <c r="AE8" s="11">
        <v>37</v>
      </c>
      <c r="AF8" s="11"/>
      <c r="AG8" s="11">
        <v>421</v>
      </c>
      <c r="AH8" s="11">
        <v>544</v>
      </c>
    </row>
    <row r="9" spans="2:34" x14ac:dyDescent="0.25">
      <c r="B9" s="18" t="s">
        <v>204</v>
      </c>
      <c r="C9" s="17">
        <v>0.55143166115159503</v>
      </c>
      <c r="D9" s="17">
        <v>0.57577502764296895</v>
      </c>
      <c r="E9" s="17">
        <v>0.52598916291327202</v>
      </c>
      <c r="F9" s="17"/>
      <c r="G9" s="17">
        <v>0.49931407544981599</v>
      </c>
      <c r="H9" s="17">
        <v>0.54314495938717</v>
      </c>
      <c r="I9" s="17">
        <v>0.57662328572434596</v>
      </c>
      <c r="J9" s="17"/>
      <c r="K9" s="17" t="s">
        <v>172</v>
      </c>
      <c r="L9" s="17">
        <v>0.55143166115159503</v>
      </c>
      <c r="M9" s="17"/>
      <c r="N9" s="17">
        <v>0.37955373679729698</v>
      </c>
      <c r="O9" s="17">
        <v>0.53769681484055398</v>
      </c>
      <c r="P9" s="17">
        <v>0.51236453740261501</v>
      </c>
      <c r="Q9" s="17">
        <v>0.52479364549510099</v>
      </c>
      <c r="R9" s="17">
        <v>0.67032882381611203</v>
      </c>
      <c r="S9" s="17"/>
      <c r="T9" s="17">
        <v>0.66962922654845003</v>
      </c>
      <c r="U9" s="17">
        <v>0.52726248160395495</v>
      </c>
      <c r="V9" s="17">
        <v>0.62462330411521705</v>
      </c>
      <c r="W9" s="17">
        <v>0.55194281142549895</v>
      </c>
      <c r="X9" s="17">
        <v>0.44399042414559697</v>
      </c>
      <c r="Y9" s="17">
        <v>0.539712050986769</v>
      </c>
      <c r="Z9" s="17">
        <v>0.48746631057280398</v>
      </c>
      <c r="AA9" s="17">
        <v>0.43353097308337601</v>
      </c>
      <c r="AB9" s="17">
        <v>0.554286332686867</v>
      </c>
      <c r="AC9" s="17">
        <v>0.587353720006078</v>
      </c>
      <c r="AD9" s="17">
        <v>0.46840173647891098</v>
      </c>
      <c r="AE9" s="17">
        <v>0.46921324038741302</v>
      </c>
      <c r="AF9" s="17"/>
      <c r="AG9" s="17">
        <v>0.58105502601274495</v>
      </c>
      <c r="AH9" s="17">
        <v>0.54769351666746602</v>
      </c>
    </row>
    <row r="10" spans="2:34" ht="30" x14ac:dyDescent="0.25">
      <c r="B10" s="18" t="s">
        <v>205</v>
      </c>
      <c r="C10" s="17">
        <v>0.41055522854641802</v>
      </c>
      <c r="D10" s="17">
        <v>0.38842247002265201</v>
      </c>
      <c r="E10" s="17">
        <v>0.43325490739172601</v>
      </c>
      <c r="F10" s="17"/>
      <c r="G10" s="17">
        <v>0.47937220950635401</v>
      </c>
      <c r="H10" s="17">
        <v>0.406472567672929</v>
      </c>
      <c r="I10" s="17">
        <v>0.39049658687765798</v>
      </c>
      <c r="J10" s="17"/>
      <c r="K10" s="17" t="s">
        <v>172</v>
      </c>
      <c r="L10" s="17">
        <v>0.41055522854641802</v>
      </c>
      <c r="M10" s="17"/>
      <c r="N10" s="17">
        <v>0.58590539492660598</v>
      </c>
      <c r="O10" s="17">
        <v>0.420851667287507</v>
      </c>
      <c r="P10" s="17">
        <v>0.43954269477247099</v>
      </c>
      <c r="Q10" s="17">
        <v>0.44725388732081101</v>
      </c>
      <c r="R10" s="17">
        <v>0.300354866981696</v>
      </c>
      <c r="S10" s="17"/>
      <c r="T10" s="17">
        <v>0.30097113737342601</v>
      </c>
      <c r="U10" s="17">
        <v>0.429069703814423</v>
      </c>
      <c r="V10" s="17">
        <v>0.35560354462717497</v>
      </c>
      <c r="W10" s="17">
        <v>0.36705796039847799</v>
      </c>
      <c r="X10" s="17">
        <v>0.51345041528218205</v>
      </c>
      <c r="Y10" s="17">
        <v>0.39698842171396698</v>
      </c>
      <c r="Z10" s="17">
        <v>0.50191407534165999</v>
      </c>
      <c r="AA10" s="17">
        <v>0.49435419360726102</v>
      </c>
      <c r="AB10" s="17">
        <v>0.42165947274432702</v>
      </c>
      <c r="AC10" s="17">
        <v>0.40019807220762499</v>
      </c>
      <c r="AD10" s="17">
        <v>0.50092709750345099</v>
      </c>
      <c r="AE10" s="17">
        <v>0.47510405405454598</v>
      </c>
      <c r="AF10" s="17"/>
      <c r="AG10" s="17">
        <v>0.38431516903752799</v>
      </c>
      <c r="AH10" s="17">
        <v>0.42240125186576799</v>
      </c>
    </row>
    <row r="11" spans="2:34" x14ac:dyDescent="0.25">
      <c r="B11" s="18" t="s">
        <v>206</v>
      </c>
      <c r="C11" s="19">
        <v>3.8013110301987299E-2</v>
      </c>
      <c r="D11" s="19">
        <v>3.5802502334379101E-2</v>
      </c>
      <c r="E11" s="19">
        <v>4.07559296950026E-2</v>
      </c>
      <c r="F11" s="19"/>
      <c r="G11" s="19">
        <v>2.1313715043830499E-2</v>
      </c>
      <c r="H11" s="19">
        <v>5.0382472939901099E-2</v>
      </c>
      <c r="I11" s="19">
        <v>3.2880127397996298E-2</v>
      </c>
      <c r="J11" s="19"/>
      <c r="K11" s="19" t="s">
        <v>172</v>
      </c>
      <c r="L11" s="19">
        <v>3.8013110301987299E-2</v>
      </c>
      <c r="M11" s="19"/>
      <c r="N11" s="19">
        <v>3.4540868276096502E-2</v>
      </c>
      <c r="O11" s="19">
        <v>4.1451517871939902E-2</v>
      </c>
      <c r="P11" s="19">
        <v>4.8092767824913597E-2</v>
      </c>
      <c r="Q11" s="19">
        <v>2.7952467184087899E-2</v>
      </c>
      <c r="R11" s="19">
        <v>2.93163092021918E-2</v>
      </c>
      <c r="S11" s="19"/>
      <c r="T11" s="19">
        <v>2.93996360781239E-2</v>
      </c>
      <c r="U11" s="19">
        <v>4.3667814581622701E-2</v>
      </c>
      <c r="V11" s="19">
        <v>1.9773151257608101E-2</v>
      </c>
      <c r="W11" s="19">
        <v>8.0999228176022703E-2</v>
      </c>
      <c r="X11" s="19">
        <v>4.2559160572221102E-2</v>
      </c>
      <c r="Y11" s="19">
        <v>6.3299527299264094E-2</v>
      </c>
      <c r="Z11" s="19">
        <v>1.0619614085536499E-2</v>
      </c>
      <c r="AA11" s="19">
        <v>7.2114833309362594E-2</v>
      </c>
      <c r="AB11" s="19">
        <v>2.4054194568805799E-2</v>
      </c>
      <c r="AC11" s="19">
        <v>1.2448207786297001E-2</v>
      </c>
      <c r="AD11" s="19">
        <v>3.0671166017637402E-2</v>
      </c>
      <c r="AE11" s="19">
        <v>5.5682705558041098E-2</v>
      </c>
      <c r="AF11" s="19"/>
      <c r="AG11" s="19">
        <v>3.4629804949727498E-2</v>
      </c>
      <c r="AH11" s="19">
        <v>2.9905231466764999E-2</v>
      </c>
    </row>
    <row r="12" spans="2:34" x14ac:dyDescent="0.25">
      <c r="B12" s="16" t="s">
        <v>231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85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0.32395515658040802</v>
      </c>
      <c r="D9" s="17">
        <v>0.360819356250838</v>
      </c>
      <c r="E9" s="17">
        <v>0.28735137620771301</v>
      </c>
      <c r="F9" s="17"/>
      <c r="G9" s="17">
        <v>0.34363960825505502</v>
      </c>
      <c r="H9" s="17">
        <v>0.25843885035326902</v>
      </c>
      <c r="I9" s="17">
        <v>0.38769063009170002</v>
      </c>
      <c r="J9" s="17"/>
      <c r="K9" s="17">
        <v>0.30255359337005899</v>
      </c>
      <c r="L9" s="17">
        <v>0.32932726385466998</v>
      </c>
      <c r="M9" s="17"/>
      <c r="N9" s="17">
        <v>0.27090551351111197</v>
      </c>
      <c r="O9" s="17">
        <v>0.32778109038293801</v>
      </c>
      <c r="P9" s="17">
        <v>0.27113440231810398</v>
      </c>
      <c r="Q9" s="17">
        <v>0.39472930568666698</v>
      </c>
      <c r="R9" s="17">
        <v>0.437894640383302</v>
      </c>
      <c r="S9" s="17"/>
      <c r="T9" s="17">
        <v>0.419829228711742</v>
      </c>
      <c r="U9" s="17">
        <v>0.27855811263254499</v>
      </c>
      <c r="V9" s="17">
        <v>0.27480248771458698</v>
      </c>
      <c r="W9" s="17">
        <v>0.33207917818136301</v>
      </c>
      <c r="X9" s="17">
        <v>0.30503321733685201</v>
      </c>
      <c r="Y9" s="17">
        <v>0.28563896898404201</v>
      </c>
      <c r="Z9" s="17">
        <v>0.29199387802992599</v>
      </c>
      <c r="AA9" s="17">
        <v>0.33319147855147802</v>
      </c>
      <c r="AB9" s="17">
        <v>0.32303907862665199</v>
      </c>
      <c r="AC9" s="17">
        <v>0.40862120951668301</v>
      </c>
      <c r="AD9" s="17">
        <v>0.24610828920657099</v>
      </c>
      <c r="AE9" s="17">
        <v>0.34695834979015799</v>
      </c>
      <c r="AF9" s="17"/>
      <c r="AG9" s="17">
        <v>0.32430680261737099</v>
      </c>
      <c r="AH9" s="17">
        <v>0.326363770917039</v>
      </c>
    </row>
    <row r="10" spans="2:34" x14ac:dyDescent="0.25">
      <c r="B10" s="18" t="s">
        <v>77</v>
      </c>
      <c r="C10" s="17">
        <v>0.48611683155880298</v>
      </c>
      <c r="D10" s="17">
        <v>0.45883451581532703</v>
      </c>
      <c r="E10" s="17">
        <v>0.51148718262996795</v>
      </c>
      <c r="F10" s="17"/>
      <c r="G10" s="17">
        <v>0.49258643057655899</v>
      </c>
      <c r="H10" s="17">
        <v>0.52082168210287305</v>
      </c>
      <c r="I10" s="17">
        <v>0.43666115777331299</v>
      </c>
      <c r="J10" s="17"/>
      <c r="K10" s="17">
        <v>0.46994191540962899</v>
      </c>
      <c r="L10" s="17">
        <v>0.48852772424672902</v>
      </c>
      <c r="M10" s="17"/>
      <c r="N10" s="17">
        <v>0.48514100494402901</v>
      </c>
      <c r="O10" s="17">
        <v>0.48951278705558299</v>
      </c>
      <c r="P10" s="17">
        <v>0.527482097355916</v>
      </c>
      <c r="Q10" s="17">
        <v>0.41910676988964701</v>
      </c>
      <c r="R10" s="17">
        <v>0.42979306192178002</v>
      </c>
      <c r="S10" s="17"/>
      <c r="T10" s="17">
        <v>0.40866727539679398</v>
      </c>
      <c r="U10" s="17">
        <v>0.51818984702637005</v>
      </c>
      <c r="V10" s="17">
        <v>0.50779877857174704</v>
      </c>
      <c r="W10" s="17">
        <v>0.46132012786746801</v>
      </c>
      <c r="X10" s="17">
        <v>0.474926208243729</v>
      </c>
      <c r="Y10" s="17">
        <v>0.50741072711183299</v>
      </c>
      <c r="Z10" s="17">
        <v>0.52005036898622203</v>
      </c>
      <c r="AA10" s="17">
        <v>0.46504483101465299</v>
      </c>
      <c r="AB10" s="17">
        <v>0.46452285739015697</v>
      </c>
      <c r="AC10" s="17">
        <v>0.48947632511296602</v>
      </c>
      <c r="AD10" s="17">
        <v>0.64758908995415498</v>
      </c>
      <c r="AE10" s="17">
        <v>0.40670594782540698</v>
      </c>
      <c r="AF10" s="17"/>
      <c r="AG10" s="17">
        <v>0.46737149988001803</v>
      </c>
      <c r="AH10" s="17">
        <v>0.50422156723246203</v>
      </c>
    </row>
    <row r="11" spans="2:34" x14ac:dyDescent="0.25">
      <c r="B11" s="18" t="s">
        <v>78</v>
      </c>
      <c r="C11" s="17">
        <v>0.14997503131540399</v>
      </c>
      <c r="D11" s="17">
        <v>0.14267518453168901</v>
      </c>
      <c r="E11" s="17">
        <v>0.158162178247511</v>
      </c>
      <c r="F11" s="17"/>
      <c r="G11" s="17">
        <v>0.116824897005936</v>
      </c>
      <c r="H11" s="17">
        <v>0.18810601491613399</v>
      </c>
      <c r="I11" s="17">
        <v>0.13303017980165399</v>
      </c>
      <c r="J11" s="17"/>
      <c r="K11" s="17">
        <v>0.16871531089823999</v>
      </c>
      <c r="L11" s="17">
        <v>0.146713092244528</v>
      </c>
      <c r="M11" s="17"/>
      <c r="N11" s="17">
        <v>0.176504871105405</v>
      </c>
      <c r="O11" s="17">
        <v>0.149643719169716</v>
      </c>
      <c r="P11" s="17">
        <v>0.16235905957796801</v>
      </c>
      <c r="Q11" s="17">
        <v>0.13833844149557101</v>
      </c>
      <c r="R11" s="17">
        <v>0.109095809275399</v>
      </c>
      <c r="S11" s="17"/>
      <c r="T11" s="17">
        <v>0.150479284144236</v>
      </c>
      <c r="U11" s="17">
        <v>0.169446234965583</v>
      </c>
      <c r="V11" s="17">
        <v>0.15445421911687199</v>
      </c>
      <c r="W11" s="17">
        <v>0.186215155361416</v>
      </c>
      <c r="X11" s="17">
        <v>0.16984531549093099</v>
      </c>
      <c r="Y11" s="17">
        <v>0.143410300885987</v>
      </c>
      <c r="Z11" s="17">
        <v>0.156925162843534</v>
      </c>
      <c r="AA11" s="17">
        <v>0.17356162822582699</v>
      </c>
      <c r="AB11" s="17">
        <v>0.15296366821927901</v>
      </c>
      <c r="AC11" s="17">
        <v>7.7250065716428507E-2</v>
      </c>
      <c r="AD11" s="17">
        <v>7.89236096926694E-2</v>
      </c>
      <c r="AE11" s="17">
        <v>0.16660595010079099</v>
      </c>
      <c r="AF11" s="17"/>
      <c r="AG11" s="17">
        <v>0.160578995758654</v>
      </c>
      <c r="AH11" s="17">
        <v>0.13731286904961101</v>
      </c>
    </row>
    <row r="12" spans="2:34" x14ac:dyDescent="0.25">
      <c r="B12" s="18" t="s">
        <v>79</v>
      </c>
      <c r="C12" s="17">
        <v>2.4168735205916302E-2</v>
      </c>
      <c r="D12" s="17">
        <v>2.3184145753909299E-2</v>
      </c>
      <c r="E12" s="17">
        <v>2.5615606013043302E-2</v>
      </c>
      <c r="F12" s="17"/>
      <c r="G12" s="17">
        <v>2.1551125310624399E-2</v>
      </c>
      <c r="H12" s="17">
        <v>2.4969398316521001E-2</v>
      </c>
      <c r="I12" s="17">
        <v>2.55977076680136E-2</v>
      </c>
      <c r="J12" s="17"/>
      <c r="K12" s="17">
        <v>3.98209554599777E-2</v>
      </c>
      <c r="L12" s="17">
        <v>2.2173911789759099E-2</v>
      </c>
      <c r="M12" s="17"/>
      <c r="N12" s="17">
        <v>3.2963343899337097E-2</v>
      </c>
      <c r="O12" s="17">
        <v>1.8659143336400098E-2</v>
      </c>
      <c r="P12" s="17">
        <v>2.7578133038964499E-2</v>
      </c>
      <c r="Q12" s="17">
        <v>2.7945110296551001E-2</v>
      </c>
      <c r="R12" s="17">
        <v>1.49097127461667E-2</v>
      </c>
      <c r="S12" s="17"/>
      <c r="T12" s="17">
        <v>9.4757136184121307E-3</v>
      </c>
      <c r="U12" s="17">
        <v>1.68499612236543E-2</v>
      </c>
      <c r="V12" s="17">
        <v>3.9845528427094198E-2</v>
      </c>
      <c r="W12" s="17">
        <v>1.0064259366507599E-2</v>
      </c>
      <c r="X12" s="17">
        <v>3.00898907064968E-2</v>
      </c>
      <c r="Y12" s="17">
        <v>3.9221747389219901E-2</v>
      </c>
      <c r="Z12" s="17">
        <v>1.04962802683564E-2</v>
      </c>
      <c r="AA12" s="17">
        <v>1.85162539531732E-2</v>
      </c>
      <c r="AB12" s="17">
        <v>4.4653424695865598E-2</v>
      </c>
      <c r="AC12" s="17">
        <v>1.64061202257537E-2</v>
      </c>
      <c r="AD12" s="17">
        <v>1.6065947274673999E-2</v>
      </c>
      <c r="AE12" s="17">
        <v>6.5869006798079804E-2</v>
      </c>
      <c r="AF12" s="17"/>
      <c r="AG12" s="17">
        <v>3.2673099905188199E-2</v>
      </c>
      <c r="AH12" s="17">
        <v>1.6350107060474E-2</v>
      </c>
    </row>
    <row r="13" spans="2:34" x14ac:dyDescent="0.25">
      <c r="B13" s="18" t="s">
        <v>80</v>
      </c>
      <c r="C13" s="21">
        <v>1.57842453394684E-2</v>
      </c>
      <c r="D13" s="21">
        <v>1.4486797648236601E-2</v>
      </c>
      <c r="E13" s="21">
        <v>1.7383656901764799E-2</v>
      </c>
      <c r="F13" s="21"/>
      <c r="G13" s="21">
        <v>2.53979388518253E-2</v>
      </c>
      <c r="H13" s="21">
        <v>7.66405431120334E-3</v>
      </c>
      <c r="I13" s="21">
        <v>1.7020324665319699E-2</v>
      </c>
      <c r="J13" s="21"/>
      <c r="K13" s="21">
        <v>1.89682248620947E-2</v>
      </c>
      <c r="L13" s="21">
        <v>1.32580078643135E-2</v>
      </c>
      <c r="M13" s="21"/>
      <c r="N13" s="21">
        <v>3.4485266540116799E-2</v>
      </c>
      <c r="O13" s="21">
        <v>1.4403260055362599E-2</v>
      </c>
      <c r="P13" s="21">
        <v>1.1446307709047599E-2</v>
      </c>
      <c r="Q13" s="21">
        <v>1.9880372631564901E-2</v>
      </c>
      <c r="R13" s="21">
        <v>8.3067756733521906E-3</v>
      </c>
      <c r="S13" s="21"/>
      <c r="T13" s="21">
        <v>1.15484981288162E-2</v>
      </c>
      <c r="U13" s="21">
        <v>1.6955844151847501E-2</v>
      </c>
      <c r="V13" s="21">
        <v>2.30989861697007E-2</v>
      </c>
      <c r="W13" s="21">
        <v>1.03212792232456E-2</v>
      </c>
      <c r="X13" s="21">
        <v>2.0105368221990501E-2</v>
      </c>
      <c r="Y13" s="21">
        <v>2.43182556289178E-2</v>
      </c>
      <c r="Z13" s="21">
        <v>2.0534309871962201E-2</v>
      </c>
      <c r="AA13" s="21">
        <v>9.6858082548682192E-3</v>
      </c>
      <c r="AB13" s="21">
        <v>1.48209710680454E-2</v>
      </c>
      <c r="AC13" s="21">
        <v>8.2462794281691707E-3</v>
      </c>
      <c r="AD13" s="21">
        <v>1.13130638719313E-2</v>
      </c>
      <c r="AE13" s="21">
        <v>1.38607454855643E-2</v>
      </c>
      <c r="AF13" s="21"/>
      <c r="AG13" s="21">
        <v>1.5069601838768E-2</v>
      </c>
      <c r="AH13" s="21">
        <v>1.5751685740413902E-2</v>
      </c>
    </row>
    <row r="14" spans="2:34" x14ac:dyDescent="0.25">
      <c r="B14" s="18" t="s">
        <v>81</v>
      </c>
      <c r="C14" s="21">
        <v>0.810071988139211</v>
      </c>
      <c r="D14" s="21">
        <v>0.81965387206616502</v>
      </c>
      <c r="E14" s="21">
        <v>0.79883855883768096</v>
      </c>
      <c r="F14" s="21"/>
      <c r="G14" s="21">
        <v>0.83622603883161395</v>
      </c>
      <c r="H14" s="21">
        <v>0.77926053245614102</v>
      </c>
      <c r="I14" s="21">
        <v>0.82435178786501295</v>
      </c>
      <c r="J14" s="21"/>
      <c r="K14" s="21">
        <v>0.77249550877968798</v>
      </c>
      <c r="L14" s="21">
        <v>0.81785498810139901</v>
      </c>
      <c r="M14" s="21"/>
      <c r="N14" s="21">
        <v>0.75604651845514104</v>
      </c>
      <c r="O14" s="21">
        <v>0.817293877438522</v>
      </c>
      <c r="P14" s="21">
        <v>0.79861649967402004</v>
      </c>
      <c r="Q14" s="21">
        <v>0.81383607557631399</v>
      </c>
      <c r="R14" s="21">
        <v>0.86768770230508196</v>
      </c>
      <c r="S14" s="21"/>
      <c r="T14" s="21">
        <v>0.82849650410853604</v>
      </c>
      <c r="U14" s="21">
        <v>0.79674795965891498</v>
      </c>
      <c r="V14" s="21">
        <v>0.78260126628633397</v>
      </c>
      <c r="W14" s="21">
        <v>0.79339930604883102</v>
      </c>
      <c r="X14" s="21">
        <v>0.77995942558058096</v>
      </c>
      <c r="Y14" s="21">
        <v>0.79304969609587495</v>
      </c>
      <c r="Z14" s="21">
        <v>0.81204424701614697</v>
      </c>
      <c r="AA14" s="21">
        <v>0.79823630956613201</v>
      </c>
      <c r="AB14" s="21">
        <v>0.78756193601681002</v>
      </c>
      <c r="AC14" s="21">
        <v>0.89809753462964903</v>
      </c>
      <c r="AD14" s="21">
        <v>0.893697379160725</v>
      </c>
      <c r="AE14" s="21">
        <v>0.75366429761556497</v>
      </c>
      <c r="AF14" s="21"/>
      <c r="AG14" s="21">
        <v>0.79167830249739002</v>
      </c>
      <c r="AH14" s="21">
        <v>0.83058533814950097</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M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3" width="20.7109375" customWidth="1"/>
  </cols>
  <sheetData>
    <row r="2" spans="2:13" ht="39.950000000000003" customHeight="1" x14ac:dyDescent="0.25">
      <c r="D2" s="29" t="s">
        <v>250</v>
      </c>
      <c r="E2" s="25"/>
      <c r="F2" s="25"/>
      <c r="G2" s="25"/>
      <c r="H2" s="25"/>
      <c r="I2" s="25"/>
      <c r="J2" s="25"/>
      <c r="K2" s="25"/>
      <c r="L2" s="25"/>
      <c r="M2" s="25"/>
    </row>
    <row r="6" spans="2:13" ht="50.1" customHeight="1" x14ac:dyDescent="0.25">
      <c r="B6" s="20" t="s">
        <v>15</v>
      </c>
      <c r="C6" s="20" t="s">
        <v>241</v>
      </c>
      <c r="D6" s="20" t="s">
        <v>242</v>
      </c>
      <c r="E6" s="20" t="s">
        <v>243</v>
      </c>
      <c r="F6" s="20" t="s">
        <v>244</v>
      </c>
      <c r="G6" s="20" t="s">
        <v>245</v>
      </c>
      <c r="H6" s="20" t="s">
        <v>246</v>
      </c>
      <c r="I6" s="20" t="s">
        <v>247</v>
      </c>
      <c r="J6" s="20" t="s">
        <v>248</v>
      </c>
      <c r="K6" s="20" t="s">
        <v>249</v>
      </c>
      <c r="L6" s="20" t="s">
        <v>229</v>
      </c>
    </row>
    <row r="7" spans="2:13" x14ac:dyDescent="0.25">
      <c r="B7" s="18" t="s">
        <v>204</v>
      </c>
      <c r="C7" s="17">
        <v>0.52235695600852705</v>
      </c>
      <c r="D7" s="17">
        <v>0.37725265590241402</v>
      </c>
      <c r="E7" s="17">
        <v>0.52387809971789201</v>
      </c>
      <c r="F7" s="17">
        <v>0.52801314863378901</v>
      </c>
      <c r="G7" s="17">
        <v>0.523668384049646</v>
      </c>
      <c r="H7" s="17">
        <v>0.514373964439094</v>
      </c>
      <c r="I7" s="17">
        <v>0.37157614162163899</v>
      </c>
      <c r="J7" s="17">
        <v>0.36843227437737802</v>
      </c>
      <c r="K7" s="17">
        <v>0.45470036090805499</v>
      </c>
      <c r="L7" s="17">
        <v>0.56023341717021702</v>
      </c>
    </row>
    <row r="8" spans="2:13" ht="30" x14ac:dyDescent="0.25">
      <c r="B8" s="18" t="s">
        <v>205</v>
      </c>
      <c r="C8" s="17">
        <v>0.45642040921141303</v>
      </c>
      <c r="D8" s="17">
        <v>0.59374238628075204</v>
      </c>
      <c r="E8" s="17">
        <v>0.45272561883023898</v>
      </c>
      <c r="F8" s="17">
        <v>0.44537712926808998</v>
      </c>
      <c r="G8" s="17">
        <v>0.45005876461662497</v>
      </c>
      <c r="H8" s="17">
        <v>0.45829042500264899</v>
      </c>
      <c r="I8" s="17">
        <v>0.59715899209474399</v>
      </c>
      <c r="J8" s="17">
        <v>0.60292029557468796</v>
      </c>
      <c r="K8" s="17">
        <v>0.51064530389923202</v>
      </c>
      <c r="L8" s="17">
        <v>0.40693990306356098</v>
      </c>
    </row>
    <row r="9" spans="2:13" x14ac:dyDescent="0.25">
      <c r="B9" s="18" t="s">
        <v>206</v>
      </c>
      <c r="C9" s="17">
        <v>2.1222634780059701E-2</v>
      </c>
      <c r="D9" s="17">
        <v>2.9004957816833699E-2</v>
      </c>
      <c r="E9" s="17">
        <v>2.3396281451868901E-2</v>
      </c>
      <c r="F9" s="17">
        <v>2.6609722098121E-2</v>
      </c>
      <c r="G9" s="17">
        <v>2.6272851333729499E-2</v>
      </c>
      <c r="H9" s="17">
        <v>2.7335610558256999E-2</v>
      </c>
      <c r="I9" s="17">
        <v>3.1264866283616598E-2</v>
      </c>
      <c r="J9" s="17">
        <v>2.8647430047933999E-2</v>
      </c>
      <c r="K9" s="17">
        <v>3.4654335192712597E-2</v>
      </c>
      <c r="L9" s="17">
        <v>3.2826679766222201E-2</v>
      </c>
    </row>
    <row r="10" spans="2:13" x14ac:dyDescent="0.25">
      <c r="B10" s="16" t="s">
        <v>251</v>
      </c>
      <c r="C10" s="16"/>
      <c r="D10" s="16"/>
      <c r="E10" s="16"/>
      <c r="F10" s="16"/>
      <c r="G10" s="16"/>
      <c r="H10" s="16"/>
      <c r="I10" s="16"/>
      <c r="J10" s="16"/>
      <c r="K10" s="16"/>
      <c r="L10" s="16"/>
    </row>
    <row r="11" spans="2:13" x14ac:dyDescent="0.25">
      <c r="B11" t="s">
        <v>63</v>
      </c>
    </row>
    <row r="12" spans="2:13" x14ac:dyDescent="0.25">
      <c r="B12" t="s">
        <v>64</v>
      </c>
    </row>
    <row r="16" spans="2:13" x14ac:dyDescent="0.25">
      <c r="B16" s="8" t="str">
        <f>HYPERLINK("#'Contents'!A1", "Return to Contents")</f>
        <v>Return to Contents</v>
      </c>
    </row>
  </sheetData>
  <mergeCells count="1">
    <mergeCell ref="D2:M2"/>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252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204</v>
      </c>
      <c r="C9" s="17">
        <v>0.52235695600852705</v>
      </c>
      <c r="D9" s="17">
        <v>0.53386407834141503</v>
      </c>
      <c r="E9" s="17">
        <v>0.52507535703334396</v>
      </c>
      <c r="F9" s="17"/>
      <c r="G9" s="17">
        <v>0.47609299197357602</v>
      </c>
      <c r="H9" s="17">
        <v>0.59345890502927501</v>
      </c>
      <c r="I9" s="17">
        <v>0.47048199223195603</v>
      </c>
      <c r="J9" s="17"/>
      <c r="K9" s="17" t="s">
        <v>172</v>
      </c>
      <c r="L9" s="17">
        <v>0.52235695600852705</v>
      </c>
      <c r="M9" s="17"/>
      <c r="N9" s="17">
        <v>0.48498341968416597</v>
      </c>
      <c r="O9" s="17">
        <v>0.48790145620817998</v>
      </c>
      <c r="P9" s="17">
        <v>0.53809705509118899</v>
      </c>
      <c r="Q9" s="17">
        <v>0.56599424502957796</v>
      </c>
      <c r="R9" s="17">
        <v>0.61687894684030298</v>
      </c>
      <c r="S9" s="17"/>
      <c r="T9" s="17">
        <v>0.74055917030531604</v>
      </c>
      <c r="U9" s="17">
        <v>0.46740878438476102</v>
      </c>
      <c r="V9" s="17">
        <v>0.52262861885530998</v>
      </c>
      <c r="W9" s="17">
        <v>0.53409378025733101</v>
      </c>
      <c r="X9" s="17">
        <v>0.41871545629314999</v>
      </c>
      <c r="Y9" s="17">
        <v>0.57526947034239795</v>
      </c>
      <c r="Z9" s="17">
        <v>0.46080907874141602</v>
      </c>
      <c r="AA9" s="17">
        <v>0.53846544531976603</v>
      </c>
      <c r="AB9" s="17">
        <v>0.46409961440666497</v>
      </c>
      <c r="AC9" s="17">
        <v>0.59660505285167498</v>
      </c>
      <c r="AD9" s="17">
        <v>0.39152059131219002</v>
      </c>
      <c r="AE9" s="17">
        <v>0.53218618967864095</v>
      </c>
      <c r="AF9" s="17"/>
      <c r="AG9" s="17">
        <v>0.50666759247357396</v>
      </c>
      <c r="AH9" s="17">
        <v>0.53164597324171503</v>
      </c>
    </row>
    <row r="10" spans="2:34" ht="30" x14ac:dyDescent="0.25">
      <c r="B10" s="18" t="s">
        <v>205</v>
      </c>
      <c r="C10" s="17">
        <v>0.45642040921141303</v>
      </c>
      <c r="D10" s="17">
        <v>0.44143449649470001</v>
      </c>
      <c r="E10" s="17">
        <v>0.456081317412391</v>
      </c>
      <c r="F10" s="17"/>
      <c r="G10" s="17">
        <v>0.49427862850867099</v>
      </c>
      <c r="H10" s="17">
        <v>0.39055568197156099</v>
      </c>
      <c r="I10" s="17">
        <v>0.52951800776804403</v>
      </c>
      <c r="J10" s="17"/>
      <c r="K10" s="17" t="s">
        <v>172</v>
      </c>
      <c r="L10" s="17">
        <v>0.45642040921141303</v>
      </c>
      <c r="M10" s="17"/>
      <c r="N10" s="17">
        <v>0.44708668551139502</v>
      </c>
      <c r="O10" s="17">
        <v>0.49279100441649998</v>
      </c>
      <c r="P10" s="17">
        <v>0.45849112277450799</v>
      </c>
      <c r="Q10" s="17">
        <v>0.38087613476377802</v>
      </c>
      <c r="R10" s="17">
        <v>0.38312105315969702</v>
      </c>
      <c r="S10" s="17"/>
      <c r="T10" s="17">
        <v>0.24154752794202999</v>
      </c>
      <c r="U10" s="17">
        <v>0.498149916675386</v>
      </c>
      <c r="V10" s="17">
        <v>0.47737138114469002</v>
      </c>
      <c r="W10" s="17">
        <v>0.43586681649671399</v>
      </c>
      <c r="X10" s="17">
        <v>0.58128454370685001</v>
      </c>
      <c r="Y10" s="17">
        <v>0.393517345799416</v>
      </c>
      <c r="Z10" s="17">
        <v>0.49643804570938499</v>
      </c>
      <c r="AA10" s="17">
        <v>0.373529609280145</v>
      </c>
      <c r="AB10" s="17">
        <v>0.53590038559333497</v>
      </c>
      <c r="AC10" s="17">
        <v>0.40339494714832502</v>
      </c>
      <c r="AD10" s="17">
        <v>0.60847940868780903</v>
      </c>
      <c r="AE10" s="17">
        <v>0.40695776498367803</v>
      </c>
      <c r="AF10" s="17"/>
      <c r="AG10" s="17">
        <v>0.455069622815099</v>
      </c>
      <c r="AH10" s="17">
        <v>0.458544524906074</v>
      </c>
    </row>
    <row r="11" spans="2:34" x14ac:dyDescent="0.25">
      <c r="B11" s="18" t="s">
        <v>206</v>
      </c>
      <c r="C11" s="19">
        <v>2.1222634780059701E-2</v>
      </c>
      <c r="D11" s="19">
        <v>2.4701425163884998E-2</v>
      </c>
      <c r="E11" s="19">
        <v>1.88433255542656E-2</v>
      </c>
      <c r="F11" s="19"/>
      <c r="G11" s="19">
        <v>2.9628379517753298E-2</v>
      </c>
      <c r="H11" s="19">
        <v>1.5985412999163801E-2</v>
      </c>
      <c r="I11" s="19">
        <v>0</v>
      </c>
      <c r="J11" s="19"/>
      <c r="K11" s="19" t="s">
        <v>172</v>
      </c>
      <c r="L11" s="19">
        <v>2.1222634780059701E-2</v>
      </c>
      <c r="M11" s="19"/>
      <c r="N11" s="19">
        <v>6.7929894804439506E-2</v>
      </c>
      <c r="O11" s="19">
        <v>1.9307539375319201E-2</v>
      </c>
      <c r="P11" s="19">
        <v>3.4118221343031698E-3</v>
      </c>
      <c r="Q11" s="19">
        <v>5.3129620206644003E-2</v>
      </c>
      <c r="R11" s="19">
        <v>0</v>
      </c>
      <c r="S11" s="19"/>
      <c r="T11" s="19">
        <v>1.78933017526537E-2</v>
      </c>
      <c r="U11" s="19">
        <v>3.4441298939852497E-2</v>
      </c>
      <c r="V11" s="19">
        <v>0</v>
      </c>
      <c r="W11" s="19">
        <v>3.0039403245954499E-2</v>
      </c>
      <c r="X11" s="19">
        <v>0</v>
      </c>
      <c r="Y11" s="19">
        <v>3.1213183858186201E-2</v>
      </c>
      <c r="Z11" s="19">
        <v>4.2752875549199203E-2</v>
      </c>
      <c r="AA11" s="19">
        <v>8.8004945400088894E-2</v>
      </c>
      <c r="AB11" s="19">
        <v>0</v>
      </c>
      <c r="AC11" s="19">
        <v>0</v>
      </c>
      <c r="AD11" s="19">
        <v>0</v>
      </c>
      <c r="AE11" s="19">
        <v>6.0856045337681498E-2</v>
      </c>
      <c r="AF11" s="19"/>
      <c r="AG11" s="19">
        <v>3.8262784711326499E-2</v>
      </c>
      <c r="AH11" s="19">
        <v>9.8095018522114195E-3</v>
      </c>
    </row>
    <row r="12" spans="2:34" x14ac:dyDescent="0.25">
      <c r="B12" s="16" t="s">
        <v>251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253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204</v>
      </c>
      <c r="C9" s="17">
        <v>0.37725265590241402</v>
      </c>
      <c r="D9" s="17">
        <v>0.391539480970367</v>
      </c>
      <c r="E9" s="17">
        <v>0.37287937334987298</v>
      </c>
      <c r="F9" s="17"/>
      <c r="G9" s="17">
        <v>0.33188066486227902</v>
      </c>
      <c r="H9" s="17">
        <v>0.43289966314223</v>
      </c>
      <c r="I9" s="17">
        <v>0.38257193342184198</v>
      </c>
      <c r="J9" s="17"/>
      <c r="K9" s="17" t="s">
        <v>172</v>
      </c>
      <c r="L9" s="17">
        <v>0.37725265590241402</v>
      </c>
      <c r="M9" s="17"/>
      <c r="N9" s="17">
        <v>0.35560982166282001</v>
      </c>
      <c r="O9" s="17">
        <v>0.33055939043550697</v>
      </c>
      <c r="P9" s="17">
        <v>0.35718714104385402</v>
      </c>
      <c r="Q9" s="17">
        <v>0.60291799390794798</v>
      </c>
      <c r="R9" s="17">
        <v>0.57608171430274402</v>
      </c>
      <c r="S9" s="17"/>
      <c r="T9" s="17">
        <v>0.45756367289692101</v>
      </c>
      <c r="U9" s="17">
        <v>0.34151037999338002</v>
      </c>
      <c r="V9" s="17">
        <v>0.35104069656436598</v>
      </c>
      <c r="W9" s="17">
        <v>0.27914494863133099</v>
      </c>
      <c r="X9" s="17">
        <v>0.34249840191297998</v>
      </c>
      <c r="Y9" s="17">
        <v>0.47952688044276098</v>
      </c>
      <c r="Z9" s="17">
        <v>0.37981944576428101</v>
      </c>
      <c r="AA9" s="17">
        <v>0.45962345869248999</v>
      </c>
      <c r="AB9" s="17">
        <v>0.36689135122675298</v>
      </c>
      <c r="AC9" s="17">
        <v>0.43142654731389002</v>
      </c>
      <c r="AD9" s="17">
        <v>0.29780624566434499</v>
      </c>
      <c r="AE9" s="17">
        <v>0.33836500188153101</v>
      </c>
      <c r="AF9" s="17"/>
      <c r="AG9" s="17">
        <v>0.40325367487844499</v>
      </c>
      <c r="AH9" s="17">
        <v>0.37000059106465899</v>
      </c>
    </row>
    <row r="10" spans="2:34" ht="30" x14ac:dyDescent="0.25">
      <c r="B10" s="18" t="s">
        <v>205</v>
      </c>
      <c r="C10" s="17">
        <v>0.59374238628075204</v>
      </c>
      <c r="D10" s="17">
        <v>0.58217180638431798</v>
      </c>
      <c r="E10" s="17">
        <v>0.59465020141896097</v>
      </c>
      <c r="F10" s="17"/>
      <c r="G10" s="17">
        <v>0.63046920849367605</v>
      </c>
      <c r="H10" s="17">
        <v>0.55210209237575303</v>
      </c>
      <c r="I10" s="17">
        <v>0.57585604539634705</v>
      </c>
      <c r="J10" s="17"/>
      <c r="K10" s="17" t="s">
        <v>172</v>
      </c>
      <c r="L10" s="17">
        <v>0.59374238628075204</v>
      </c>
      <c r="M10" s="17"/>
      <c r="N10" s="17">
        <v>0.56011987770045102</v>
      </c>
      <c r="O10" s="17">
        <v>0.64038137729671496</v>
      </c>
      <c r="P10" s="17">
        <v>0.628873476231121</v>
      </c>
      <c r="Q10" s="17">
        <v>0.39708200609205202</v>
      </c>
      <c r="R10" s="17">
        <v>0.42391828569725598</v>
      </c>
      <c r="S10" s="17"/>
      <c r="T10" s="17">
        <v>0.508251438354554</v>
      </c>
      <c r="U10" s="17">
        <v>0.61653281208687405</v>
      </c>
      <c r="V10" s="17">
        <v>0.63240810429439398</v>
      </c>
      <c r="W10" s="17">
        <v>0.69081564812271501</v>
      </c>
      <c r="X10" s="17">
        <v>0.65750159808702002</v>
      </c>
      <c r="Y10" s="17">
        <v>0.48925993569905302</v>
      </c>
      <c r="Z10" s="17">
        <v>0.60430113627242799</v>
      </c>
      <c r="AA10" s="17">
        <v>0.45237159590742099</v>
      </c>
      <c r="AB10" s="17">
        <v>0.58099305516074096</v>
      </c>
      <c r="AC10" s="17">
        <v>0.54452837536281595</v>
      </c>
      <c r="AD10" s="17">
        <v>0.70219375433565501</v>
      </c>
      <c r="AE10" s="17">
        <v>0.66163499811846904</v>
      </c>
      <c r="AF10" s="17"/>
      <c r="AG10" s="17">
        <v>0.55248604235203702</v>
      </c>
      <c r="AH10" s="17">
        <v>0.61495511083478904</v>
      </c>
    </row>
    <row r="11" spans="2:34" x14ac:dyDescent="0.25">
      <c r="B11" s="18" t="s">
        <v>206</v>
      </c>
      <c r="C11" s="19">
        <v>2.9004957816833699E-2</v>
      </c>
      <c r="D11" s="19">
        <v>2.6288712645315002E-2</v>
      </c>
      <c r="E11" s="19">
        <v>3.2470425231166097E-2</v>
      </c>
      <c r="F11" s="19"/>
      <c r="G11" s="19">
        <v>3.7650126644044997E-2</v>
      </c>
      <c r="H11" s="19">
        <v>1.4998244482016801E-2</v>
      </c>
      <c r="I11" s="19">
        <v>4.1572021181810401E-2</v>
      </c>
      <c r="J11" s="19"/>
      <c r="K11" s="19" t="s">
        <v>172</v>
      </c>
      <c r="L11" s="19">
        <v>2.9004957816833699E-2</v>
      </c>
      <c r="M11" s="19"/>
      <c r="N11" s="19">
        <v>8.4270300636729398E-2</v>
      </c>
      <c r="O11" s="19">
        <v>2.9059232267777999E-2</v>
      </c>
      <c r="P11" s="19">
        <v>1.39393827250256E-2</v>
      </c>
      <c r="Q11" s="19">
        <v>0</v>
      </c>
      <c r="R11" s="19">
        <v>0</v>
      </c>
      <c r="S11" s="19"/>
      <c r="T11" s="19">
        <v>3.41848887485251E-2</v>
      </c>
      <c r="U11" s="19">
        <v>4.1956807919746202E-2</v>
      </c>
      <c r="V11" s="19">
        <v>1.6551199141239401E-2</v>
      </c>
      <c r="W11" s="19">
        <v>3.0039403245954499E-2</v>
      </c>
      <c r="X11" s="19">
        <v>0</v>
      </c>
      <c r="Y11" s="19">
        <v>3.1213183858186201E-2</v>
      </c>
      <c r="Z11" s="19">
        <v>1.5879417963290701E-2</v>
      </c>
      <c r="AA11" s="19">
        <v>8.8004945400088894E-2</v>
      </c>
      <c r="AB11" s="19">
        <v>5.2115593612505902E-2</v>
      </c>
      <c r="AC11" s="19">
        <v>2.4045077323294702E-2</v>
      </c>
      <c r="AD11" s="19">
        <v>0</v>
      </c>
      <c r="AE11" s="19">
        <v>0</v>
      </c>
      <c r="AF11" s="19"/>
      <c r="AG11" s="19">
        <v>4.42602827695176E-2</v>
      </c>
      <c r="AH11" s="19">
        <v>1.5044298100550999E-2</v>
      </c>
    </row>
    <row r="12" spans="2:34" x14ac:dyDescent="0.25">
      <c r="B12" s="16" t="s">
        <v>251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254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204</v>
      </c>
      <c r="C9" s="17">
        <v>0.52387809971789201</v>
      </c>
      <c r="D9" s="17">
        <v>0.51387563334434405</v>
      </c>
      <c r="E9" s="17">
        <v>0.53566039416324995</v>
      </c>
      <c r="F9" s="17"/>
      <c r="G9" s="17">
        <v>0.478334955509361</v>
      </c>
      <c r="H9" s="17">
        <v>0.57999164005173398</v>
      </c>
      <c r="I9" s="17">
        <v>0.528193553856105</v>
      </c>
      <c r="J9" s="17"/>
      <c r="K9" s="17" t="s">
        <v>172</v>
      </c>
      <c r="L9" s="17">
        <v>0.52387809971789201</v>
      </c>
      <c r="M9" s="17"/>
      <c r="N9" s="17">
        <v>0.40796850364137199</v>
      </c>
      <c r="O9" s="17">
        <v>0.48062866018697498</v>
      </c>
      <c r="P9" s="17">
        <v>0.54817600586166004</v>
      </c>
      <c r="Q9" s="17">
        <v>0.70764856296035705</v>
      </c>
      <c r="R9" s="17">
        <v>0.70626425874319998</v>
      </c>
      <c r="S9" s="17"/>
      <c r="T9" s="17">
        <v>0.68661115978337905</v>
      </c>
      <c r="U9" s="17">
        <v>0.44529890320659699</v>
      </c>
      <c r="V9" s="17">
        <v>0.50398473804319799</v>
      </c>
      <c r="W9" s="17">
        <v>0.52647991509373304</v>
      </c>
      <c r="X9" s="17">
        <v>0.43862457603803801</v>
      </c>
      <c r="Y9" s="17">
        <v>0.62026242505198603</v>
      </c>
      <c r="Z9" s="17">
        <v>0.537221625282437</v>
      </c>
      <c r="AA9" s="17">
        <v>0.54168077252467495</v>
      </c>
      <c r="AB9" s="17">
        <v>0.39624617626272601</v>
      </c>
      <c r="AC9" s="17">
        <v>0.60293642988763696</v>
      </c>
      <c r="AD9" s="17">
        <v>0.45829075986836199</v>
      </c>
      <c r="AE9" s="17">
        <v>0.66049595269089301</v>
      </c>
      <c r="AF9" s="17"/>
      <c r="AG9" s="17">
        <v>0.54939737136656297</v>
      </c>
      <c r="AH9" s="17">
        <v>0.50515666731346798</v>
      </c>
    </row>
    <row r="10" spans="2:34" ht="30" x14ac:dyDescent="0.25">
      <c r="B10" s="18" t="s">
        <v>205</v>
      </c>
      <c r="C10" s="17">
        <v>0.45272561883023898</v>
      </c>
      <c r="D10" s="17">
        <v>0.464113255415396</v>
      </c>
      <c r="E10" s="17">
        <v>0.43887253832815698</v>
      </c>
      <c r="F10" s="17"/>
      <c r="G10" s="17">
        <v>0.49080526372370897</v>
      </c>
      <c r="H10" s="17">
        <v>0.40550630782436298</v>
      </c>
      <c r="I10" s="17">
        <v>0.45032040771747001</v>
      </c>
      <c r="J10" s="17"/>
      <c r="K10" s="17" t="s">
        <v>172</v>
      </c>
      <c r="L10" s="17">
        <v>0.45272561883023898</v>
      </c>
      <c r="M10" s="17"/>
      <c r="N10" s="17">
        <v>0.53297760906361702</v>
      </c>
      <c r="O10" s="17">
        <v>0.48785053476405399</v>
      </c>
      <c r="P10" s="17">
        <v>0.44429239090308298</v>
      </c>
      <c r="Q10" s="17">
        <v>0.292351437039643</v>
      </c>
      <c r="R10" s="17">
        <v>0.27971770353355502</v>
      </c>
      <c r="S10" s="17"/>
      <c r="T10" s="17">
        <v>0.29549553846396698</v>
      </c>
      <c r="U10" s="17">
        <v>0.52478456177676203</v>
      </c>
      <c r="V10" s="17">
        <v>0.48448036113127502</v>
      </c>
      <c r="W10" s="17">
        <v>0.44348068166031301</v>
      </c>
      <c r="X10" s="17">
        <v>0.53389170327643598</v>
      </c>
      <c r="Y10" s="17">
        <v>0.37973757494801302</v>
      </c>
      <c r="Z10" s="17">
        <v>0.41858296338500101</v>
      </c>
      <c r="AA10" s="17">
        <v>0.37031428207523598</v>
      </c>
      <c r="AB10" s="17">
        <v>0.59327164464306203</v>
      </c>
      <c r="AC10" s="17">
        <v>0.38377705714576399</v>
      </c>
      <c r="AD10" s="17">
        <v>0.54170924013163801</v>
      </c>
      <c r="AE10" s="17">
        <v>0.27864800197142597</v>
      </c>
      <c r="AF10" s="17"/>
      <c r="AG10" s="17">
        <v>0.41202284591007599</v>
      </c>
      <c r="AH10" s="17">
        <v>0.48342468894607299</v>
      </c>
    </row>
    <row r="11" spans="2:34" x14ac:dyDescent="0.25">
      <c r="B11" s="18" t="s">
        <v>206</v>
      </c>
      <c r="C11" s="19">
        <v>2.3396281451868901E-2</v>
      </c>
      <c r="D11" s="19">
        <v>2.2011111240259701E-2</v>
      </c>
      <c r="E11" s="19">
        <v>2.54670675085929E-2</v>
      </c>
      <c r="F11" s="19"/>
      <c r="G11" s="19">
        <v>3.08597807669302E-2</v>
      </c>
      <c r="H11" s="19">
        <v>1.45020521239024E-2</v>
      </c>
      <c r="I11" s="19">
        <v>2.14860384264247E-2</v>
      </c>
      <c r="J11" s="19"/>
      <c r="K11" s="19" t="s">
        <v>172</v>
      </c>
      <c r="L11" s="19">
        <v>2.3396281451868901E-2</v>
      </c>
      <c r="M11" s="19"/>
      <c r="N11" s="19">
        <v>5.90538872950103E-2</v>
      </c>
      <c r="O11" s="19">
        <v>3.1520805048970403E-2</v>
      </c>
      <c r="P11" s="19">
        <v>7.5316032352566696E-3</v>
      </c>
      <c r="Q11" s="19">
        <v>0</v>
      </c>
      <c r="R11" s="19">
        <v>1.40180377232446E-2</v>
      </c>
      <c r="S11" s="19"/>
      <c r="T11" s="19">
        <v>1.78933017526537E-2</v>
      </c>
      <c r="U11" s="19">
        <v>2.99165350166406E-2</v>
      </c>
      <c r="V11" s="19">
        <v>1.1534900825526599E-2</v>
      </c>
      <c r="W11" s="19">
        <v>3.0039403245954499E-2</v>
      </c>
      <c r="X11" s="19">
        <v>2.74837206855259E-2</v>
      </c>
      <c r="Y11" s="19">
        <v>0</v>
      </c>
      <c r="Z11" s="19">
        <v>4.41954113325621E-2</v>
      </c>
      <c r="AA11" s="19">
        <v>8.8004945400088894E-2</v>
      </c>
      <c r="AB11" s="19">
        <v>1.04821790942114E-2</v>
      </c>
      <c r="AC11" s="19">
        <v>1.3286512966599299E-2</v>
      </c>
      <c r="AD11" s="19">
        <v>0</v>
      </c>
      <c r="AE11" s="19">
        <v>6.0856045337681498E-2</v>
      </c>
      <c r="AF11" s="19"/>
      <c r="AG11" s="19">
        <v>3.8579782723361898E-2</v>
      </c>
      <c r="AH11" s="19">
        <v>1.1418643740459001E-2</v>
      </c>
    </row>
    <row r="12" spans="2:34" x14ac:dyDescent="0.25">
      <c r="B12" s="16" t="s">
        <v>251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255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204</v>
      </c>
      <c r="C9" s="17">
        <v>0.52801314863378901</v>
      </c>
      <c r="D9" s="17">
        <v>0.52293103259741303</v>
      </c>
      <c r="E9" s="17">
        <v>0.54030491876928199</v>
      </c>
      <c r="F9" s="17"/>
      <c r="G9" s="17">
        <v>0.45109275143683197</v>
      </c>
      <c r="H9" s="17">
        <v>0.62430796544119904</v>
      </c>
      <c r="I9" s="17">
        <v>0.52923121900536296</v>
      </c>
      <c r="J9" s="17"/>
      <c r="K9" s="17" t="s">
        <v>172</v>
      </c>
      <c r="L9" s="17">
        <v>0.52801314863378901</v>
      </c>
      <c r="M9" s="17"/>
      <c r="N9" s="17">
        <v>0.37877091273941099</v>
      </c>
      <c r="O9" s="17">
        <v>0.49070748595692099</v>
      </c>
      <c r="P9" s="17">
        <v>0.56730267854429595</v>
      </c>
      <c r="Q9" s="17">
        <v>0.70105988432701805</v>
      </c>
      <c r="R9" s="17">
        <v>0.68967368413115704</v>
      </c>
      <c r="S9" s="17"/>
      <c r="T9" s="17">
        <v>0.63829255713427302</v>
      </c>
      <c r="U9" s="17">
        <v>0.45584794864214101</v>
      </c>
      <c r="V9" s="17">
        <v>0.54254348297664701</v>
      </c>
      <c r="W9" s="17">
        <v>0.49090919464695698</v>
      </c>
      <c r="X9" s="17">
        <v>0.38212151108946601</v>
      </c>
      <c r="Y9" s="17">
        <v>0.52737994501468799</v>
      </c>
      <c r="Z9" s="17">
        <v>0.66788116872926995</v>
      </c>
      <c r="AA9" s="17">
        <v>0.56417592680680795</v>
      </c>
      <c r="AB9" s="17">
        <v>0.53851419263307498</v>
      </c>
      <c r="AC9" s="17">
        <v>0.49243850208993201</v>
      </c>
      <c r="AD9" s="17">
        <v>0.56111972416340605</v>
      </c>
      <c r="AE9" s="17">
        <v>0.49490746271904801</v>
      </c>
      <c r="AF9" s="17"/>
      <c r="AG9" s="17">
        <v>0.56371183518193402</v>
      </c>
      <c r="AH9" s="17">
        <v>0.513457138960284</v>
      </c>
    </row>
    <row r="10" spans="2:34" ht="30" x14ac:dyDescent="0.25">
      <c r="B10" s="18" t="s">
        <v>205</v>
      </c>
      <c r="C10" s="17">
        <v>0.44537712926808998</v>
      </c>
      <c r="D10" s="17">
        <v>0.45355070683603899</v>
      </c>
      <c r="E10" s="17">
        <v>0.42936700971360803</v>
      </c>
      <c r="F10" s="17"/>
      <c r="G10" s="17">
        <v>0.50856920628080304</v>
      </c>
      <c r="H10" s="17">
        <v>0.36733327634040303</v>
      </c>
      <c r="I10" s="17">
        <v>0.440127984964857</v>
      </c>
      <c r="J10" s="17"/>
      <c r="K10" s="17" t="s">
        <v>172</v>
      </c>
      <c r="L10" s="17">
        <v>0.44537712926808998</v>
      </c>
      <c r="M10" s="17"/>
      <c r="N10" s="17">
        <v>0.54740981149500101</v>
      </c>
      <c r="O10" s="17">
        <v>0.48973562975970197</v>
      </c>
      <c r="P10" s="17">
        <v>0.41865213422731501</v>
      </c>
      <c r="Q10" s="17">
        <v>0.27794306866465301</v>
      </c>
      <c r="R10" s="17">
        <v>0.29643312868277299</v>
      </c>
      <c r="S10" s="17"/>
      <c r="T10" s="17">
        <v>0.32363336648407898</v>
      </c>
      <c r="U10" s="17">
        <v>0.50314508812054703</v>
      </c>
      <c r="V10" s="17">
        <v>0.45745651702335299</v>
      </c>
      <c r="W10" s="17">
        <v>0.47905140210708902</v>
      </c>
      <c r="X10" s="17">
        <v>0.61787848891053399</v>
      </c>
      <c r="Y10" s="17">
        <v>0.45450357741330799</v>
      </c>
      <c r="Z10" s="17">
        <v>0.31623941330743899</v>
      </c>
      <c r="AA10" s="17">
        <v>0.34781912779310298</v>
      </c>
      <c r="AB10" s="17">
        <v>0.40550438413089002</v>
      </c>
      <c r="AC10" s="17">
        <v>0.50756149791006799</v>
      </c>
      <c r="AD10" s="17">
        <v>0.438880275836594</v>
      </c>
      <c r="AE10" s="17">
        <v>0.44423649194326997</v>
      </c>
      <c r="AF10" s="17"/>
      <c r="AG10" s="17">
        <v>0.39633227358011602</v>
      </c>
      <c r="AH10" s="17">
        <v>0.468963340952749</v>
      </c>
    </row>
    <row r="11" spans="2:34" x14ac:dyDescent="0.25">
      <c r="B11" s="18" t="s">
        <v>206</v>
      </c>
      <c r="C11" s="19">
        <v>2.6609722098121E-2</v>
      </c>
      <c r="D11" s="19">
        <v>2.35182605665476E-2</v>
      </c>
      <c r="E11" s="19">
        <v>3.0328071517109999E-2</v>
      </c>
      <c r="F11" s="19"/>
      <c r="G11" s="19">
        <v>4.0338042282364303E-2</v>
      </c>
      <c r="H11" s="19">
        <v>8.3587582183977001E-3</v>
      </c>
      <c r="I11" s="19">
        <v>3.0640796029780499E-2</v>
      </c>
      <c r="J11" s="19"/>
      <c r="K11" s="19" t="s">
        <v>172</v>
      </c>
      <c r="L11" s="19">
        <v>2.6609722098121E-2</v>
      </c>
      <c r="M11" s="19"/>
      <c r="N11" s="19">
        <v>7.3819275765587805E-2</v>
      </c>
      <c r="O11" s="19">
        <v>1.95568842833771E-2</v>
      </c>
      <c r="P11" s="19">
        <v>1.4045187228389299E-2</v>
      </c>
      <c r="Q11" s="19">
        <v>2.09970470083292E-2</v>
      </c>
      <c r="R11" s="19">
        <v>1.38931871860707E-2</v>
      </c>
      <c r="S11" s="19"/>
      <c r="T11" s="19">
        <v>3.8074076381648399E-2</v>
      </c>
      <c r="U11" s="19">
        <v>4.10069632373119E-2</v>
      </c>
      <c r="V11" s="19">
        <v>0</v>
      </c>
      <c r="W11" s="19">
        <v>3.0039403245954499E-2</v>
      </c>
      <c r="X11" s="19">
        <v>0</v>
      </c>
      <c r="Y11" s="19">
        <v>1.8116477572003901E-2</v>
      </c>
      <c r="Z11" s="19">
        <v>1.5879417963290701E-2</v>
      </c>
      <c r="AA11" s="19">
        <v>8.8004945400088894E-2</v>
      </c>
      <c r="AB11" s="19">
        <v>5.5981423236034701E-2</v>
      </c>
      <c r="AC11" s="19">
        <v>0</v>
      </c>
      <c r="AD11" s="19">
        <v>0</v>
      </c>
      <c r="AE11" s="19">
        <v>6.0856045337681498E-2</v>
      </c>
      <c r="AF11" s="19"/>
      <c r="AG11" s="19">
        <v>3.9955891237949799E-2</v>
      </c>
      <c r="AH11" s="19">
        <v>1.7579520086967199E-2</v>
      </c>
    </row>
    <row r="12" spans="2:34" x14ac:dyDescent="0.25">
      <c r="B12" s="16" t="s">
        <v>251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256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204</v>
      </c>
      <c r="C9" s="17">
        <v>0.523668384049646</v>
      </c>
      <c r="D9" s="17">
        <v>0.51418327055041702</v>
      </c>
      <c r="E9" s="17">
        <v>0.54132313630697504</v>
      </c>
      <c r="F9" s="17"/>
      <c r="G9" s="17">
        <v>0.518658382786373</v>
      </c>
      <c r="H9" s="17">
        <v>0.51866397308011103</v>
      </c>
      <c r="I9" s="17">
        <v>0.56873905917218104</v>
      </c>
      <c r="J9" s="17"/>
      <c r="K9" s="17" t="s">
        <v>172</v>
      </c>
      <c r="L9" s="17">
        <v>0.523668384049646</v>
      </c>
      <c r="M9" s="17"/>
      <c r="N9" s="17">
        <v>0.46543992097787101</v>
      </c>
      <c r="O9" s="17">
        <v>0.49227329070561299</v>
      </c>
      <c r="P9" s="17">
        <v>0.54399252882607296</v>
      </c>
      <c r="Q9" s="17">
        <v>0.48560330283629699</v>
      </c>
      <c r="R9" s="17">
        <v>0.67785233522008204</v>
      </c>
      <c r="S9" s="17"/>
      <c r="T9" s="17">
        <v>0.67422561676399695</v>
      </c>
      <c r="U9" s="17">
        <v>0.48007733599949498</v>
      </c>
      <c r="V9" s="17">
        <v>0.44511467722605402</v>
      </c>
      <c r="W9" s="17">
        <v>0.63969491919245602</v>
      </c>
      <c r="X9" s="17">
        <v>0.48919415843078901</v>
      </c>
      <c r="Y9" s="17">
        <v>0.59462883431718205</v>
      </c>
      <c r="Z9" s="17">
        <v>0.49683787138668201</v>
      </c>
      <c r="AA9" s="17">
        <v>0.51080908282279003</v>
      </c>
      <c r="AB9" s="17">
        <v>0.48889008139964402</v>
      </c>
      <c r="AC9" s="17">
        <v>0.56108990480774201</v>
      </c>
      <c r="AD9" s="17">
        <v>0.44697227787795601</v>
      </c>
      <c r="AE9" s="17">
        <v>0.26393393387827302</v>
      </c>
      <c r="AF9" s="17"/>
      <c r="AG9" s="17">
        <v>0.53575033658473403</v>
      </c>
      <c r="AH9" s="17">
        <v>0.52247945931040596</v>
      </c>
    </row>
    <row r="10" spans="2:34" ht="30" x14ac:dyDescent="0.25">
      <c r="B10" s="18" t="s">
        <v>205</v>
      </c>
      <c r="C10" s="17">
        <v>0.45005876461662497</v>
      </c>
      <c r="D10" s="17">
        <v>0.46861175747574801</v>
      </c>
      <c r="E10" s="17">
        <v>0.42332386382477299</v>
      </c>
      <c r="F10" s="17"/>
      <c r="G10" s="17">
        <v>0.43717727608336598</v>
      </c>
      <c r="H10" s="17">
        <v>0.47744844101489903</v>
      </c>
      <c r="I10" s="17">
        <v>0.40532194306374197</v>
      </c>
      <c r="J10" s="17"/>
      <c r="K10" s="17" t="s">
        <v>172</v>
      </c>
      <c r="L10" s="17">
        <v>0.45005876461662497</v>
      </c>
      <c r="M10" s="17"/>
      <c r="N10" s="17">
        <v>0.492067525824398</v>
      </c>
      <c r="O10" s="17">
        <v>0.44913248514896698</v>
      </c>
      <c r="P10" s="17">
        <v>0.44910002153480699</v>
      </c>
      <c r="Q10" s="17">
        <v>0.51439669716370295</v>
      </c>
      <c r="R10" s="17">
        <v>0.32214766477991802</v>
      </c>
      <c r="S10" s="17"/>
      <c r="T10" s="17">
        <v>0.285090623858892</v>
      </c>
      <c r="U10" s="17">
        <v>0.49556459414384502</v>
      </c>
      <c r="V10" s="17">
        <v>0.489568290291159</v>
      </c>
      <c r="W10" s="17">
        <v>0.33026567756158998</v>
      </c>
      <c r="X10" s="17">
        <v>0.49938293434016301</v>
      </c>
      <c r="Y10" s="17">
        <v>0.405371165682818</v>
      </c>
      <c r="Z10" s="17">
        <v>0.48728271065002698</v>
      </c>
      <c r="AA10" s="17">
        <v>0.40118597177712101</v>
      </c>
      <c r="AB10" s="17">
        <v>0.50062773950614503</v>
      </c>
      <c r="AC10" s="17">
        <v>0.43891009519225799</v>
      </c>
      <c r="AD10" s="17">
        <v>0.53543636936386796</v>
      </c>
      <c r="AE10" s="17">
        <v>0.67521002078404502</v>
      </c>
      <c r="AF10" s="17"/>
      <c r="AG10" s="17">
        <v>0.43139654265968203</v>
      </c>
      <c r="AH10" s="17">
        <v>0.45604011581143999</v>
      </c>
    </row>
    <row r="11" spans="2:34" x14ac:dyDescent="0.25">
      <c r="B11" s="18" t="s">
        <v>206</v>
      </c>
      <c r="C11" s="19">
        <v>2.6272851333729499E-2</v>
      </c>
      <c r="D11" s="19">
        <v>1.7204971973835002E-2</v>
      </c>
      <c r="E11" s="19">
        <v>3.5352999868252001E-2</v>
      </c>
      <c r="F11" s="19"/>
      <c r="G11" s="19">
        <v>4.4164341130261603E-2</v>
      </c>
      <c r="H11" s="19">
        <v>3.8875859049900601E-3</v>
      </c>
      <c r="I11" s="19">
        <v>2.59389977640768E-2</v>
      </c>
      <c r="J11" s="19"/>
      <c r="K11" s="19" t="s">
        <v>172</v>
      </c>
      <c r="L11" s="19">
        <v>2.6272851333729499E-2</v>
      </c>
      <c r="M11" s="19"/>
      <c r="N11" s="19">
        <v>4.2492553197731299E-2</v>
      </c>
      <c r="O11" s="19">
        <v>5.8594224145419802E-2</v>
      </c>
      <c r="P11" s="19">
        <v>6.9074496391203499E-3</v>
      </c>
      <c r="Q11" s="19">
        <v>0</v>
      </c>
      <c r="R11" s="19">
        <v>0</v>
      </c>
      <c r="S11" s="19"/>
      <c r="T11" s="19">
        <v>4.0683759377111502E-2</v>
      </c>
      <c r="U11" s="19">
        <v>2.4358069856659299E-2</v>
      </c>
      <c r="V11" s="19">
        <v>6.5317032482786905E-2</v>
      </c>
      <c r="W11" s="19">
        <v>3.0039403245954499E-2</v>
      </c>
      <c r="X11" s="19">
        <v>1.14229072290479E-2</v>
      </c>
      <c r="Y11" s="19">
        <v>0</v>
      </c>
      <c r="Z11" s="19">
        <v>1.5879417963290701E-2</v>
      </c>
      <c r="AA11" s="19">
        <v>8.8004945400088894E-2</v>
      </c>
      <c r="AB11" s="19">
        <v>1.04821790942114E-2</v>
      </c>
      <c r="AC11" s="19">
        <v>0</v>
      </c>
      <c r="AD11" s="19">
        <v>1.7591352758176099E-2</v>
      </c>
      <c r="AE11" s="19">
        <v>6.0856045337681498E-2</v>
      </c>
      <c r="AF11" s="19"/>
      <c r="AG11" s="19">
        <v>3.2853120755583602E-2</v>
      </c>
      <c r="AH11" s="19">
        <v>2.1480424878154401E-2</v>
      </c>
    </row>
    <row r="12" spans="2:34" x14ac:dyDescent="0.25">
      <c r="B12" s="16" t="s">
        <v>251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257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204</v>
      </c>
      <c r="C9" s="17">
        <v>0.514373964439094</v>
      </c>
      <c r="D9" s="17">
        <v>0.55277621537865396</v>
      </c>
      <c r="E9" s="17">
        <v>0.48864303842673501</v>
      </c>
      <c r="F9" s="17"/>
      <c r="G9" s="17">
        <v>0.47984296753418598</v>
      </c>
      <c r="H9" s="17">
        <v>0.53964650841401096</v>
      </c>
      <c r="I9" s="17">
        <v>0.58656335297232098</v>
      </c>
      <c r="J9" s="17"/>
      <c r="K9" s="17" t="s">
        <v>172</v>
      </c>
      <c r="L9" s="17">
        <v>0.514373964439094</v>
      </c>
      <c r="M9" s="17"/>
      <c r="N9" s="17">
        <v>0.45796871819226198</v>
      </c>
      <c r="O9" s="17">
        <v>0.46311034434152099</v>
      </c>
      <c r="P9" s="17">
        <v>0.53900443353345895</v>
      </c>
      <c r="Q9" s="17">
        <v>0.55949066309620299</v>
      </c>
      <c r="R9" s="17">
        <v>0.66139650327411004</v>
      </c>
      <c r="S9" s="17"/>
      <c r="T9" s="17">
        <v>0.57025545267654798</v>
      </c>
      <c r="U9" s="17">
        <v>0.47160223284518099</v>
      </c>
      <c r="V9" s="17">
        <v>0.42996379400573498</v>
      </c>
      <c r="W9" s="17">
        <v>0.40478259007768602</v>
      </c>
      <c r="X9" s="17">
        <v>0.45250491407680898</v>
      </c>
      <c r="Y9" s="17">
        <v>0.60723135206304102</v>
      </c>
      <c r="Z9" s="17">
        <v>0.58572536389560903</v>
      </c>
      <c r="AA9" s="17">
        <v>0.47143719921418198</v>
      </c>
      <c r="AB9" s="17">
        <v>0.53903435733995897</v>
      </c>
      <c r="AC9" s="17">
        <v>0.604384291922195</v>
      </c>
      <c r="AD9" s="17">
        <v>0.57939964714444903</v>
      </c>
      <c r="AE9" s="17">
        <v>0.36335161295611001</v>
      </c>
      <c r="AF9" s="17"/>
      <c r="AG9" s="17">
        <v>0.56511311474267301</v>
      </c>
      <c r="AH9" s="17">
        <v>0.49244662564489</v>
      </c>
    </row>
    <row r="10" spans="2:34" ht="30" x14ac:dyDescent="0.25">
      <c r="B10" s="18" t="s">
        <v>205</v>
      </c>
      <c r="C10" s="17">
        <v>0.45829042500264899</v>
      </c>
      <c r="D10" s="17">
        <v>0.41767249268637902</v>
      </c>
      <c r="E10" s="17">
        <v>0.48504930094461701</v>
      </c>
      <c r="F10" s="17"/>
      <c r="G10" s="17">
        <v>0.48832131479100299</v>
      </c>
      <c r="H10" s="17">
        <v>0.43455783895535299</v>
      </c>
      <c r="I10" s="17">
        <v>0.40250542187564903</v>
      </c>
      <c r="J10" s="17"/>
      <c r="K10" s="17" t="s">
        <v>172</v>
      </c>
      <c r="L10" s="17">
        <v>0.45829042500264899</v>
      </c>
      <c r="M10" s="17"/>
      <c r="N10" s="17">
        <v>0.526282223628455</v>
      </c>
      <c r="O10" s="17">
        <v>0.49481248137313699</v>
      </c>
      <c r="P10" s="17">
        <v>0.44284470197543102</v>
      </c>
      <c r="Q10" s="17">
        <v>0.31657227154249901</v>
      </c>
      <c r="R10" s="17">
        <v>0.33860349672589002</v>
      </c>
      <c r="S10" s="17"/>
      <c r="T10" s="17">
        <v>0.370212645550826</v>
      </c>
      <c r="U10" s="17">
        <v>0.50115335873935796</v>
      </c>
      <c r="V10" s="17">
        <v>0.55348500685302504</v>
      </c>
      <c r="W10" s="17">
        <v>0.59521740992231398</v>
      </c>
      <c r="X10" s="17">
        <v>0.53607217869414303</v>
      </c>
      <c r="Y10" s="17">
        <v>0.37797833710288598</v>
      </c>
      <c r="Z10" s="17">
        <v>0.34320576718592</v>
      </c>
      <c r="AA10" s="17">
        <v>0.440557855385729</v>
      </c>
      <c r="AB10" s="17">
        <v>0.450018274333711</v>
      </c>
      <c r="AC10" s="17">
        <v>0.395615708077805</v>
      </c>
      <c r="AD10" s="17">
        <v>0.403009000097375</v>
      </c>
      <c r="AE10" s="17">
        <v>0.60068879470558401</v>
      </c>
      <c r="AF10" s="17"/>
      <c r="AG10" s="17">
        <v>0.39741488985412099</v>
      </c>
      <c r="AH10" s="17">
        <v>0.48849520710908301</v>
      </c>
    </row>
    <row r="11" spans="2:34" x14ac:dyDescent="0.25">
      <c r="B11" s="18" t="s">
        <v>206</v>
      </c>
      <c r="C11" s="19">
        <v>2.7335610558256999E-2</v>
      </c>
      <c r="D11" s="19">
        <v>2.95512919349665E-2</v>
      </c>
      <c r="E11" s="19">
        <v>2.63076606286482E-2</v>
      </c>
      <c r="F11" s="19"/>
      <c r="G11" s="19">
        <v>3.1835717674811602E-2</v>
      </c>
      <c r="H11" s="19">
        <v>2.5795652630636001E-2</v>
      </c>
      <c r="I11" s="19">
        <v>1.09312251520299E-2</v>
      </c>
      <c r="J11" s="19"/>
      <c r="K11" s="19" t="s">
        <v>172</v>
      </c>
      <c r="L11" s="19">
        <v>2.7335610558256999E-2</v>
      </c>
      <c r="M11" s="19"/>
      <c r="N11" s="19">
        <v>1.57490581792833E-2</v>
      </c>
      <c r="O11" s="19">
        <v>4.2077174285341697E-2</v>
      </c>
      <c r="P11" s="19">
        <v>1.8150864491110402E-2</v>
      </c>
      <c r="Q11" s="19">
        <v>0.123937065361298</v>
      </c>
      <c r="R11" s="19">
        <v>0</v>
      </c>
      <c r="S11" s="19"/>
      <c r="T11" s="19">
        <v>5.95319017726261E-2</v>
      </c>
      <c r="U11" s="19">
        <v>2.7244408415461399E-2</v>
      </c>
      <c r="V11" s="19">
        <v>1.6551199141239401E-2</v>
      </c>
      <c r="W11" s="19">
        <v>0</v>
      </c>
      <c r="X11" s="19">
        <v>1.14229072290479E-2</v>
      </c>
      <c r="Y11" s="19">
        <v>1.47903108340731E-2</v>
      </c>
      <c r="Z11" s="19">
        <v>7.1068868918470599E-2</v>
      </c>
      <c r="AA11" s="19">
        <v>8.8004945400088894E-2</v>
      </c>
      <c r="AB11" s="19">
        <v>1.09473683263299E-2</v>
      </c>
      <c r="AC11" s="19">
        <v>0</v>
      </c>
      <c r="AD11" s="19">
        <v>1.7591352758176099E-2</v>
      </c>
      <c r="AE11" s="19">
        <v>3.5959592338305403E-2</v>
      </c>
      <c r="AF11" s="19"/>
      <c r="AG11" s="19">
        <v>3.7471995403205401E-2</v>
      </c>
      <c r="AH11" s="19">
        <v>1.9058167246028001E-2</v>
      </c>
    </row>
    <row r="12" spans="2:34" x14ac:dyDescent="0.25">
      <c r="B12" s="16" t="s">
        <v>251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258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204</v>
      </c>
      <c r="C9" s="17">
        <v>0.37157614162163899</v>
      </c>
      <c r="D9" s="17">
        <v>0.42570003963252301</v>
      </c>
      <c r="E9" s="17">
        <v>0.33601826404162</v>
      </c>
      <c r="F9" s="17"/>
      <c r="G9" s="17">
        <v>0.34007078827606202</v>
      </c>
      <c r="H9" s="17">
        <v>0.416038006947346</v>
      </c>
      <c r="I9" s="17">
        <v>0.35204151558382002</v>
      </c>
      <c r="J9" s="17"/>
      <c r="K9" s="17" t="s">
        <v>172</v>
      </c>
      <c r="L9" s="17">
        <v>0.37157614162163899</v>
      </c>
      <c r="M9" s="17"/>
      <c r="N9" s="17">
        <v>0.339856047435387</v>
      </c>
      <c r="O9" s="17">
        <v>0.31645461824690502</v>
      </c>
      <c r="P9" s="17">
        <v>0.386942603505673</v>
      </c>
      <c r="Q9" s="17">
        <v>0.65608886476425199</v>
      </c>
      <c r="R9" s="17">
        <v>0.388635843333132</v>
      </c>
      <c r="S9" s="17"/>
      <c r="T9" s="17">
        <v>0.50608200743857401</v>
      </c>
      <c r="U9" s="17">
        <v>0.35139346425574702</v>
      </c>
      <c r="V9" s="17">
        <v>0.36368390608058698</v>
      </c>
      <c r="W9" s="17">
        <v>0.26723148766548599</v>
      </c>
      <c r="X9" s="17">
        <v>0.25987076003212101</v>
      </c>
      <c r="Y9" s="17">
        <v>0.51095051690373805</v>
      </c>
      <c r="Z9" s="17">
        <v>0.34972508233299099</v>
      </c>
      <c r="AA9" s="17">
        <v>0.367656018541476</v>
      </c>
      <c r="AB9" s="17">
        <v>0.40134376596431998</v>
      </c>
      <c r="AC9" s="17">
        <v>0.37462702633995498</v>
      </c>
      <c r="AD9" s="17">
        <v>0.35040779978273001</v>
      </c>
      <c r="AE9" s="17">
        <v>0.16228575726798</v>
      </c>
      <c r="AF9" s="17"/>
      <c r="AG9" s="17">
        <v>0.37603324733549198</v>
      </c>
      <c r="AH9" s="17">
        <v>0.36171340966991</v>
      </c>
    </row>
    <row r="10" spans="2:34" ht="30" x14ac:dyDescent="0.25">
      <c r="B10" s="18" t="s">
        <v>205</v>
      </c>
      <c r="C10" s="17">
        <v>0.59715899209474399</v>
      </c>
      <c r="D10" s="17">
        <v>0.54492488571849695</v>
      </c>
      <c r="E10" s="17">
        <v>0.629914786861131</v>
      </c>
      <c r="F10" s="17"/>
      <c r="G10" s="17">
        <v>0.62797637587598298</v>
      </c>
      <c r="H10" s="17">
        <v>0.55117221472725297</v>
      </c>
      <c r="I10" s="17">
        <v>0.62622506716860105</v>
      </c>
      <c r="J10" s="17"/>
      <c r="K10" s="17" t="s">
        <v>172</v>
      </c>
      <c r="L10" s="17">
        <v>0.59715899209474399</v>
      </c>
      <c r="M10" s="17"/>
      <c r="N10" s="17">
        <v>0.611081829596826</v>
      </c>
      <c r="O10" s="17">
        <v>0.63585897968878802</v>
      </c>
      <c r="P10" s="17">
        <v>0.59401465029272404</v>
      </c>
      <c r="Q10" s="17">
        <v>0.34391113523574801</v>
      </c>
      <c r="R10" s="17">
        <v>0.59228056776879801</v>
      </c>
      <c r="S10" s="17"/>
      <c r="T10" s="17">
        <v>0.46653470148404902</v>
      </c>
      <c r="U10" s="17">
        <v>0.58081857870791898</v>
      </c>
      <c r="V10" s="17">
        <v>0.60822999395264699</v>
      </c>
      <c r="W10" s="17">
        <v>0.73276851233451401</v>
      </c>
      <c r="X10" s="17">
        <v>0.71110702513544699</v>
      </c>
      <c r="Y10" s="17">
        <v>0.44154201981309998</v>
      </c>
      <c r="Z10" s="17">
        <v>0.60607950633444696</v>
      </c>
      <c r="AA10" s="17">
        <v>0.54433903605843503</v>
      </c>
      <c r="AB10" s="17">
        <v>0.58770886570934999</v>
      </c>
      <c r="AC10" s="17">
        <v>0.62537297366004496</v>
      </c>
      <c r="AD10" s="17">
        <v>0.64959220021727004</v>
      </c>
      <c r="AE10" s="17">
        <v>0.83771424273202</v>
      </c>
      <c r="AF10" s="17"/>
      <c r="AG10" s="17">
        <v>0.58302791268280196</v>
      </c>
      <c r="AH10" s="17">
        <v>0.61710382225173499</v>
      </c>
    </row>
    <row r="11" spans="2:34" x14ac:dyDescent="0.25">
      <c r="B11" s="18" t="s">
        <v>206</v>
      </c>
      <c r="C11" s="19">
        <v>3.1264866283616598E-2</v>
      </c>
      <c r="D11" s="19">
        <v>2.9375074648979999E-2</v>
      </c>
      <c r="E11" s="19">
        <v>3.4066949097249097E-2</v>
      </c>
      <c r="F11" s="19"/>
      <c r="G11" s="19">
        <v>3.19528358479549E-2</v>
      </c>
      <c r="H11" s="19">
        <v>3.2789778325400698E-2</v>
      </c>
      <c r="I11" s="19">
        <v>2.1733417247579299E-2</v>
      </c>
      <c r="J11" s="19"/>
      <c r="K11" s="19" t="s">
        <v>172</v>
      </c>
      <c r="L11" s="19">
        <v>3.1264866283616598E-2</v>
      </c>
      <c r="M11" s="19"/>
      <c r="N11" s="19">
        <v>4.9062122967787197E-2</v>
      </c>
      <c r="O11" s="19">
        <v>4.7686402064306598E-2</v>
      </c>
      <c r="P11" s="19">
        <v>1.9042746201603601E-2</v>
      </c>
      <c r="Q11" s="19">
        <v>0</v>
      </c>
      <c r="R11" s="19">
        <v>1.90835888980697E-2</v>
      </c>
      <c r="S11" s="19"/>
      <c r="T11" s="19">
        <v>2.7383291077377501E-2</v>
      </c>
      <c r="U11" s="19">
        <v>6.7787957036333696E-2</v>
      </c>
      <c r="V11" s="19">
        <v>2.8086099966766E-2</v>
      </c>
      <c r="W11" s="19">
        <v>0</v>
      </c>
      <c r="X11" s="19">
        <v>2.9022214832431999E-2</v>
      </c>
      <c r="Y11" s="19">
        <v>4.7507463283161397E-2</v>
      </c>
      <c r="Z11" s="19">
        <v>4.41954113325621E-2</v>
      </c>
      <c r="AA11" s="19">
        <v>8.8004945400088894E-2</v>
      </c>
      <c r="AB11" s="19">
        <v>1.09473683263299E-2</v>
      </c>
      <c r="AC11" s="19">
        <v>0</v>
      </c>
      <c r="AD11" s="19">
        <v>0</v>
      </c>
      <c r="AE11" s="19">
        <v>0</v>
      </c>
      <c r="AF11" s="19"/>
      <c r="AG11" s="19">
        <v>4.0938839981706103E-2</v>
      </c>
      <c r="AH11" s="19">
        <v>2.1182768078355299E-2</v>
      </c>
    </row>
    <row r="12" spans="2:34" x14ac:dyDescent="0.25">
      <c r="B12" s="16" t="s">
        <v>251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259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204</v>
      </c>
      <c r="C9" s="17">
        <v>0.36843227437737802</v>
      </c>
      <c r="D9" s="17">
        <v>0.41637557163050298</v>
      </c>
      <c r="E9" s="17">
        <v>0.33564905605869999</v>
      </c>
      <c r="F9" s="17"/>
      <c r="G9" s="17">
        <v>0.32433301242380302</v>
      </c>
      <c r="H9" s="17">
        <v>0.417590046772646</v>
      </c>
      <c r="I9" s="17">
        <v>0.393265682367053</v>
      </c>
      <c r="J9" s="17"/>
      <c r="K9" s="17" t="s">
        <v>172</v>
      </c>
      <c r="L9" s="17">
        <v>0.36843227437737802</v>
      </c>
      <c r="M9" s="17"/>
      <c r="N9" s="17">
        <v>0.34944008324754</v>
      </c>
      <c r="O9" s="17">
        <v>0.35976672502226498</v>
      </c>
      <c r="P9" s="17">
        <v>0.33591712945337898</v>
      </c>
      <c r="Q9" s="17">
        <v>0.46979102705897502</v>
      </c>
      <c r="R9" s="17">
        <v>0.570260277141867</v>
      </c>
      <c r="S9" s="17"/>
      <c r="T9" s="17">
        <v>0.560609215996134</v>
      </c>
      <c r="U9" s="17">
        <v>0.33447489277661502</v>
      </c>
      <c r="V9" s="17">
        <v>0.28197204182871</v>
      </c>
      <c r="W9" s="17">
        <v>0.28144359554965298</v>
      </c>
      <c r="X9" s="17">
        <v>0.407874141142053</v>
      </c>
      <c r="Y9" s="17">
        <v>0.39974003973593197</v>
      </c>
      <c r="Z9" s="17">
        <v>0.293345017564966</v>
      </c>
      <c r="AA9" s="17">
        <v>0.29724205403930298</v>
      </c>
      <c r="AB9" s="17">
        <v>0.37756732935916398</v>
      </c>
      <c r="AC9" s="17">
        <v>0.39461373457773402</v>
      </c>
      <c r="AD9" s="17">
        <v>0.35495583244752399</v>
      </c>
      <c r="AE9" s="17">
        <v>0.38759357129454203</v>
      </c>
      <c r="AF9" s="17"/>
      <c r="AG9" s="17">
        <v>0.393093581565852</v>
      </c>
      <c r="AH9" s="17">
        <v>0.34731377536161001</v>
      </c>
    </row>
    <row r="10" spans="2:34" ht="30" x14ac:dyDescent="0.25">
      <c r="B10" s="18" t="s">
        <v>205</v>
      </c>
      <c r="C10" s="17">
        <v>0.60292029557468796</v>
      </c>
      <c r="D10" s="17">
        <v>0.56641945639566105</v>
      </c>
      <c r="E10" s="17">
        <v>0.62440450411955895</v>
      </c>
      <c r="F10" s="17"/>
      <c r="G10" s="17">
        <v>0.63149371554837397</v>
      </c>
      <c r="H10" s="17">
        <v>0.57152769657494995</v>
      </c>
      <c r="I10" s="17">
        <v>0.58500090038536701</v>
      </c>
      <c r="J10" s="17"/>
      <c r="K10" s="17" t="s">
        <v>172</v>
      </c>
      <c r="L10" s="17">
        <v>0.60292029557468796</v>
      </c>
      <c r="M10" s="17"/>
      <c r="N10" s="17">
        <v>0.59343178855310397</v>
      </c>
      <c r="O10" s="17">
        <v>0.59846266438430795</v>
      </c>
      <c r="P10" s="17">
        <v>0.65602355471754703</v>
      </c>
      <c r="Q10" s="17">
        <v>0.50921192593269604</v>
      </c>
      <c r="R10" s="17">
        <v>0.39312222297068999</v>
      </c>
      <c r="S10" s="17"/>
      <c r="T10" s="17">
        <v>0.37917539256599397</v>
      </c>
      <c r="U10" s="17">
        <v>0.63950029061068403</v>
      </c>
      <c r="V10" s="17">
        <v>0.67991920076616796</v>
      </c>
      <c r="W10" s="17">
        <v>0.67101879085831495</v>
      </c>
      <c r="X10" s="17">
        <v>0.58070295162889995</v>
      </c>
      <c r="Y10" s="17">
        <v>0.60025996026406803</v>
      </c>
      <c r="Z10" s="17">
        <v>0.67798032009890796</v>
      </c>
      <c r="AA10" s="17">
        <v>0.614753000560608</v>
      </c>
      <c r="AB10" s="17">
        <v>0.61148530231450604</v>
      </c>
      <c r="AC10" s="17">
        <v>0.60538626542226603</v>
      </c>
      <c r="AD10" s="17">
        <v>0.62745281479430004</v>
      </c>
      <c r="AE10" s="17">
        <v>0.55155038336777695</v>
      </c>
      <c r="AF10" s="17"/>
      <c r="AG10" s="17">
        <v>0.57030087972642796</v>
      </c>
      <c r="AH10" s="17">
        <v>0.632580145622884</v>
      </c>
    </row>
    <row r="11" spans="2:34" x14ac:dyDescent="0.25">
      <c r="B11" s="18" t="s">
        <v>206</v>
      </c>
      <c r="C11" s="19">
        <v>2.8647430047933999E-2</v>
      </c>
      <c r="D11" s="19">
        <v>1.7204971973835002E-2</v>
      </c>
      <c r="E11" s="19">
        <v>3.9946439821740502E-2</v>
      </c>
      <c r="F11" s="19"/>
      <c r="G11" s="19">
        <v>4.4173272027822598E-2</v>
      </c>
      <c r="H11" s="19">
        <v>1.0882256652404301E-2</v>
      </c>
      <c r="I11" s="19">
        <v>2.1733417247579299E-2</v>
      </c>
      <c r="J11" s="19"/>
      <c r="K11" s="19" t="s">
        <v>172</v>
      </c>
      <c r="L11" s="19">
        <v>2.8647430047933999E-2</v>
      </c>
      <c r="M11" s="19"/>
      <c r="N11" s="19">
        <v>5.7128128199356101E-2</v>
      </c>
      <c r="O11" s="19">
        <v>4.1770610593426197E-2</v>
      </c>
      <c r="P11" s="19">
        <v>8.0593158290745304E-3</v>
      </c>
      <c r="Q11" s="19">
        <v>2.09970470083292E-2</v>
      </c>
      <c r="R11" s="19">
        <v>3.66174998874432E-2</v>
      </c>
      <c r="S11" s="19"/>
      <c r="T11" s="19">
        <v>6.0215391437871503E-2</v>
      </c>
      <c r="U11" s="19">
        <v>2.6024816612700501E-2</v>
      </c>
      <c r="V11" s="19">
        <v>3.8108757405121998E-2</v>
      </c>
      <c r="W11" s="19">
        <v>4.75376135920322E-2</v>
      </c>
      <c r="X11" s="19">
        <v>1.14229072290479E-2</v>
      </c>
      <c r="Y11" s="19">
        <v>0</v>
      </c>
      <c r="Z11" s="19">
        <v>2.8674662336126099E-2</v>
      </c>
      <c r="AA11" s="19">
        <v>8.8004945400088894E-2</v>
      </c>
      <c r="AB11" s="19">
        <v>1.09473683263299E-2</v>
      </c>
      <c r="AC11" s="19">
        <v>0</v>
      </c>
      <c r="AD11" s="19">
        <v>1.7591352758176099E-2</v>
      </c>
      <c r="AE11" s="19">
        <v>6.0856045337681498E-2</v>
      </c>
      <c r="AF11" s="19"/>
      <c r="AG11" s="19">
        <v>3.6605538707720403E-2</v>
      </c>
      <c r="AH11" s="19">
        <v>2.0106079015506401E-2</v>
      </c>
    </row>
    <row r="12" spans="2:34" x14ac:dyDescent="0.25">
      <c r="B12" s="16" t="s">
        <v>251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260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204</v>
      </c>
      <c r="C9" s="17">
        <v>0.45470036090805499</v>
      </c>
      <c r="D9" s="17">
        <v>0.47173180940547499</v>
      </c>
      <c r="E9" s="17">
        <v>0.44796687077940001</v>
      </c>
      <c r="F9" s="17"/>
      <c r="G9" s="17">
        <v>0.38703700533038399</v>
      </c>
      <c r="H9" s="17">
        <v>0.52329671008026801</v>
      </c>
      <c r="I9" s="17">
        <v>0.52004829376301998</v>
      </c>
      <c r="J9" s="17"/>
      <c r="K9" s="17" t="s">
        <v>172</v>
      </c>
      <c r="L9" s="17">
        <v>0.45470036090805499</v>
      </c>
      <c r="M9" s="17"/>
      <c r="N9" s="17">
        <v>0.34515713909153001</v>
      </c>
      <c r="O9" s="17">
        <v>0.385755304267208</v>
      </c>
      <c r="P9" s="17">
        <v>0.47821033193429602</v>
      </c>
      <c r="Q9" s="17">
        <v>0.71006415680701596</v>
      </c>
      <c r="R9" s="17">
        <v>0.67510926634451796</v>
      </c>
      <c r="S9" s="17"/>
      <c r="T9" s="17">
        <v>0.63107423147521502</v>
      </c>
      <c r="U9" s="17">
        <v>0.39493845517479598</v>
      </c>
      <c r="V9" s="17">
        <v>0.47763790079120899</v>
      </c>
      <c r="W9" s="17">
        <v>0.40400678411393098</v>
      </c>
      <c r="X9" s="17">
        <v>0.36205816906960098</v>
      </c>
      <c r="Y9" s="17">
        <v>0.57990773049018496</v>
      </c>
      <c r="Z9" s="17">
        <v>0.39861307157780101</v>
      </c>
      <c r="AA9" s="17">
        <v>0.46454447402128801</v>
      </c>
      <c r="AB9" s="17">
        <v>0.42904619256104798</v>
      </c>
      <c r="AC9" s="17">
        <v>0.43882319072327902</v>
      </c>
      <c r="AD9" s="17">
        <v>0.45216360695598301</v>
      </c>
      <c r="AE9" s="17">
        <v>0.34768347942817701</v>
      </c>
      <c r="AF9" s="17"/>
      <c r="AG9" s="17">
        <v>0.51270328782695396</v>
      </c>
      <c r="AH9" s="17">
        <v>0.41519962026797302</v>
      </c>
    </row>
    <row r="10" spans="2:34" ht="30" x14ac:dyDescent="0.25">
      <c r="B10" s="18" t="s">
        <v>205</v>
      </c>
      <c r="C10" s="17">
        <v>0.51064530389923202</v>
      </c>
      <c r="D10" s="17">
        <v>0.50010632798977805</v>
      </c>
      <c r="E10" s="17">
        <v>0.51031865629315198</v>
      </c>
      <c r="F10" s="17"/>
      <c r="G10" s="17">
        <v>0.56723984577634601</v>
      </c>
      <c r="H10" s="17">
        <v>0.45271126250983501</v>
      </c>
      <c r="I10" s="17">
        <v>0.45821828898940098</v>
      </c>
      <c r="J10" s="17"/>
      <c r="K10" s="17" t="s">
        <v>172</v>
      </c>
      <c r="L10" s="17">
        <v>0.51064530389923202</v>
      </c>
      <c r="M10" s="17"/>
      <c r="N10" s="17">
        <v>0.57549117077504897</v>
      </c>
      <c r="O10" s="17">
        <v>0.56627862604443302</v>
      </c>
      <c r="P10" s="17">
        <v>0.50437622970312201</v>
      </c>
      <c r="Q10" s="17">
        <v>0.28993584319298399</v>
      </c>
      <c r="R10" s="17">
        <v>0.32489073365548199</v>
      </c>
      <c r="S10" s="17"/>
      <c r="T10" s="17">
        <v>0.32311074331119499</v>
      </c>
      <c r="U10" s="17">
        <v>0.55287489236898801</v>
      </c>
      <c r="V10" s="17">
        <v>0.49978245295377699</v>
      </c>
      <c r="W10" s="17">
        <v>0.56595381264011402</v>
      </c>
      <c r="X10" s="17">
        <v>0.59909964909230795</v>
      </c>
      <c r="Y10" s="17">
        <v>0.38737511706072703</v>
      </c>
      <c r="Z10" s="17">
        <v>0.58550751045890903</v>
      </c>
      <c r="AA10" s="17">
        <v>0.44745058057862402</v>
      </c>
      <c r="AB10" s="17">
        <v>0.56000643911262205</v>
      </c>
      <c r="AC10" s="17">
        <v>0.54557024714546598</v>
      </c>
      <c r="AD10" s="17">
        <v>0.51265368752766505</v>
      </c>
      <c r="AE10" s="17">
        <v>0.59145043899574401</v>
      </c>
      <c r="AF10" s="17"/>
      <c r="AG10" s="17">
        <v>0.45174239602857202</v>
      </c>
      <c r="AH10" s="17">
        <v>0.55461315530833399</v>
      </c>
    </row>
    <row r="11" spans="2:34" x14ac:dyDescent="0.25">
      <c r="B11" s="18" t="s">
        <v>206</v>
      </c>
      <c r="C11" s="19">
        <v>3.4654335192712597E-2</v>
      </c>
      <c r="D11" s="19">
        <v>2.8161862604746998E-2</v>
      </c>
      <c r="E11" s="19">
        <v>4.1714472927447198E-2</v>
      </c>
      <c r="F11" s="19"/>
      <c r="G11" s="19">
        <v>4.57231488932692E-2</v>
      </c>
      <c r="H11" s="19">
        <v>2.3992027409897101E-2</v>
      </c>
      <c r="I11" s="19">
        <v>2.1733417247579299E-2</v>
      </c>
      <c r="J11" s="19"/>
      <c r="K11" s="19" t="s">
        <v>172</v>
      </c>
      <c r="L11" s="19">
        <v>3.4654335192712597E-2</v>
      </c>
      <c r="M11" s="19"/>
      <c r="N11" s="19">
        <v>7.9351690133420805E-2</v>
      </c>
      <c r="O11" s="19">
        <v>4.7966069688359203E-2</v>
      </c>
      <c r="P11" s="19">
        <v>1.7413438362581801E-2</v>
      </c>
      <c r="Q11" s="19">
        <v>0</v>
      </c>
      <c r="R11" s="19">
        <v>0</v>
      </c>
      <c r="S11" s="19"/>
      <c r="T11" s="19">
        <v>4.5815025213589398E-2</v>
      </c>
      <c r="U11" s="19">
        <v>5.2186652456216599E-2</v>
      </c>
      <c r="V11" s="19">
        <v>2.2579646255012999E-2</v>
      </c>
      <c r="W11" s="19">
        <v>3.0039403245954499E-2</v>
      </c>
      <c r="X11" s="19">
        <v>3.8842181838090503E-2</v>
      </c>
      <c r="Y11" s="19">
        <v>3.2717152449088301E-2</v>
      </c>
      <c r="Z11" s="19">
        <v>1.5879417963290701E-2</v>
      </c>
      <c r="AA11" s="19">
        <v>8.8004945400088894E-2</v>
      </c>
      <c r="AB11" s="19">
        <v>1.09473683263299E-2</v>
      </c>
      <c r="AC11" s="19">
        <v>1.56065621312548E-2</v>
      </c>
      <c r="AD11" s="19">
        <v>3.5182705516352303E-2</v>
      </c>
      <c r="AE11" s="19">
        <v>6.0866081576079402E-2</v>
      </c>
      <c r="AF11" s="19"/>
      <c r="AG11" s="19">
        <v>3.5554316144473498E-2</v>
      </c>
      <c r="AH11" s="19">
        <v>3.0187224423692899E-2</v>
      </c>
    </row>
    <row r="12" spans="2:34" x14ac:dyDescent="0.25">
      <c r="B12" s="16" t="s">
        <v>251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86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0.183222131914377</v>
      </c>
      <c r="D9" s="17">
        <v>0.21488660196770601</v>
      </c>
      <c r="E9" s="17">
        <v>0.153522084774392</v>
      </c>
      <c r="F9" s="17"/>
      <c r="G9" s="17">
        <v>0.16262086171660101</v>
      </c>
      <c r="H9" s="17">
        <v>0.15158818009491701</v>
      </c>
      <c r="I9" s="17">
        <v>0.241959293711979</v>
      </c>
      <c r="J9" s="17"/>
      <c r="K9" s="17">
        <v>0.15915754345390401</v>
      </c>
      <c r="L9" s="17">
        <v>0.18676363414289801</v>
      </c>
      <c r="M9" s="17"/>
      <c r="N9" s="17">
        <v>0.13788410718897301</v>
      </c>
      <c r="O9" s="17">
        <v>0.16715354645775199</v>
      </c>
      <c r="P9" s="17">
        <v>0.13243786346415801</v>
      </c>
      <c r="Q9" s="17">
        <v>0.20516507432192299</v>
      </c>
      <c r="R9" s="17">
        <v>0.32572464842783</v>
      </c>
      <c r="S9" s="17"/>
      <c r="T9" s="17">
        <v>0.30667748863734701</v>
      </c>
      <c r="U9" s="17">
        <v>0.130360890563258</v>
      </c>
      <c r="V9" s="17">
        <v>9.3931133245805806E-2</v>
      </c>
      <c r="W9" s="17">
        <v>0.123411494373077</v>
      </c>
      <c r="X9" s="17">
        <v>0.19034397083280299</v>
      </c>
      <c r="Y9" s="17">
        <v>0.15638354886702199</v>
      </c>
      <c r="Z9" s="17">
        <v>0.122621564118327</v>
      </c>
      <c r="AA9" s="17">
        <v>0.28325035201001098</v>
      </c>
      <c r="AB9" s="17">
        <v>0.21770000219935001</v>
      </c>
      <c r="AC9" s="17">
        <v>0.20990970483813501</v>
      </c>
      <c r="AD9" s="17">
        <v>0.194121994081521</v>
      </c>
      <c r="AE9" s="17">
        <v>0.15235062383902601</v>
      </c>
      <c r="AF9" s="17"/>
      <c r="AG9" s="17">
        <v>0.20596491216329299</v>
      </c>
      <c r="AH9" s="17">
        <v>0.169730245499781</v>
      </c>
    </row>
    <row r="10" spans="2:34" x14ac:dyDescent="0.25">
      <c r="B10" s="18" t="s">
        <v>77</v>
      </c>
      <c r="C10" s="17">
        <v>0.25812079718989001</v>
      </c>
      <c r="D10" s="17">
        <v>0.28696772078108201</v>
      </c>
      <c r="E10" s="17">
        <v>0.23237938831642199</v>
      </c>
      <c r="F10" s="17"/>
      <c r="G10" s="17">
        <v>0.27671121318478098</v>
      </c>
      <c r="H10" s="17">
        <v>0.239598102079882</v>
      </c>
      <c r="I10" s="17">
        <v>0.26404178913111698</v>
      </c>
      <c r="J10" s="17"/>
      <c r="K10" s="17">
        <v>0.26641343928023098</v>
      </c>
      <c r="L10" s="17">
        <v>0.25391503869520499</v>
      </c>
      <c r="M10" s="17"/>
      <c r="N10" s="17">
        <v>0.30911966334878799</v>
      </c>
      <c r="O10" s="17">
        <v>0.24638349642653601</v>
      </c>
      <c r="P10" s="17">
        <v>0.23841148842183399</v>
      </c>
      <c r="Q10" s="17">
        <v>0.28100612742909198</v>
      </c>
      <c r="R10" s="17">
        <v>0.256786522232546</v>
      </c>
      <c r="S10" s="17"/>
      <c r="T10" s="17">
        <v>0.25084638095963802</v>
      </c>
      <c r="U10" s="17">
        <v>0.24798871229061201</v>
      </c>
      <c r="V10" s="17">
        <v>0.23576548127908101</v>
      </c>
      <c r="W10" s="17">
        <v>0.31521031271869299</v>
      </c>
      <c r="X10" s="17">
        <v>0.226977513978738</v>
      </c>
      <c r="Y10" s="17">
        <v>0.31267262614242602</v>
      </c>
      <c r="Z10" s="17">
        <v>0.27856710360633002</v>
      </c>
      <c r="AA10" s="17">
        <v>0.20236335012502699</v>
      </c>
      <c r="AB10" s="17">
        <v>0.24495252458232999</v>
      </c>
      <c r="AC10" s="17">
        <v>0.285642208993859</v>
      </c>
      <c r="AD10" s="17">
        <v>0.15224487223500699</v>
      </c>
      <c r="AE10" s="17">
        <v>0.30707127158320502</v>
      </c>
      <c r="AF10" s="17"/>
      <c r="AG10" s="17">
        <v>0.25118134479563903</v>
      </c>
      <c r="AH10" s="17">
        <v>0.26109887058152198</v>
      </c>
    </row>
    <row r="11" spans="2:34" x14ac:dyDescent="0.25">
      <c r="B11" s="18" t="s">
        <v>78</v>
      </c>
      <c r="C11" s="17">
        <v>0.36634997500317801</v>
      </c>
      <c r="D11" s="17">
        <v>0.32931874030577502</v>
      </c>
      <c r="E11" s="17">
        <v>0.39661800112380502</v>
      </c>
      <c r="F11" s="17"/>
      <c r="G11" s="17">
        <v>0.37186027122820198</v>
      </c>
      <c r="H11" s="17">
        <v>0.38747733700780601</v>
      </c>
      <c r="I11" s="17">
        <v>0.33478279991444398</v>
      </c>
      <c r="J11" s="17"/>
      <c r="K11" s="17">
        <v>0.395327961655628</v>
      </c>
      <c r="L11" s="17">
        <v>0.36366518227205902</v>
      </c>
      <c r="M11" s="17"/>
      <c r="N11" s="17">
        <v>0.36032379647707902</v>
      </c>
      <c r="O11" s="17">
        <v>0.39843096440681403</v>
      </c>
      <c r="P11" s="17">
        <v>0.39627726453169498</v>
      </c>
      <c r="Q11" s="17">
        <v>0.31426276694916</v>
      </c>
      <c r="R11" s="17">
        <v>0.29982726318923397</v>
      </c>
      <c r="S11" s="17"/>
      <c r="T11" s="17">
        <v>0.32909275647131297</v>
      </c>
      <c r="U11" s="17">
        <v>0.40555302492869699</v>
      </c>
      <c r="V11" s="17">
        <v>0.39115724720582701</v>
      </c>
      <c r="W11" s="17">
        <v>0.35119523253623303</v>
      </c>
      <c r="X11" s="17">
        <v>0.32767304996652502</v>
      </c>
      <c r="Y11" s="17">
        <v>0.310193413282286</v>
      </c>
      <c r="Z11" s="17">
        <v>0.36927632496590901</v>
      </c>
      <c r="AA11" s="17">
        <v>0.37357429846712997</v>
      </c>
      <c r="AB11" s="17">
        <v>0.37323943578762903</v>
      </c>
      <c r="AC11" s="17">
        <v>0.38891183027896897</v>
      </c>
      <c r="AD11" s="17">
        <v>0.47057388668171102</v>
      </c>
      <c r="AE11" s="17">
        <v>0.335895045510128</v>
      </c>
      <c r="AF11" s="17"/>
      <c r="AG11" s="17">
        <v>0.33849546561357902</v>
      </c>
      <c r="AH11" s="17">
        <v>0.386964776811551</v>
      </c>
    </row>
    <row r="12" spans="2:34" x14ac:dyDescent="0.25">
      <c r="B12" s="18" t="s">
        <v>79</v>
      </c>
      <c r="C12" s="17">
        <v>0.16289581965091399</v>
      </c>
      <c r="D12" s="17">
        <v>0.135673883509421</v>
      </c>
      <c r="E12" s="17">
        <v>0.19124888306319099</v>
      </c>
      <c r="F12" s="17"/>
      <c r="G12" s="17">
        <v>0.153616831553992</v>
      </c>
      <c r="H12" s="17">
        <v>0.19692820017121199</v>
      </c>
      <c r="I12" s="17">
        <v>0.12890974372571901</v>
      </c>
      <c r="J12" s="17"/>
      <c r="K12" s="17">
        <v>0.14669251184745399</v>
      </c>
      <c r="L12" s="17">
        <v>0.167667170664657</v>
      </c>
      <c r="M12" s="17"/>
      <c r="N12" s="17">
        <v>0.14601679278081001</v>
      </c>
      <c r="O12" s="17">
        <v>0.16628852831281399</v>
      </c>
      <c r="P12" s="17">
        <v>0.201456139334909</v>
      </c>
      <c r="Q12" s="17">
        <v>0.17944901962828999</v>
      </c>
      <c r="R12" s="17">
        <v>9.4904117474504196E-2</v>
      </c>
      <c r="S12" s="17"/>
      <c r="T12" s="17">
        <v>9.1149734094970195E-2</v>
      </c>
      <c r="U12" s="17">
        <v>0.18399293002394099</v>
      </c>
      <c r="V12" s="17">
        <v>0.24282670384893401</v>
      </c>
      <c r="W12" s="17">
        <v>0.16392965931444001</v>
      </c>
      <c r="X12" s="17">
        <v>0.22932379270877901</v>
      </c>
      <c r="Y12" s="17">
        <v>0.15902373991056201</v>
      </c>
      <c r="Z12" s="17">
        <v>0.20485777639251099</v>
      </c>
      <c r="AA12" s="17">
        <v>0.12091795821663</v>
      </c>
      <c r="AB12" s="17">
        <v>0.15293035013303499</v>
      </c>
      <c r="AC12" s="17">
        <v>9.4341555780296293E-2</v>
      </c>
      <c r="AD12" s="17">
        <v>0.163403081128106</v>
      </c>
      <c r="AE12" s="17">
        <v>0.17965366583393699</v>
      </c>
      <c r="AF12" s="17"/>
      <c r="AG12" s="17">
        <v>0.16804556402713999</v>
      </c>
      <c r="AH12" s="17">
        <v>0.158624188857691</v>
      </c>
    </row>
    <row r="13" spans="2:34" x14ac:dyDescent="0.25">
      <c r="B13" s="18" t="s">
        <v>80</v>
      </c>
      <c r="C13" s="21">
        <v>2.94112762416406E-2</v>
      </c>
      <c r="D13" s="21">
        <v>3.3153053436017002E-2</v>
      </c>
      <c r="E13" s="21">
        <v>2.6231642722189301E-2</v>
      </c>
      <c r="F13" s="21"/>
      <c r="G13" s="21">
        <v>3.5190822316424203E-2</v>
      </c>
      <c r="H13" s="21">
        <v>2.4408180646182501E-2</v>
      </c>
      <c r="I13" s="21">
        <v>3.03063735167419E-2</v>
      </c>
      <c r="J13" s="21"/>
      <c r="K13" s="21">
        <v>3.2408543762782897E-2</v>
      </c>
      <c r="L13" s="21">
        <v>2.79889742251818E-2</v>
      </c>
      <c r="M13" s="21"/>
      <c r="N13" s="21">
        <v>4.6655640204350202E-2</v>
      </c>
      <c r="O13" s="21">
        <v>2.17434643960846E-2</v>
      </c>
      <c r="P13" s="21">
        <v>3.1417244247405302E-2</v>
      </c>
      <c r="Q13" s="21">
        <v>2.01170116715364E-2</v>
      </c>
      <c r="R13" s="21">
        <v>2.2757448675885399E-2</v>
      </c>
      <c r="S13" s="21"/>
      <c r="T13" s="21">
        <v>2.2233639836731899E-2</v>
      </c>
      <c r="U13" s="21">
        <v>3.2104442193492101E-2</v>
      </c>
      <c r="V13" s="21">
        <v>3.63194344203525E-2</v>
      </c>
      <c r="W13" s="21">
        <v>4.6253301057556699E-2</v>
      </c>
      <c r="X13" s="21">
        <v>2.5681672513154698E-2</v>
      </c>
      <c r="Y13" s="21">
        <v>6.1726671797703997E-2</v>
      </c>
      <c r="Z13" s="21">
        <v>2.4677230916923702E-2</v>
      </c>
      <c r="AA13" s="21">
        <v>1.98940411812016E-2</v>
      </c>
      <c r="AB13" s="21">
        <v>1.1177687297655199E-2</v>
      </c>
      <c r="AC13" s="21">
        <v>2.1194700108740801E-2</v>
      </c>
      <c r="AD13" s="21">
        <v>1.9656165873654301E-2</v>
      </c>
      <c r="AE13" s="21">
        <v>2.5029393233703699E-2</v>
      </c>
      <c r="AF13" s="21"/>
      <c r="AG13" s="21">
        <v>3.6312713400349E-2</v>
      </c>
      <c r="AH13" s="21">
        <v>2.35819182494552E-2</v>
      </c>
    </row>
    <row r="14" spans="2:34" x14ac:dyDescent="0.25">
      <c r="B14" s="18" t="s">
        <v>81</v>
      </c>
      <c r="C14" s="21">
        <v>0.44134292910426698</v>
      </c>
      <c r="D14" s="21">
        <v>0.50185432274878805</v>
      </c>
      <c r="E14" s="21">
        <v>0.38590147309081402</v>
      </c>
      <c r="F14" s="21"/>
      <c r="G14" s="21">
        <v>0.43933207490138199</v>
      </c>
      <c r="H14" s="21">
        <v>0.391186282174799</v>
      </c>
      <c r="I14" s="21">
        <v>0.50600108284309597</v>
      </c>
      <c r="J14" s="21"/>
      <c r="K14" s="21">
        <v>0.42557098273413502</v>
      </c>
      <c r="L14" s="21">
        <v>0.44067867283810302</v>
      </c>
      <c r="M14" s="21"/>
      <c r="N14" s="21">
        <v>0.44700377053776102</v>
      </c>
      <c r="O14" s="21">
        <v>0.413537042884288</v>
      </c>
      <c r="P14" s="21">
        <v>0.370849351885991</v>
      </c>
      <c r="Q14" s="21">
        <v>0.48617120175101403</v>
      </c>
      <c r="R14" s="21">
        <v>0.58251117066037605</v>
      </c>
      <c r="S14" s="21"/>
      <c r="T14" s="21">
        <v>0.55752386959698497</v>
      </c>
      <c r="U14" s="21">
        <v>0.37834960285386998</v>
      </c>
      <c r="V14" s="21">
        <v>0.32969661452488602</v>
      </c>
      <c r="W14" s="21">
        <v>0.43862180709177001</v>
      </c>
      <c r="X14" s="21">
        <v>0.41732148481154102</v>
      </c>
      <c r="Y14" s="21">
        <v>0.46905617500944802</v>
      </c>
      <c r="Z14" s="21">
        <v>0.401188667724657</v>
      </c>
      <c r="AA14" s="21">
        <v>0.48561370213503802</v>
      </c>
      <c r="AB14" s="21">
        <v>0.46265252678168001</v>
      </c>
      <c r="AC14" s="21">
        <v>0.49555191383199398</v>
      </c>
      <c r="AD14" s="21">
        <v>0.34636686631652802</v>
      </c>
      <c r="AE14" s="21">
        <v>0.459421895422231</v>
      </c>
      <c r="AF14" s="21"/>
      <c r="AG14" s="21">
        <v>0.45714625695893302</v>
      </c>
      <c r="AH14" s="21">
        <v>0.43082911608130298</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AH16"/>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261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204</v>
      </c>
      <c r="C9" s="17">
        <v>0.56023341717021702</v>
      </c>
      <c r="D9" s="17">
        <v>0.58950336607667497</v>
      </c>
      <c r="E9" s="17">
        <v>0.54321872419144701</v>
      </c>
      <c r="F9" s="17"/>
      <c r="G9" s="17">
        <v>0.51778959113662704</v>
      </c>
      <c r="H9" s="17">
        <v>0.62650978868868301</v>
      </c>
      <c r="I9" s="17">
        <v>0.50847047313303095</v>
      </c>
      <c r="J9" s="17"/>
      <c r="K9" s="17" t="s">
        <v>172</v>
      </c>
      <c r="L9" s="17">
        <v>0.56023341717021702</v>
      </c>
      <c r="M9" s="17"/>
      <c r="N9" s="17">
        <v>0.40764522493587402</v>
      </c>
      <c r="O9" s="17">
        <v>0.50004586940409501</v>
      </c>
      <c r="P9" s="17">
        <v>0.61730387219404204</v>
      </c>
      <c r="Q9" s="17">
        <v>0.76142880908242805</v>
      </c>
      <c r="R9" s="17">
        <v>0.69257908528253498</v>
      </c>
      <c r="S9" s="17"/>
      <c r="T9" s="17">
        <v>0.62043170402285197</v>
      </c>
      <c r="U9" s="17">
        <v>0.48727855765947098</v>
      </c>
      <c r="V9" s="17">
        <v>0.51236430598952099</v>
      </c>
      <c r="W9" s="17">
        <v>0.576612024180572</v>
      </c>
      <c r="X9" s="17">
        <v>0.46240200424402</v>
      </c>
      <c r="Y9" s="17">
        <v>0.62094735346119001</v>
      </c>
      <c r="Z9" s="17">
        <v>0.61020538786205403</v>
      </c>
      <c r="AA9" s="17">
        <v>0.77046644609458803</v>
      </c>
      <c r="AB9" s="17">
        <v>0.56592477246878503</v>
      </c>
      <c r="AC9" s="17">
        <v>0.52855033412849295</v>
      </c>
      <c r="AD9" s="17">
        <v>0.62077108852913798</v>
      </c>
      <c r="AE9" s="17">
        <v>0.42420765829379198</v>
      </c>
      <c r="AF9" s="17"/>
      <c r="AG9" s="17">
        <v>0.56520701986287802</v>
      </c>
      <c r="AH9" s="17">
        <v>0.55904422979582902</v>
      </c>
    </row>
    <row r="10" spans="2:34" ht="30" x14ac:dyDescent="0.25">
      <c r="B10" s="18" t="s">
        <v>205</v>
      </c>
      <c r="C10" s="17">
        <v>0.40693990306356098</v>
      </c>
      <c r="D10" s="17">
        <v>0.38286456198595797</v>
      </c>
      <c r="E10" s="17">
        <v>0.41812590172230502</v>
      </c>
      <c r="F10" s="17"/>
      <c r="G10" s="17">
        <v>0.43397333841674501</v>
      </c>
      <c r="H10" s="17">
        <v>0.36148472956141597</v>
      </c>
      <c r="I10" s="17">
        <v>0.45284514143489601</v>
      </c>
      <c r="J10" s="17"/>
      <c r="K10" s="17" t="s">
        <v>172</v>
      </c>
      <c r="L10" s="17">
        <v>0.40693990306356098</v>
      </c>
      <c r="M10" s="17"/>
      <c r="N10" s="17">
        <v>0.50946866128664603</v>
      </c>
      <c r="O10" s="17">
        <v>0.46121908932757699</v>
      </c>
      <c r="P10" s="17">
        <v>0.37078457052681502</v>
      </c>
      <c r="Q10" s="17">
        <v>0.21757414390924301</v>
      </c>
      <c r="R10" s="17">
        <v>0.28833732581939497</v>
      </c>
      <c r="S10" s="17"/>
      <c r="T10" s="17">
        <v>0.30349885187196501</v>
      </c>
      <c r="U10" s="17">
        <v>0.455541909489874</v>
      </c>
      <c r="V10" s="17">
        <v>0.48763569401047901</v>
      </c>
      <c r="W10" s="17">
        <v>0.398863776260662</v>
      </c>
      <c r="X10" s="17">
        <v>0.52617508852693196</v>
      </c>
      <c r="Y10" s="17">
        <v>0.37905264653880999</v>
      </c>
      <c r="Z10" s="17">
        <v>0.37391519417465502</v>
      </c>
      <c r="AA10" s="17">
        <v>0.14152860850532301</v>
      </c>
      <c r="AB10" s="17">
        <v>0.38176721610057701</v>
      </c>
      <c r="AC10" s="17">
        <v>0.471449665871507</v>
      </c>
      <c r="AD10" s="17">
        <v>0.37922891147086202</v>
      </c>
      <c r="AE10" s="17">
        <v>0.47896666779182401</v>
      </c>
      <c r="AF10" s="17"/>
      <c r="AG10" s="17">
        <v>0.41158405678104598</v>
      </c>
      <c r="AH10" s="17">
        <v>0.40630156482490098</v>
      </c>
    </row>
    <row r="11" spans="2:34" x14ac:dyDescent="0.25">
      <c r="B11" s="18" t="s">
        <v>206</v>
      </c>
      <c r="C11" s="19">
        <v>3.2826679766222201E-2</v>
      </c>
      <c r="D11" s="19">
        <v>2.7632071937366599E-2</v>
      </c>
      <c r="E11" s="19">
        <v>3.8655374086248299E-2</v>
      </c>
      <c r="F11" s="19"/>
      <c r="G11" s="19">
        <v>4.8237070446627797E-2</v>
      </c>
      <c r="H11" s="19">
        <v>1.20054817499009E-2</v>
      </c>
      <c r="I11" s="19">
        <v>3.8684385432073101E-2</v>
      </c>
      <c r="J11" s="19"/>
      <c r="K11" s="19" t="s">
        <v>172</v>
      </c>
      <c r="L11" s="19">
        <v>3.2826679766222201E-2</v>
      </c>
      <c r="M11" s="19"/>
      <c r="N11" s="19">
        <v>8.28861137774798E-2</v>
      </c>
      <c r="O11" s="19">
        <v>3.8735041268327899E-2</v>
      </c>
      <c r="P11" s="19">
        <v>1.19115572791424E-2</v>
      </c>
      <c r="Q11" s="19">
        <v>2.09970470083292E-2</v>
      </c>
      <c r="R11" s="19">
        <v>1.90835888980697E-2</v>
      </c>
      <c r="S11" s="19"/>
      <c r="T11" s="19">
        <v>7.6069444105183598E-2</v>
      </c>
      <c r="U11" s="19">
        <v>5.7179532850654101E-2</v>
      </c>
      <c r="V11" s="19">
        <v>0</v>
      </c>
      <c r="W11" s="19">
        <v>2.4524199558765902E-2</v>
      </c>
      <c r="X11" s="19">
        <v>1.14229072290479E-2</v>
      </c>
      <c r="Y11" s="19">
        <v>0</v>
      </c>
      <c r="Z11" s="19">
        <v>1.5879417963290701E-2</v>
      </c>
      <c r="AA11" s="19">
        <v>8.8004945400088894E-2</v>
      </c>
      <c r="AB11" s="19">
        <v>5.2308011430637999E-2</v>
      </c>
      <c r="AC11" s="19">
        <v>0</v>
      </c>
      <c r="AD11" s="19">
        <v>0</v>
      </c>
      <c r="AE11" s="19">
        <v>9.6825673914384694E-2</v>
      </c>
      <c r="AF11" s="19"/>
      <c r="AG11" s="19">
        <v>2.3208923356076199E-2</v>
      </c>
      <c r="AH11" s="19">
        <v>3.4654205379269602E-2</v>
      </c>
    </row>
    <row r="12" spans="2:34" x14ac:dyDescent="0.25">
      <c r="B12" s="16" t="s">
        <v>251</v>
      </c>
    </row>
    <row r="13" spans="2:34" x14ac:dyDescent="0.25">
      <c r="B13" t="s">
        <v>63</v>
      </c>
    </row>
    <row r="14" spans="2:34" x14ac:dyDescent="0.25">
      <c r="B14" t="s">
        <v>64</v>
      </c>
    </row>
    <row r="16" spans="2:34" x14ac:dyDescent="0.25">
      <c r="B16"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O19"/>
  <sheetViews>
    <sheetView showGridLines="0" workbookViewId="0">
      <pane xSplit="2" topLeftCell="C1" activePane="topRight" state="frozen"/>
      <selection pane="topRight" activeCell="A13" sqref="A13:XFD13"/>
    </sheetView>
  </sheetViews>
  <sheetFormatPr defaultColWidth="11.42578125" defaultRowHeight="15" x14ac:dyDescent="0.25"/>
  <cols>
    <col min="2" max="2" width="25.7109375" customWidth="1"/>
    <col min="3" max="15" width="20.7109375" customWidth="1"/>
  </cols>
  <sheetData>
    <row r="2" spans="2:15" ht="39.950000000000003" customHeight="1" x14ac:dyDescent="0.25">
      <c r="D2" s="29" t="s">
        <v>274</v>
      </c>
      <c r="E2" s="25"/>
      <c r="F2" s="25"/>
      <c r="G2" s="25"/>
      <c r="H2" s="25"/>
      <c r="I2" s="25"/>
      <c r="J2" s="25"/>
      <c r="K2" s="25"/>
      <c r="L2" s="25"/>
      <c r="M2" s="25"/>
      <c r="N2" s="25"/>
      <c r="O2" s="25"/>
    </row>
    <row r="6" spans="2:15" ht="50.1" customHeight="1" x14ac:dyDescent="0.25">
      <c r="B6" s="20" t="s">
        <v>15</v>
      </c>
      <c r="C6" s="20" t="s">
        <v>262</v>
      </c>
      <c r="D6" s="20" t="s">
        <v>263</v>
      </c>
      <c r="E6" s="20" t="s">
        <v>264</v>
      </c>
      <c r="F6" s="20" t="s">
        <v>265</v>
      </c>
      <c r="G6" s="20" t="s">
        <v>266</v>
      </c>
      <c r="H6" s="20" t="s">
        <v>267</v>
      </c>
      <c r="I6" s="20" t="s">
        <v>268</v>
      </c>
      <c r="J6" s="20" t="s">
        <v>269</v>
      </c>
      <c r="K6" s="20" t="s">
        <v>270</v>
      </c>
      <c r="L6" s="20" t="s">
        <v>271</v>
      </c>
      <c r="M6" s="20" t="s">
        <v>272</v>
      </c>
      <c r="N6" s="20" t="s">
        <v>273</v>
      </c>
    </row>
    <row r="7" spans="2:15" x14ac:dyDescent="0.25">
      <c r="B7" s="18" t="s">
        <v>102</v>
      </c>
      <c r="C7" s="17">
        <v>0.17598663365208</v>
      </c>
      <c r="D7" s="17">
        <v>0.18697534702261001</v>
      </c>
      <c r="E7" s="17">
        <v>0.19367684264489199</v>
      </c>
      <c r="F7" s="17">
        <v>0.21808124132789</v>
      </c>
      <c r="G7" s="17">
        <v>0.215464657980938</v>
      </c>
      <c r="H7" s="17">
        <v>0.24433425040977999</v>
      </c>
      <c r="I7" s="17">
        <v>0.26017969585439599</v>
      </c>
      <c r="J7" s="17">
        <v>0.287934768470133</v>
      </c>
      <c r="K7" s="17">
        <v>0.32151074664531998</v>
      </c>
      <c r="L7" s="17">
        <v>0.32620209722878701</v>
      </c>
      <c r="M7" s="17">
        <v>0.36002786544820897</v>
      </c>
      <c r="N7" s="17">
        <v>0.38151699325299998</v>
      </c>
    </row>
    <row r="8" spans="2:15" x14ac:dyDescent="0.25">
      <c r="B8" s="18" t="s">
        <v>103</v>
      </c>
      <c r="C8" s="17">
        <v>0.25753760816781202</v>
      </c>
      <c r="D8" s="17">
        <v>0.32674065371961097</v>
      </c>
      <c r="E8" s="17">
        <v>0.360428728201862</v>
      </c>
      <c r="F8" s="17">
        <v>0.351239686535879</v>
      </c>
      <c r="G8" s="17">
        <v>0.373122314998933</v>
      </c>
      <c r="H8" s="17">
        <v>0.38728960189848299</v>
      </c>
      <c r="I8" s="17">
        <v>0.42352089862964598</v>
      </c>
      <c r="J8" s="17">
        <v>0.41313162142772503</v>
      </c>
      <c r="K8" s="17">
        <v>0.38119520150620201</v>
      </c>
      <c r="L8" s="17">
        <v>0.40713172824789101</v>
      </c>
      <c r="M8" s="17">
        <v>0.39321439875535202</v>
      </c>
      <c r="N8" s="17">
        <v>0.39151256039876903</v>
      </c>
    </row>
    <row r="9" spans="2:15" x14ac:dyDescent="0.25">
      <c r="B9" s="18" t="s">
        <v>104</v>
      </c>
      <c r="C9" s="17">
        <v>0.236390699134048</v>
      </c>
      <c r="D9" s="17">
        <v>0.26980219307557401</v>
      </c>
      <c r="E9" s="17">
        <v>0.23845251062013201</v>
      </c>
      <c r="F9" s="17">
        <v>0.22874346861297301</v>
      </c>
      <c r="G9" s="17">
        <v>0.214152421343872</v>
      </c>
      <c r="H9" s="17">
        <v>0.20352906666367199</v>
      </c>
      <c r="I9" s="17">
        <v>0.16704603247012301</v>
      </c>
      <c r="J9" s="17">
        <v>0.14378474805426</v>
      </c>
      <c r="K9" s="17">
        <v>0.16136992390581401</v>
      </c>
      <c r="L9" s="17">
        <v>0.14877560289831299</v>
      </c>
      <c r="M9" s="17">
        <v>0.13342180184751201</v>
      </c>
      <c r="N9" s="17">
        <v>0.121999770853288</v>
      </c>
    </row>
    <row r="10" spans="2:15" x14ac:dyDescent="0.25">
      <c r="B10" s="18" t="s">
        <v>105</v>
      </c>
      <c r="C10" s="17">
        <v>0.21431667095014101</v>
      </c>
      <c r="D10" s="17">
        <v>0.15936395890580901</v>
      </c>
      <c r="E10" s="17">
        <v>0.140704444017793</v>
      </c>
      <c r="F10" s="17">
        <v>0.136363995158749</v>
      </c>
      <c r="G10" s="17">
        <v>0.13514875520991601</v>
      </c>
      <c r="H10" s="17">
        <v>0.11890210308766</v>
      </c>
      <c r="I10" s="17">
        <v>0.110863903865414</v>
      </c>
      <c r="J10" s="17">
        <v>0.115050183987689</v>
      </c>
      <c r="K10" s="17">
        <v>9.2570069798341897E-2</v>
      </c>
      <c r="L10" s="17">
        <v>8.8084885814493599E-2</v>
      </c>
      <c r="M10" s="17">
        <v>8.1057861980877402E-2</v>
      </c>
      <c r="N10" s="17">
        <v>7.7673396695298103E-2</v>
      </c>
    </row>
    <row r="11" spans="2:15" x14ac:dyDescent="0.25">
      <c r="B11" s="22" t="s">
        <v>80</v>
      </c>
      <c r="C11" s="21">
        <v>0.11576838809591899</v>
      </c>
      <c r="D11" s="21">
        <v>5.7117847276395503E-2</v>
      </c>
      <c r="E11" s="21">
        <v>6.6737474515321193E-2</v>
      </c>
      <c r="F11" s="21">
        <v>6.5571608364509107E-2</v>
      </c>
      <c r="G11" s="21">
        <v>6.2111850466339803E-2</v>
      </c>
      <c r="H11" s="21">
        <v>4.5944977940404898E-2</v>
      </c>
      <c r="I11" s="21">
        <v>3.8389469180420598E-2</v>
      </c>
      <c r="J11" s="21">
        <v>4.0098678060193099E-2</v>
      </c>
      <c r="K11" s="21">
        <v>4.3354058144321597E-2</v>
      </c>
      <c r="L11" s="21">
        <v>2.9805685810515601E-2</v>
      </c>
      <c r="M11" s="21">
        <v>3.2278071968048397E-2</v>
      </c>
      <c r="N11" s="21">
        <v>2.72972787996443E-2</v>
      </c>
    </row>
    <row r="12" spans="2:15" x14ac:dyDescent="0.25">
      <c r="B12" s="22" t="s">
        <v>106</v>
      </c>
      <c r="C12" s="21">
        <v>0.43352424181989202</v>
      </c>
      <c r="D12" s="21">
        <v>0.51371600074222101</v>
      </c>
      <c r="E12" s="21">
        <v>0.55410557084675405</v>
      </c>
      <c r="F12" s="21">
        <v>0.56932092786376898</v>
      </c>
      <c r="G12" s="21">
        <v>0.58858697297987195</v>
      </c>
      <c r="H12" s="21">
        <v>0.63162385230826301</v>
      </c>
      <c r="I12" s="21">
        <v>0.68370059448404197</v>
      </c>
      <c r="J12" s="21">
        <v>0.70106638989785797</v>
      </c>
      <c r="K12" s="21">
        <v>0.70270594815152199</v>
      </c>
      <c r="L12" s="21">
        <v>0.73333382547667803</v>
      </c>
      <c r="M12" s="21">
        <v>0.753242264203562</v>
      </c>
      <c r="N12" s="21">
        <v>0.77302955365176995</v>
      </c>
    </row>
    <row r="13" spans="2:15" x14ac:dyDescent="0.25">
      <c r="B13" s="16"/>
      <c r="C13" s="16"/>
      <c r="D13" s="16"/>
      <c r="E13" s="16"/>
      <c r="F13" s="16"/>
      <c r="G13" s="16"/>
      <c r="H13" s="16"/>
      <c r="I13" s="16"/>
      <c r="J13" s="16"/>
      <c r="K13" s="16"/>
      <c r="L13" s="16"/>
      <c r="M13" s="16"/>
      <c r="N13" s="16"/>
    </row>
    <row r="14" spans="2:15" x14ac:dyDescent="0.25">
      <c r="B14" t="s">
        <v>63</v>
      </c>
    </row>
    <row r="15" spans="2:15" x14ac:dyDescent="0.25">
      <c r="B15" t="s">
        <v>64</v>
      </c>
    </row>
    <row r="19" spans="2:2" x14ac:dyDescent="0.25">
      <c r="B19" s="8" t="str">
        <f>HYPERLINK("#'Contents'!A1", "Return to Contents")</f>
        <v>Return to Contents</v>
      </c>
    </row>
  </sheetData>
  <mergeCells count="1">
    <mergeCell ref="D2:O2"/>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275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0.215464657980938</v>
      </c>
      <c r="D9" s="17">
        <v>0.240469101776843</v>
      </c>
      <c r="E9" s="17">
        <v>0.19457863510315199</v>
      </c>
      <c r="F9" s="17"/>
      <c r="G9" s="17">
        <v>0.15992589022036899</v>
      </c>
      <c r="H9" s="17">
        <v>0.22259196372141199</v>
      </c>
      <c r="I9" s="17">
        <v>0.258128091528876</v>
      </c>
      <c r="J9" s="17"/>
      <c r="K9" s="17">
        <v>0.20576330538332299</v>
      </c>
      <c r="L9" s="17">
        <v>0.22052926501703299</v>
      </c>
      <c r="M9" s="17"/>
      <c r="N9" s="17">
        <v>0.113542897255453</v>
      </c>
      <c r="O9" s="17">
        <v>0.19232242298445401</v>
      </c>
      <c r="P9" s="17">
        <v>0.19483376225955901</v>
      </c>
      <c r="Q9" s="17">
        <v>0.24482684200400101</v>
      </c>
      <c r="R9" s="17">
        <v>0.35338519012337</v>
      </c>
      <c r="S9" s="17"/>
      <c r="T9" s="17">
        <v>0.30843083277886801</v>
      </c>
      <c r="U9" s="17">
        <v>0.188709807239334</v>
      </c>
      <c r="V9" s="17">
        <v>0.191926454719963</v>
      </c>
      <c r="W9" s="17">
        <v>0.182009371619824</v>
      </c>
      <c r="X9" s="17">
        <v>0.18907466880193399</v>
      </c>
      <c r="Y9" s="17">
        <v>0.21870815603260799</v>
      </c>
      <c r="Z9" s="17">
        <v>0.208102144679362</v>
      </c>
      <c r="AA9" s="17">
        <v>0.16823999917820801</v>
      </c>
      <c r="AB9" s="17">
        <v>0.23746794357694101</v>
      </c>
      <c r="AC9" s="17">
        <v>0.21345477174083699</v>
      </c>
      <c r="AD9" s="17">
        <v>0.19851017777333199</v>
      </c>
      <c r="AE9" s="17">
        <v>0.16315518093543399</v>
      </c>
      <c r="AF9" s="17"/>
      <c r="AG9" s="17">
        <v>0.24458674399701999</v>
      </c>
      <c r="AH9" s="17">
        <v>0.19987482405985799</v>
      </c>
    </row>
    <row r="10" spans="2:34" x14ac:dyDescent="0.25">
      <c r="B10" s="18" t="s">
        <v>103</v>
      </c>
      <c r="C10" s="17">
        <v>0.373122314998933</v>
      </c>
      <c r="D10" s="17">
        <v>0.35884258282523102</v>
      </c>
      <c r="E10" s="17">
        <v>0.39214607366832299</v>
      </c>
      <c r="F10" s="17"/>
      <c r="G10" s="17">
        <v>0.37387501754901897</v>
      </c>
      <c r="H10" s="17">
        <v>0.40206605822825903</v>
      </c>
      <c r="I10" s="17">
        <v>0.33618891030329001</v>
      </c>
      <c r="J10" s="17"/>
      <c r="K10" s="17">
        <v>0.31430221062265501</v>
      </c>
      <c r="L10" s="17">
        <v>0.384443690845023</v>
      </c>
      <c r="M10" s="17"/>
      <c r="N10" s="17">
        <v>0.38311027296207001</v>
      </c>
      <c r="O10" s="17">
        <v>0.36128487342620202</v>
      </c>
      <c r="P10" s="17">
        <v>0.368518946071269</v>
      </c>
      <c r="Q10" s="17">
        <v>0.44387450576566601</v>
      </c>
      <c r="R10" s="17">
        <v>0.36043569821443</v>
      </c>
      <c r="S10" s="17"/>
      <c r="T10" s="17">
        <v>0.35995236539561498</v>
      </c>
      <c r="U10" s="17">
        <v>0.37177998366480403</v>
      </c>
      <c r="V10" s="17">
        <v>0.31153447341368601</v>
      </c>
      <c r="W10" s="17">
        <v>0.37345665143510298</v>
      </c>
      <c r="X10" s="17">
        <v>0.38441694099364798</v>
      </c>
      <c r="Y10" s="17">
        <v>0.36515550340254499</v>
      </c>
      <c r="Z10" s="17">
        <v>0.40671991892599701</v>
      </c>
      <c r="AA10" s="17">
        <v>0.34814950944018402</v>
      </c>
      <c r="AB10" s="17">
        <v>0.42673500615339</v>
      </c>
      <c r="AC10" s="17">
        <v>0.39201479425410901</v>
      </c>
      <c r="AD10" s="17">
        <v>0.32383070720683999</v>
      </c>
      <c r="AE10" s="17">
        <v>0.36577072320909298</v>
      </c>
      <c r="AF10" s="17"/>
      <c r="AG10" s="17">
        <v>0.37780319350312203</v>
      </c>
      <c r="AH10" s="17">
        <v>0.37803882872003503</v>
      </c>
    </row>
    <row r="11" spans="2:34" x14ac:dyDescent="0.25">
      <c r="B11" s="18" t="s">
        <v>104</v>
      </c>
      <c r="C11" s="17">
        <v>0.214152421343872</v>
      </c>
      <c r="D11" s="17">
        <v>0.207429816558936</v>
      </c>
      <c r="E11" s="17">
        <v>0.22167310497604301</v>
      </c>
      <c r="F11" s="17"/>
      <c r="G11" s="17">
        <v>0.232257715781055</v>
      </c>
      <c r="H11" s="17">
        <v>0.205742040687414</v>
      </c>
      <c r="I11" s="17">
        <v>0.207864541218136</v>
      </c>
      <c r="J11" s="17"/>
      <c r="K11" s="17">
        <v>0.25815643703309799</v>
      </c>
      <c r="L11" s="17">
        <v>0.20752178967543</v>
      </c>
      <c r="M11" s="17"/>
      <c r="N11" s="17">
        <v>0.20744151592576099</v>
      </c>
      <c r="O11" s="17">
        <v>0.24063648500875301</v>
      </c>
      <c r="P11" s="17">
        <v>0.24036394918370699</v>
      </c>
      <c r="Q11" s="17">
        <v>0.14403858126712599</v>
      </c>
      <c r="R11" s="17">
        <v>0.16766348639183401</v>
      </c>
      <c r="S11" s="17"/>
      <c r="T11" s="17">
        <v>0.18051289865960701</v>
      </c>
      <c r="U11" s="17">
        <v>0.21700791251122101</v>
      </c>
      <c r="V11" s="17">
        <v>0.26519407094083502</v>
      </c>
      <c r="W11" s="17">
        <v>0.23334750922418199</v>
      </c>
      <c r="X11" s="17">
        <v>0.184850079068582</v>
      </c>
      <c r="Y11" s="17">
        <v>0.204908671080024</v>
      </c>
      <c r="Z11" s="17">
        <v>0.23089834501554801</v>
      </c>
      <c r="AA11" s="17">
        <v>0.295589778768926</v>
      </c>
      <c r="AB11" s="17">
        <v>0.18080493274644599</v>
      </c>
      <c r="AC11" s="17">
        <v>0.180009479147932</v>
      </c>
      <c r="AD11" s="17">
        <v>0.24607590276375399</v>
      </c>
      <c r="AE11" s="17">
        <v>0.269678027430792</v>
      </c>
      <c r="AF11" s="17"/>
      <c r="AG11" s="17">
        <v>0.19401372556927099</v>
      </c>
      <c r="AH11" s="17">
        <v>0.22345990873541999</v>
      </c>
    </row>
    <row r="12" spans="2:34" x14ac:dyDescent="0.25">
      <c r="B12" s="18" t="s">
        <v>105</v>
      </c>
      <c r="C12" s="17">
        <v>0.13514875520991601</v>
      </c>
      <c r="D12" s="17">
        <v>0.123889757455387</v>
      </c>
      <c r="E12" s="17">
        <v>0.13730632861786801</v>
      </c>
      <c r="F12" s="17"/>
      <c r="G12" s="17">
        <v>0.13629829853087799</v>
      </c>
      <c r="H12" s="17">
        <v>0.12641736821659399</v>
      </c>
      <c r="I12" s="17">
        <v>0.145011729143666</v>
      </c>
      <c r="J12" s="17"/>
      <c r="K12" s="17">
        <v>0.14743101778637999</v>
      </c>
      <c r="L12" s="17">
        <v>0.13342721218407699</v>
      </c>
      <c r="M12" s="17"/>
      <c r="N12" s="17">
        <v>0.179055984365598</v>
      </c>
      <c r="O12" s="17">
        <v>0.141377274423235</v>
      </c>
      <c r="P12" s="17">
        <v>0.139622344948513</v>
      </c>
      <c r="Q12" s="17">
        <v>0.121974831791599</v>
      </c>
      <c r="R12" s="17">
        <v>8.8202284076155796E-2</v>
      </c>
      <c r="S12" s="17"/>
      <c r="T12" s="17">
        <v>8.1421216267570803E-2</v>
      </c>
      <c r="U12" s="17">
        <v>0.14396853857992201</v>
      </c>
      <c r="V12" s="17">
        <v>0.17235900867086701</v>
      </c>
      <c r="W12" s="17">
        <v>0.150629836202716</v>
      </c>
      <c r="X12" s="17">
        <v>0.18904540487409</v>
      </c>
      <c r="Y12" s="17">
        <v>0.156052968736685</v>
      </c>
      <c r="Z12" s="17">
        <v>0.11037920811650601</v>
      </c>
      <c r="AA12" s="17">
        <v>0.12597703461468801</v>
      </c>
      <c r="AB12" s="17">
        <v>9.2991578826781995E-2</v>
      </c>
      <c r="AC12" s="17">
        <v>0.146382689905072</v>
      </c>
      <c r="AD12" s="17">
        <v>0.13909361563207701</v>
      </c>
      <c r="AE12" s="17">
        <v>0.20139606842468</v>
      </c>
      <c r="AF12" s="17"/>
      <c r="AG12" s="17">
        <v>0.129446139666025</v>
      </c>
      <c r="AH12" s="17">
        <v>0.13512094875059799</v>
      </c>
    </row>
    <row r="13" spans="2:34" x14ac:dyDescent="0.25">
      <c r="B13" s="18" t="s">
        <v>80</v>
      </c>
      <c r="C13" s="21">
        <v>6.2111850466339803E-2</v>
      </c>
      <c r="D13" s="21">
        <v>6.9368741383602897E-2</v>
      </c>
      <c r="E13" s="21">
        <v>5.4295857634613601E-2</v>
      </c>
      <c r="F13" s="21"/>
      <c r="G13" s="21">
        <v>9.7643077918678697E-2</v>
      </c>
      <c r="H13" s="21">
        <v>4.3182569146321598E-2</v>
      </c>
      <c r="I13" s="21">
        <v>5.2806727806032898E-2</v>
      </c>
      <c r="J13" s="21"/>
      <c r="K13" s="21">
        <v>7.4347029174544402E-2</v>
      </c>
      <c r="L13" s="21">
        <v>5.4078042278436801E-2</v>
      </c>
      <c r="M13" s="21"/>
      <c r="N13" s="21">
        <v>0.116849329491118</v>
      </c>
      <c r="O13" s="21">
        <v>6.4378944157355705E-2</v>
      </c>
      <c r="P13" s="21">
        <v>5.6660997536951599E-2</v>
      </c>
      <c r="Q13" s="21">
        <v>4.5285239171607303E-2</v>
      </c>
      <c r="R13" s="21">
        <v>3.0313341194209299E-2</v>
      </c>
      <c r="S13" s="21"/>
      <c r="T13" s="21">
        <v>6.9682686898339105E-2</v>
      </c>
      <c r="U13" s="21">
        <v>7.8533758004718401E-2</v>
      </c>
      <c r="V13" s="21">
        <v>5.8985992254648699E-2</v>
      </c>
      <c r="W13" s="21">
        <v>6.0556631518174898E-2</v>
      </c>
      <c r="X13" s="21">
        <v>5.2612906261746098E-2</v>
      </c>
      <c r="Y13" s="21">
        <v>5.5174700748138197E-2</v>
      </c>
      <c r="Z13" s="21">
        <v>4.3900383262587703E-2</v>
      </c>
      <c r="AA13" s="21">
        <v>6.2043677997994699E-2</v>
      </c>
      <c r="AB13" s="21">
        <v>6.2000538696441697E-2</v>
      </c>
      <c r="AC13" s="21">
        <v>6.8138264952050207E-2</v>
      </c>
      <c r="AD13" s="21">
        <v>9.2489596623997597E-2</v>
      </c>
      <c r="AE13" s="21">
        <v>0</v>
      </c>
      <c r="AF13" s="21"/>
      <c r="AG13" s="21">
        <v>5.4150197264562001E-2</v>
      </c>
      <c r="AH13" s="21">
        <v>6.3505489734088497E-2</v>
      </c>
    </row>
    <row r="14" spans="2:34" x14ac:dyDescent="0.25">
      <c r="B14" s="18" t="s">
        <v>106</v>
      </c>
      <c r="C14" s="21">
        <v>0.58858697297987195</v>
      </c>
      <c r="D14" s="21">
        <v>0.59931168460207496</v>
      </c>
      <c r="E14" s="21">
        <v>0.58672470877147598</v>
      </c>
      <c r="F14" s="21"/>
      <c r="G14" s="21">
        <v>0.53380090776938804</v>
      </c>
      <c r="H14" s="21">
        <v>0.62465802194967002</v>
      </c>
      <c r="I14" s="21">
        <v>0.59431700183216496</v>
      </c>
      <c r="J14" s="21"/>
      <c r="K14" s="21">
        <v>0.52006551600597795</v>
      </c>
      <c r="L14" s="21">
        <v>0.60497295586205602</v>
      </c>
      <c r="M14" s="21"/>
      <c r="N14" s="21">
        <v>0.49665317021752298</v>
      </c>
      <c r="O14" s="21">
        <v>0.55360729641065598</v>
      </c>
      <c r="P14" s="21">
        <v>0.56335270833082796</v>
      </c>
      <c r="Q14" s="21">
        <v>0.68870134776966696</v>
      </c>
      <c r="R14" s="21">
        <v>0.713820888337801</v>
      </c>
      <c r="S14" s="21"/>
      <c r="T14" s="21">
        <v>0.668383198174483</v>
      </c>
      <c r="U14" s="21">
        <v>0.56048979090413797</v>
      </c>
      <c r="V14" s="21">
        <v>0.50346092813364896</v>
      </c>
      <c r="W14" s="21">
        <v>0.55546602305492698</v>
      </c>
      <c r="X14" s="21">
        <v>0.573491609795582</v>
      </c>
      <c r="Y14" s="21">
        <v>0.58386365943515295</v>
      </c>
      <c r="Z14" s="21">
        <v>0.61482206360535796</v>
      </c>
      <c r="AA14" s="21">
        <v>0.51638950861839195</v>
      </c>
      <c r="AB14" s="21">
        <v>0.664202949730331</v>
      </c>
      <c r="AC14" s="21">
        <v>0.60546956599494595</v>
      </c>
      <c r="AD14" s="21">
        <v>0.52234088498017195</v>
      </c>
      <c r="AE14" s="21">
        <v>0.528925904144527</v>
      </c>
      <c r="AF14" s="21"/>
      <c r="AG14" s="21">
        <v>0.62238993750014204</v>
      </c>
      <c r="AH14" s="21">
        <v>0.57791365277989304</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276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0.21808124132789</v>
      </c>
      <c r="D9" s="17">
        <v>0.242397365852596</v>
      </c>
      <c r="E9" s="17">
        <v>0.19793363439699199</v>
      </c>
      <c r="F9" s="17"/>
      <c r="G9" s="17">
        <v>0.178307109242269</v>
      </c>
      <c r="H9" s="17">
        <v>0.228257678320924</v>
      </c>
      <c r="I9" s="17">
        <v>0.24228486124455001</v>
      </c>
      <c r="J9" s="17"/>
      <c r="K9" s="17">
        <v>0.18719595327097399</v>
      </c>
      <c r="L9" s="17">
        <v>0.223173036329115</v>
      </c>
      <c r="M9" s="17"/>
      <c r="N9" s="17">
        <v>0.119222783721232</v>
      </c>
      <c r="O9" s="17">
        <v>0.17676824900153801</v>
      </c>
      <c r="P9" s="17">
        <v>0.210475419820358</v>
      </c>
      <c r="Q9" s="17">
        <v>0.24987898440626299</v>
      </c>
      <c r="R9" s="17">
        <v>0.34740984139929298</v>
      </c>
      <c r="S9" s="17"/>
      <c r="T9" s="17">
        <v>0.325758176354287</v>
      </c>
      <c r="U9" s="17">
        <v>0.18267634065871899</v>
      </c>
      <c r="V9" s="17">
        <v>0.19920704000589001</v>
      </c>
      <c r="W9" s="17">
        <v>0.19216207990564699</v>
      </c>
      <c r="X9" s="17">
        <v>0.166971587725776</v>
      </c>
      <c r="Y9" s="17">
        <v>0.225831329715666</v>
      </c>
      <c r="Z9" s="17">
        <v>0.212525713099639</v>
      </c>
      <c r="AA9" s="17">
        <v>0.175795496319262</v>
      </c>
      <c r="AB9" s="17">
        <v>0.23510420451037001</v>
      </c>
      <c r="AC9" s="17">
        <v>0.24235936310599601</v>
      </c>
      <c r="AD9" s="17">
        <v>0.167656196615144</v>
      </c>
      <c r="AE9" s="17">
        <v>0.139694145629677</v>
      </c>
      <c r="AF9" s="17"/>
      <c r="AG9" s="17">
        <v>0.25570045179272699</v>
      </c>
      <c r="AH9" s="17">
        <v>0.199155724965177</v>
      </c>
    </row>
    <row r="10" spans="2:34" x14ac:dyDescent="0.25">
      <c r="B10" s="18" t="s">
        <v>103</v>
      </c>
      <c r="C10" s="17">
        <v>0.351239686535879</v>
      </c>
      <c r="D10" s="17">
        <v>0.33828084833017402</v>
      </c>
      <c r="E10" s="17">
        <v>0.37008170506226501</v>
      </c>
      <c r="F10" s="17"/>
      <c r="G10" s="17">
        <v>0.31776040434020902</v>
      </c>
      <c r="H10" s="17">
        <v>0.36916862496373198</v>
      </c>
      <c r="I10" s="17">
        <v>0.35989121872855701</v>
      </c>
      <c r="J10" s="17"/>
      <c r="K10" s="17">
        <v>0.31778927908017002</v>
      </c>
      <c r="L10" s="17">
        <v>0.36147881333568699</v>
      </c>
      <c r="M10" s="17"/>
      <c r="N10" s="17">
        <v>0.28154799809184</v>
      </c>
      <c r="O10" s="17">
        <v>0.34096479941455399</v>
      </c>
      <c r="P10" s="17">
        <v>0.36282800536057802</v>
      </c>
      <c r="Q10" s="17">
        <v>0.37762445170563402</v>
      </c>
      <c r="R10" s="17">
        <v>0.38905383737718802</v>
      </c>
      <c r="S10" s="17"/>
      <c r="T10" s="17">
        <v>0.35481980977647898</v>
      </c>
      <c r="U10" s="17">
        <v>0.30615665175905599</v>
      </c>
      <c r="V10" s="17">
        <v>0.31423489891632</v>
      </c>
      <c r="W10" s="17">
        <v>0.39990917491392602</v>
      </c>
      <c r="X10" s="17">
        <v>0.36401117757036899</v>
      </c>
      <c r="Y10" s="17">
        <v>0.345744596162538</v>
      </c>
      <c r="Z10" s="17">
        <v>0.34375784676917998</v>
      </c>
      <c r="AA10" s="17">
        <v>0.412410931883256</v>
      </c>
      <c r="AB10" s="17">
        <v>0.421469586964139</v>
      </c>
      <c r="AC10" s="17">
        <v>0.308877376991749</v>
      </c>
      <c r="AD10" s="17">
        <v>0.29945514733380502</v>
      </c>
      <c r="AE10" s="17">
        <v>0.35547203085909301</v>
      </c>
      <c r="AF10" s="17"/>
      <c r="AG10" s="17">
        <v>0.32621561649251302</v>
      </c>
      <c r="AH10" s="17">
        <v>0.37659460230872799</v>
      </c>
    </row>
    <row r="11" spans="2:34" x14ac:dyDescent="0.25">
      <c r="B11" s="18" t="s">
        <v>104</v>
      </c>
      <c r="C11" s="17">
        <v>0.22874346861297301</v>
      </c>
      <c r="D11" s="17">
        <v>0.23954762446745201</v>
      </c>
      <c r="E11" s="17">
        <v>0.21987324270161801</v>
      </c>
      <c r="F11" s="17"/>
      <c r="G11" s="17">
        <v>0.26680283308864799</v>
      </c>
      <c r="H11" s="17">
        <v>0.22072268647688201</v>
      </c>
      <c r="I11" s="17">
        <v>0.20343393973045601</v>
      </c>
      <c r="J11" s="17"/>
      <c r="K11" s="17">
        <v>0.26412041091336802</v>
      </c>
      <c r="L11" s="17">
        <v>0.22336994139758801</v>
      </c>
      <c r="M11" s="17"/>
      <c r="N11" s="17">
        <v>0.26054552239098</v>
      </c>
      <c r="O11" s="17">
        <v>0.28088646905956499</v>
      </c>
      <c r="P11" s="17">
        <v>0.222175179822554</v>
      </c>
      <c r="Q11" s="17">
        <v>0.2477469031324</v>
      </c>
      <c r="R11" s="17">
        <v>0.15217150707096799</v>
      </c>
      <c r="S11" s="17"/>
      <c r="T11" s="17">
        <v>0.19380451811587701</v>
      </c>
      <c r="U11" s="17">
        <v>0.25989274848673199</v>
      </c>
      <c r="V11" s="17">
        <v>0.24789056832276199</v>
      </c>
      <c r="W11" s="17">
        <v>0.20837866816820599</v>
      </c>
      <c r="X11" s="17">
        <v>0.19639751301921601</v>
      </c>
      <c r="Y11" s="17">
        <v>0.21265110638556001</v>
      </c>
      <c r="Z11" s="17">
        <v>0.28326972276617002</v>
      </c>
      <c r="AA11" s="17">
        <v>0.22395551441472</v>
      </c>
      <c r="AB11" s="17">
        <v>0.19284977423088701</v>
      </c>
      <c r="AC11" s="17">
        <v>0.22554244282871999</v>
      </c>
      <c r="AD11" s="17">
        <v>0.26279152255021498</v>
      </c>
      <c r="AE11" s="17">
        <v>0.32532614074713601</v>
      </c>
      <c r="AF11" s="17"/>
      <c r="AG11" s="17">
        <v>0.22201327948802799</v>
      </c>
      <c r="AH11" s="17">
        <v>0.22963967164194499</v>
      </c>
    </row>
    <row r="12" spans="2:34" x14ac:dyDescent="0.25">
      <c r="B12" s="18" t="s">
        <v>105</v>
      </c>
      <c r="C12" s="17">
        <v>0.136363995158749</v>
      </c>
      <c r="D12" s="17">
        <v>0.113610719096506</v>
      </c>
      <c r="E12" s="17">
        <v>0.14762402411974099</v>
      </c>
      <c r="F12" s="17"/>
      <c r="G12" s="17">
        <v>0.14115087879827501</v>
      </c>
      <c r="H12" s="17">
        <v>0.129715707597682</v>
      </c>
      <c r="I12" s="17">
        <v>0.140240699058611</v>
      </c>
      <c r="J12" s="17"/>
      <c r="K12" s="17">
        <v>0.17588900889613501</v>
      </c>
      <c r="L12" s="17">
        <v>0.12841605468630199</v>
      </c>
      <c r="M12" s="17"/>
      <c r="N12" s="17">
        <v>0.211684925810422</v>
      </c>
      <c r="O12" s="17">
        <v>0.124282180563785</v>
      </c>
      <c r="P12" s="17">
        <v>0.147348421236524</v>
      </c>
      <c r="Q12" s="17">
        <v>8.5364678255412704E-2</v>
      </c>
      <c r="R12" s="17">
        <v>8.4104428012700599E-2</v>
      </c>
      <c r="S12" s="17"/>
      <c r="T12" s="17">
        <v>7.6035152740518405E-2</v>
      </c>
      <c r="U12" s="17">
        <v>0.17574367219779799</v>
      </c>
      <c r="V12" s="17">
        <v>0.161502993273614</v>
      </c>
      <c r="W12" s="17">
        <v>0.14673316772685599</v>
      </c>
      <c r="X12" s="17">
        <v>0.199721993260285</v>
      </c>
      <c r="Y12" s="17">
        <v>0.14503455011261099</v>
      </c>
      <c r="Z12" s="17">
        <v>0.11354772110318199</v>
      </c>
      <c r="AA12" s="17">
        <v>0.13208364707390599</v>
      </c>
      <c r="AB12" s="17">
        <v>8.3319059715398394E-2</v>
      </c>
      <c r="AC12" s="17">
        <v>0.131503881506146</v>
      </c>
      <c r="AD12" s="17">
        <v>0.18003919949462899</v>
      </c>
      <c r="AE12" s="17">
        <v>0.16564693727853</v>
      </c>
      <c r="AF12" s="17"/>
      <c r="AG12" s="17">
        <v>0.133403545182083</v>
      </c>
      <c r="AH12" s="17">
        <v>0.134764206648264</v>
      </c>
    </row>
    <row r="13" spans="2:34" x14ac:dyDescent="0.25">
      <c r="B13" s="18" t="s">
        <v>80</v>
      </c>
      <c r="C13" s="21">
        <v>6.5571608364509107E-2</v>
      </c>
      <c r="D13" s="21">
        <v>6.61634422532726E-2</v>
      </c>
      <c r="E13" s="21">
        <v>6.4487393719384403E-2</v>
      </c>
      <c r="F13" s="21"/>
      <c r="G13" s="21">
        <v>9.5978774530598901E-2</v>
      </c>
      <c r="H13" s="21">
        <v>5.2135302640780298E-2</v>
      </c>
      <c r="I13" s="21">
        <v>5.4149281237826502E-2</v>
      </c>
      <c r="J13" s="21"/>
      <c r="K13" s="21">
        <v>5.5005347839352702E-2</v>
      </c>
      <c r="L13" s="21">
        <v>6.3562154251307901E-2</v>
      </c>
      <c r="M13" s="21"/>
      <c r="N13" s="21">
        <v>0.12699876998552601</v>
      </c>
      <c r="O13" s="21">
        <v>7.7098301960557294E-2</v>
      </c>
      <c r="P13" s="21">
        <v>5.7172973759985701E-2</v>
      </c>
      <c r="Q13" s="21">
        <v>3.9384982500290398E-2</v>
      </c>
      <c r="R13" s="21">
        <v>2.7260386139850299E-2</v>
      </c>
      <c r="S13" s="21"/>
      <c r="T13" s="21">
        <v>4.9582343012838301E-2</v>
      </c>
      <c r="U13" s="21">
        <v>7.5530586897695498E-2</v>
      </c>
      <c r="V13" s="21">
        <v>7.7164499481413698E-2</v>
      </c>
      <c r="W13" s="21">
        <v>5.2816909285364602E-2</v>
      </c>
      <c r="X13" s="21">
        <v>7.2897728424355004E-2</v>
      </c>
      <c r="Y13" s="21">
        <v>7.0738417623624095E-2</v>
      </c>
      <c r="Z13" s="21">
        <v>4.6898996261828502E-2</v>
      </c>
      <c r="AA13" s="21">
        <v>5.5754410308854502E-2</v>
      </c>
      <c r="AB13" s="21">
        <v>6.7257374579204707E-2</v>
      </c>
      <c r="AC13" s="21">
        <v>9.1716935567388802E-2</v>
      </c>
      <c r="AD13" s="21">
        <v>9.0057934006207499E-2</v>
      </c>
      <c r="AE13" s="21">
        <v>1.38607454855643E-2</v>
      </c>
      <c r="AF13" s="21"/>
      <c r="AG13" s="21">
        <v>6.2667107044649104E-2</v>
      </c>
      <c r="AH13" s="21">
        <v>5.9845794435885301E-2</v>
      </c>
    </row>
    <row r="14" spans="2:34" x14ac:dyDescent="0.25">
      <c r="B14" s="18" t="s">
        <v>106</v>
      </c>
      <c r="C14" s="21">
        <v>0.56932092786376898</v>
      </c>
      <c r="D14" s="21">
        <v>0.58067821418276899</v>
      </c>
      <c r="E14" s="21">
        <v>0.56801533945925697</v>
      </c>
      <c r="F14" s="21"/>
      <c r="G14" s="21">
        <v>0.49606751358247803</v>
      </c>
      <c r="H14" s="21">
        <v>0.59742630328465496</v>
      </c>
      <c r="I14" s="21">
        <v>0.60217607997310696</v>
      </c>
      <c r="J14" s="21"/>
      <c r="K14" s="21">
        <v>0.50498523235114401</v>
      </c>
      <c r="L14" s="21">
        <v>0.58465184966480199</v>
      </c>
      <c r="M14" s="21"/>
      <c r="N14" s="21">
        <v>0.40077078181307202</v>
      </c>
      <c r="O14" s="21">
        <v>0.51773304841609202</v>
      </c>
      <c r="P14" s="21">
        <v>0.57330342518093602</v>
      </c>
      <c r="Q14" s="21">
        <v>0.62750343611189696</v>
      </c>
      <c r="R14" s="21">
        <v>0.736463678776481</v>
      </c>
      <c r="S14" s="21"/>
      <c r="T14" s="21">
        <v>0.68057798613076603</v>
      </c>
      <c r="U14" s="21">
        <v>0.488832992417775</v>
      </c>
      <c r="V14" s="21">
        <v>0.51344193892221002</v>
      </c>
      <c r="W14" s="21">
        <v>0.59207125481957301</v>
      </c>
      <c r="X14" s="21">
        <v>0.53098276529614497</v>
      </c>
      <c r="Y14" s="21">
        <v>0.57157592587820505</v>
      </c>
      <c r="Z14" s="21">
        <v>0.55628355986882005</v>
      </c>
      <c r="AA14" s="21">
        <v>0.588206428202519</v>
      </c>
      <c r="AB14" s="21">
        <v>0.65657379147451</v>
      </c>
      <c r="AC14" s="21">
        <v>0.55123674009774504</v>
      </c>
      <c r="AD14" s="21">
        <v>0.46711134394894899</v>
      </c>
      <c r="AE14" s="21">
        <v>0.49516617648876998</v>
      </c>
      <c r="AF14" s="21"/>
      <c r="AG14" s="21">
        <v>0.58191606828524001</v>
      </c>
      <c r="AH14" s="21">
        <v>0.57575032727390496</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277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0.19367684264489199</v>
      </c>
      <c r="D9" s="17">
        <v>0.205982175142361</v>
      </c>
      <c r="E9" s="17">
        <v>0.18507432620897399</v>
      </c>
      <c r="F9" s="17"/>
      <c r="G9" s="17">
        <v>0.12040807894831</v>
      </c>
      <c r="H9" s="17">
        <v>0.201192585238021</v>
      </c>
      <c r="I9" s="17">
        <v>0.25232212902888901</v>
      </c>
      <c r="J9" s="17"/>
      <c r="K9" s="17">
        <v>0.154181783128889</v>
      </c>
      <c r="L9" s="17">
        <v>0.20118521780357801</v>
      </c>
      <c r="M9" s="17"/>
      <c r="N9" s="17">
        <v>0.118789675646868</v>
      </c>
      <c r="O9" s="17">
        <v>0.16497792866586999</v>
      </c>
      <c r="P9" s="17">
        <v>0.177124670553508</v>
      </c>
      <c r="Q9" s="17">
        <v>0.160682942396323</v>
      </c>
      <c r="R9" s="17">
        <v>0.32981751241026203</v>
      </c>
      <c r="S9" s="17"/>
      <c r="T9" s="17">
        <v>0.28671786688267498</v>
      </c>
      <c r="U9" s="17">
        <v>0.162906221966304</v>
      </c>
      <c r="V9" s="17">
        <v>0.15461337286442201</v>
      </c>
      <c r="W9" s="17">
        <v>0.18508273337662801</v>
      </c>
      <c r="X9" s="17">
        <v>0.209705447311683</v>
      </c>
      <c r="Y9" s="17">
        <v>0.19753176210047199</v>
      </c>
      <c r="Z9" s="17">
        <v>0.17881700990911001</v>
      </c>
      <c r="AA9" s="17">
        <v>0.17337274176187101</v>
      </c>
      <c r="AB9" s="17">
        <v>0.19522035408567601</v>
      </c>
      <c r="AC9" s="17">
        <v>0.15918377256560501</v>
      </c>
      <c r="AD9" s="17">
        <v>0.16439021779651899</v>
      </c>
      <c r="AE9" s="17">
        <v>0.19205016275919401</v>
      </c>
      <c r="AF9" s="17"/>
      <c r="AG9" s="17">
        <v>0.22078239529961699</v>
      </c>
      <c r="AH9" s="17">
        <v>0.18267341371632201</v>
      </c>
    </row>
    <row r="10" spans="2:34" x14ac:dyDescent="0.25">
      <c r="B10" s="18" t="s">
        <v>103</v>
      </c>
      <c r="C10" s="17">
        <v>0.360428728201862</v>
      </c>
      <c r="D10" s="17">
        <v>0.35314490842540502</v>
      </c>
      <c r="E10" s="17">
        <v>0.37233148424861401</v>
      </c>
      <c r="F10" s="17"/>
      <c r="G10" s="17">
        <v>0.34831485662957601</v>
      </c>
      <c r="H10" s="17">
        <v>0.36616619613248003</v>
      </c>
      <c r="I10" s="17">
        <v>0.36449778454064502</v>
      </c>
      <c r="J10" s="17"/>
      <c r="K10" s="17">
        <v>0.362055150294252</v>
      </c>
      <c r="L10" s="17">
        <v>0.36256799249759902</v>
      </c>
      <c r="M10" s="17"/>
      <c r="N10" s="17">
        <v>0.29408975218925698</v>
      </c>
      <c r="O10" s="17">
        <v>0.35505228285333401</v>
      </c>
      <c r="P10" s="17">
        <v>0.36903306364085398</v>
      </c>
      <c r="Q10" s="17">
        <v>0.44255133719809903</v>
      </c>
      <c r="R10" s="17">
        <v>0.37567756888019699</v>
      </c>
      <c r="S10" s="17"/>
      <c r="T10" s="17">
        <v>0.38725989878085898</v>
      </c>
      <c r="U10" s="17">
        <v>0.321195481656052</v>
      </c>
      <c r="V10" s="17">
        <v>0.36320480035202002</v>
      </c>
      <c r="W10" s="17">
        <v>0.344286486384146</v>
      </c>
      <c r="X10" s="17">
        <v>0.32805232430212999</v>
      </c>
      <c r="Y10" s="17">
        <v>0.404511494113862</v>
      </c>
      <c r="Z10" s="17">
        <v>0.34939445625487803</v>
      </c>
      <c r="AA10" s="17">
        <v>0.33289711565173502</v>
      </c>
      <c r="AB10" s="17">
        <v>0.37925379477858401</v>
      </c>
      <c r="AC10" s="17">
        <v>0.36343899166629101</v>
      </c>
      <c r="AD10" s="17">
        <v>0.35554244317702899</v>
      </c>
      <c r="AE10" s="17">
        <v>0.39516772224114799</v>
      </c>
      <c r="AF10" s="17"/>
      <c r="AG10" s="17">
        <v>0.33855144181889901</v>
      </c>
      <c r="AH10" s="17">
        <v>0.37512243333120399</v>
      </c>
    </row>
    <row r="11" spans="2:34" x14ac:dyDescent="0.25">
      <c r="B11" s="18" t="s">
        <v>104</v>
      </c>
      <c r="C11" s="17">
        <v>0.23845251062013201</v>
      </c>
      <c r="D11" s="17">
        <v>0.24625550165806601</v>
      </c>
      <c r="E11" s="17">
        <v>0.23323568628206601</v>
      </c>
      <c r="F11" s="17"/>
      <c r="G11" s="17">
        <v>0.28063868722097801</v>
      </c>
      <c r="H11" s="17">
        <v>0.23959135882291799</v>
      </c>
      <c r="I11" s="17">
        <v>0.19784306475448299</v>
      </c>
      <c r="J11" s="17"/>
      <c r="K11" s="17">
        <v>0.232283519708883</v>
      </c>
      <c r="L11" s="17">
        <v>0.241002980354246</v>
      </c>
      <c r="M11" s="17"/>
      <c r="N11" s="17">
        <v>0.25723651469180298</v>
      </c>
      <c r="O11" s="17">
        <v>0.29250277171922601</v>
      </c>
      <c r="P11" s="17">
        <v>0.243111054099894</v>
      </c>
      <c r="Q11" s="17">
        <v>0.19805647701335399</v>
      </c>
      <c r="R11" s="17">
        <v>0.171105653006938</v>
      </c>
      <c r="S11" s="17"/>
      <c r="T11" s="17">
        <v>0.20232294762391301</v>
      </c>
      <c r="U11" s="17">
        <v>0.27802392299455198</v>
      </c>
      <c r="V11" s="17">
        <v>0.22764909392473301</v>
      </c>
      <c r="W11" s="17">
        <v>0.27637596071543002</v>
      </c>
      <c r="X11" s="17">
        <v>0.210127614101006</v>
      </c>
      <c r="Y11" s="17">
        <v>0.20581646006610199</v>
      </c>
      <c r="Z11" s="17">
        <v>0.247434332762722</v>
      </c>
      <c r="AA11" s="17">
        <v>0.28601469723946699</v>
      </c>
      <c r="AB11" s="17">
        <v>0.23228798962994501</v>
      </c>
      <c r="AC11" s="17">
        <v>0.28939226823439401</v>
      </c>
      <c r="AD11" s="17">
        <v>0.19446427105626701</v>
      </c>
      <c r="AE11" s="17">
        <v>0.18439534658047599</v>
      </c>
      <c r="AF11" s="17"/>
      <c r="AG11" s="17">
        <v>0.23709287586556499</v>
      </c>
      <c r="AH11" s="17">
        <v>0.23788998178475201</v>
      </c>
    </row>
    <row r="12" spans="2:34" x14ac:dyDescent="0.25">
      <c r="B12" s="18" t="s">
        <v>105</v>
      </c>
      <c r="C12" s="17">
        <v>0.140704444017793</v>
      </c>
      <c r="D12" s="17">
        <v>0.124542722610696</v>
      </c>
      <c r="E12" s="17">
        <v>0.147593492527929</v>
      </c>
      <c r="F12" s="17"/>
      <c r="G12" s="17">
        <v>0.14673906391848801</v>
      </c>
      <c r="H12" s="17">
        <v>0.13599605101355</v>
      </c>
      <c r="I12" s="17">
        <v>0.140993687258441</v>
      </c>
      <c r="J12" s="17"/>
      <c r="K12" s="17">
        <v>0.173027330689806</v>
      </c>
      <c r="L12" s="17">
        <v>0.13377065513040401</v>
      </c>
      <c r="M12" s="17"/>
      <c r="N12" s="17">
        <v>0.212280076165273</v>
      </c>
      <c r="O12" s="17">
        <v>0.128234590352272</v>
      </c>
      <c r="P12" s="17">
        <v>0.14463936890059101</v>
      </c>
      <c r="Q12" s="17">
        <v>0.12654841103234099</v>
      </c>
      <c r="R12" s="17">
        <v>9.1911324106858094E-2</v>
      </c>
      <c r="S12" s="17"/>
      <c r="T12" s="17">
        <v>7.2445707156979303E-2</v>
      </c>
      <c r="U12" s="17">
        <v>0.15626144310890699</v>
      </c>
      <c r="V12" s="17">
        <v>0.173828125732193</v>
      </c>
      <c r="W12" s="17">
        <v>0.148770447942004</v>
      </c>
      <c r="X12" s="17">
        <v>0.17356705985858101</v>
      </c>
      <c r="Y12" s="17">
        <v>0.14544288468129901</v>
      </c>
      <c r="Z12" s="17">
        <v>0.134897601316289</v>
      </c>
      <c r="AA12" s="17">
        <v>0.15767533016339499</v>
      </c>
      <c r="AB12" s="17">
        <v>0.14142387789157401</v>
      </c>
      <c r="AC12" s="17">
        <v>0.108846960494741</v>
      </c>
      <c r="AD12" s="17">
        <v>0.17720029884480301</v>
      </c>
      <c r="AE12" s="17">
        <v>0.19151000563730999</v>
      </c>
      <c r="AF12" s="17"/>
      <c r="AG12" s="17">
        <v>0.136466893896321</v>
      </c>
      <c r="AH12" s="17">
        <v>0.14448994837763299</v>
      </c>
    </row>
    <row r="13" spans="2:34" x14ac:dyDescent="0.25">
      <c r="B13" s="18" t="s">
        <v>80</v>
      </c>
      <c r="C13" s="21">
        <v>6.6737474515321193E-2</v>
      </c>
      <c r="D13" s="21">
        <v>7.0074692163471605E-2</v>
      </c>
      <c r="E13" s="21">
        <v>6.17650107324164E-2</v>
      </c>
      <c r="F13" s="21"/>
      <c r="G13" s="21">
        <v>0.103899313282648</v>
      </c>
      <c r="H13" s="21">
        <v>5.70538087930322E-2</v>
      </c>
      <c r="I13" s="21">
        <v>4.4343334417541402E-2</v>
      </c>
      <c r="J13" s="21"/>
      <c r="K13" s="21">
        <v>7.8452216178169207E-2</v>
      </c>
      <c r="L13" s="21">
        <v>6.1473154214172002E-2</v>
      </c>
      <c r="M13" s="21"/>
      <c r="N13" s="21">
        <v>0.117603981306799</v>
      </c>
      <c r="O13" s="21">
        <v>5.9232426409298003E-2</v>
      </c>
      <c r="P13" s="21">
        <v>6.6091842805152498E-2</v>
      </c>
      <c r="Q13" s="21">
        <v>7.21608323598842E-2</v>
      </c>
      <c r="R13" s="21">
        <v>3.1487941595744202E-2</v>
      </c>
      <c r="S13" s="21"/>
      <c r="T13" s="21">
        <v>5.1253579555573102E-2</v>
      </c>
      <c r="U13" s="21">
        <v>8.16129302741853E-2</v>
      </c>
      <c r="V13" s="21">
        <v>8.0704607126632605E-2</v>
      </c>
      <c r="W13" s="21">
        <v>4.5484371581792901E-2</v>
      </c>
      <c r="X13" s="21">
        <v>7.8547554426600996E-2</v>
      </c>
      <c r="Y13" s="21">
        <v>4.6697399038264899E-2</v>
      </c>
      <c r="Z13" s="21">
        <v>8.9456599757000405E-2</v>
      </c>
      <c r="AA13" s="21">
        <v>5.0040115183532401E-2</v>
      </c>
      <c r="AB13" s="21">
        <v>5.1813983614221501E-2</v>
      </c>
      <c r="AC13" s="21">
        <v>7.9138007038968505E-2</v>
      </c>
      <c r="AD13" s="21">
        <v>0.10840276912538201</v>
      </c>
      <c r="AE13" s="21">
        <v>3.6876762781872199E-2</v>
      </c>
      <c r="AF13" s="21"/>
      <c r="AG13" s="21">
        <v>6.7106393119598706E-2</v>
      </c>
      <c r="AH13" s="21">
        <v>5.9824222790089102E-2</v>
      </c>
    </row>
    <row r="14" spans="2:34" x14ac:dyDescent="0.25">
      <c r="B14" s="18" t="s">
        <v>106</v>
      </c>
      <c r="C14" s="21">
        <v>0.55410557084675405</v>
      </c>
      <c r="D14" s="21">
        <v>0.55912708356776597</v>
      </c>
      <c r="E14" s="21">
        <v>0.55740581045758797</v>
      </c>
      <c r="F14" s="21"/>
      <c r="G14" s="21">
        <v>0.46872293557788602</v>
      </c>
      <c r="H14" s="21">
        <v>0.5673587813705</v>
      </c>
      <c r="I14" s="21">
        <v>0.61681991356953403</v>
      </c>
      <c r="J14" s="21"/>
      <c r="K14" s="21">
        <v>0.51623693342314203</v>
      </c>
      <c r="L14" s="21">
        <v>0.56375321030117798</v>
      </c>
      <c r="M14" s="21"/>
      <c r="N14" s="21">
        <v>0.41287942783612502</v>
      </c>
      <c r="O14" s="21">
        <v>0.52003021151920403</v>
      </c>
      <c r="P14" s="21">
        <v>0.54615773419436198</v>
      </c>
      <c r="Q14" s="21">
        <v>0.603234279594422</v>
      </c>
      <c r="R14" s="21">
        <v>0.70549508129045901</v>
      </c>
      <c r="S14" s="21"/>
      <c r="T14" s="21">
        <v>0.67397776566353496</v>
      </c>
      <c r="U14" s="21">
        <v>0.48410170362235599</v>
      </c>
      <c r="V14" s="21">
        <v>0.51781817321644197</v>
      </c>
      <c r="W14" s="21">
        <v>0.529369219760773</v>
      </c>
      <c r="X14" s="21">
        <v>0.537757771613813</v>
      </c>
      <c r="Y14" s="21">
        <v>0.60204325621433397</v>
      </c>
      <c r="Z14" s="21">
        <v>0.52821146616398795</v>
      </c>
      <c r="AA14" s="21">
        <v>0.50626985741360597</v>
      </c>
      <c r="AB14" s="21">
        <v>0.57447414886425896</v>
      </c>
      <c r="AC14" s="21">
        <v>0.52262276423189602</v>
      </c>
      <c r="AD14" s="21">
        <v>0.51993266097354796</v>
      </c>
      <c r="AE14" s="21">
        <v>0.587217885000342</v>
      </c>
      <c r="AF14" s="21"/>
      <c r="AG14" s="21">
        <v>0.55933383711851503</v>
      </c>
      <c r="AH14" s="21">
        <v>0.55779584704752605</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278</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0.38151699325299998</v>
      </c>
      <c r="D9" s="17">
        <v>0.41353156101865202</v>
      </c>
      <c r="E9" s="17">
        <v>0.35603971459885803</v>
      </c>
      <c r="F9" s="17"/>
      <c r="G9" s="17">
        <v>0.37422388217400798</v>
      </c>
      <c r="H9" s="17">
        <v>0.377171276263991</v>
      </c>
      <c r="I9" s="17">
        <v>0.393731388310262</v>
      </c>
      <c r="J9" s="17"/>
      <c r="K9" s="17">
        <v>0.35221225978831</v>
      </c>
      <c r="L9" s="17">
        <v>0.38444229107194</v>
      </c>
      <c r="M9" s="17"/>
      <c r="N9" s="17">
        <v>0.26345503351102501</v>
      </c>
      <c r="O9" s="17">
        <v>0.378298051913946</v>
      </c>
      <c r="P9" s="17">
        <v>0.39215394094164002</v>
      </c>
      <c r="Q9" s="17">
        <v>0.32982972242339598</v>
      </c>
      <c r="R9" s="17">
        <v>0.48225565843333101</v>
      </c>
      <c r="S9" s="17"/>
      <c r="T9" s="17">
        <v>0.49212585260324998</v>
      </c>
      <c r="U9" s="17">
        <v>0.33466266922252502</v>
      </c>
      <c r="V9" s="17">
        <v>0.375318560356183</v>
      </c>
      <c r="W9" s="17">
        <v>0.33609473226147901</v>
      </c>
      <c r="X9" s="17">
        <v>0.37130732790565901</v>
      </c>
      <c r="Y9" s="17">
        <v>0.377185764749708</v>
      </c>
      <c r="Z9" s="17">
        <v>0.36935208569265199</v>
      </c>
      <c r="AA9" s="17">
        <v>0.31300395573127598</v>
      </c>
      <c r="AB9" s="17">
        <v>0.38161650570628902</v>
      </c>
      <c r="AC9" s="17">
        <v>0.39582572365978202</v>
      </c>
      <c r="AD9" s="17">
        <v>0.374749133746069</v>
      </c>
      <c r="AE9" s="17">
        <v>0.37335285693727599</v>
      </c>
      <c r="AF9" s="17"/>
      <c r="AG9" s="17">
        <v>0.404902816099597</v>
      </c>
      <c r="AH9" s="17">
        <v>0.371776528341902</v>
      </c>
    </row>
    <row r="10" spans="2:34" x14ac:dyDescent="0.25">
      <c r="B10" s="18" t="s">
        <v>103</v>
      </c>
      <c r="C10" s="17">
        <v>0.39151256039876903</v>
      </c>
      <c r="D10" s="17">
        <v>0.37386637646273202</v>
      </c>
      <c r="E10" s="17">
        <v>0.410842712051878</v>
      </c>
      <c r="F10" s="17"/>
      <c r="G10" s="17">
        <v>0.40452293194664302</v>
      </c>
      <c r="H10" s="17">
        <v>0.39739734320952702</v>
      </c>
      <c r="I10" s="17">
        <v>0.37206107365720897</v>
      </c>
      <c r="J10" s="17"/>
      <c r="K10" s="17">
        <v>0.36799579214655498</v>
      </c>
      <c r="L10" s="17">
        <v>0.40284103131315402</v>
      </c>
      <c r="M10" s="17"/>
      <c r="N10" s="17">
        <v>0.40306686321414797</v>
      </c>
      <c r="O10" s="17">
        <v>0.39744764452647602</v>
      </c>
      <c r="P10" s="17">
        <v>0.36526243185504098</v>
      </c>
      <c r="Q10" s="17">
        <v>0.485301251728887</v>
      </c>
      <c r="R10" s="17">
        <v>0.39096890956525998</v>
      </c>
      <c r="S10" s="17"/>
      <c r="T10" s="17">
        <v>0.36757170632526498</v>
      </c>
      <c r="U10" s="17">
        <v>0.45517618098750701</v>
      </c>
      <c r="V10" s="17">
        <v>0.366487948465196</v>
      </c>
      <c r="W10" s="17">
        <v>0.42797189004902197</v>
      </c>
      <c r="X10" s="17">
        <v>0.369719737562267</v>
      </c>
      <c r="Y10" s="17">
        <v>0.35407134544888902</v>
      </c>
      <c r="Z10" s="17">
        <v>0.414487942592701</v>
      </c>
      <c r="AA10" s="17">
        <v>0.38241634582091399</v>
      </c>
      <c r="AB10" s="17">
        <v>0.39026586507476402</v>
      </c>
      <c r="AC10" s="17">
        <v>0.40286045272711701</v>
      </c>
      <c r="AD10" s="17">
        <v>0.317354027178263</v>
      </c>
      <c r="AE10" s="17">
        <v>0.39488139793010502</v>
      </c>
      <c r="AF10" s="17"/>
      <c r="AG10" s="17">
        <v>0.36913012142262602</v>
      </c>
      <c r="AH10" s="17">
        <v>0.41781982315609001</v>
      </c>
    </row>
    <row r="11" spans="2:34" x14ac:dyDescent="0.25">
      <c r="B11" s="18" t="s">
        <v>104</v>
      </c>
      <c r="C11" s="17">
        <v>0.121999770853288</v>
      </c>
      <c r="D11" s="17">
        <v>0.127651686233063</v>
      </c>
      <c r="E11" s="17">
        <v>0.115291059253655</v>
      </c>
      <c r="F11" s="17"/>
      <c r="G11" s="17">
        <v>0.112819427625066</v>
      </c>
      <c r="H11" s="17">
        <v>0.13244387103738001</v>
      </c>
      <c r="I11" s="17">
        <v>0.117451913472402</v>
      </c>
      <c r="J11" s="17"/>
      <c r="K11" s="17">
        <v>0.159281898038095</v>
      </c>
      <c r="L11" s="17">
        <v>0.114037206289996</v>
      </c>
      <c r="M11" s="17"/>
      <c r="N11" s="17">
        <v>0.15916818524364401</v>
      </c>
      <c r="O11" s="17">
        <v>0.14141130866958401</v>
      </c>
      <c r="P11" s="17">
        <v>0.12987013445270501</v>
      </c>
      <c r="Q11" s="17">
        <v>0.102299293440079</v>
      </c>
      <c r="R11" s="17">
        <v>6.2629730978374099E-2</v>
      </c>
      <c r="S11" s="17"/>
      <c r="T11" s="17">
        <v>8.7291225673411896E-2</v>
      </c>
      <c r="U11" s="17">
        <v>0.113610277446914</v>
      </c>
      <c r="V11" s="17">
        <v>9.9766603972636994E-2</v>
      </c>
      <c r="W11" s="17">
        <v>9.4780724376143696E-2</v>
      </c>
      <c r="X11" s="17">
        <v>0.12161166084977899</v>
      </c>
      <c r="Y11" s="17">
        <v>0.16825280958976599</v>
      </c>
      <c r="Z11" s="17">
        <v>0.12226547540676901</v>
      </c>
      <c r="AA11" s="17">
        <v>0.14769438354797099</v>
      </c>
      <c r="AB11" s="17">
        <v>0.14477504292437299</v>
      </c>
      <c r="AC11" s="17">
        <v>9.7502705353374602E-2</v>
      </c>
      <c r="AD11" s="17">
        <v>0.203330422551907</v>
      </c>
      <c r="AE11" s="17">
        <v>0.12418270154790501</v>
      </c>
      <c r="AF11" s="17"/>
      <c r="AG11" s="17">
        <v>0.122408674165058</v>
      </c>
      <c r="AH11" s="17">
        <v>0.10717674504340299</v>
      </c>
    </row>
    <row r="12" spans="2:34" x14ac:dyDescent="0.25">
      <c r="B12" s="18" t="s">
        <v>105</v>
      </c>
      <c r="C12" s="17">
        <v>7.7673396695298103E-2</v>
      </c>
      <c r="D12" s="17">
        <v>6.12669585544263E-2</v>
      </c>
      <c r="E12" s="17">
        <v>8.6393043257291302E-2</v>
      </c>
      <c r="F12" s="17"/>
      <c r="G12" s="17">
        <v>7.14310487407116E-2</v>
      </c>
      <c r="H12" s="17">
        <v>7.3408966730742306E-2</v>
      </c>
      <c r="I12" s="17">
        <v>8.8810050553198405E-2</v>
      </c>
      <c r="J12" s="17"/>
      <c r="K12" s="17">
        <v>9.0982385127567303E-2</v>
      </c>
      <c r="L12" s="17">
        <v>7.5508958208485993E-2</v>
      </c>
      <c r="M12" s="17"/>
      <c r="N12" s="17">
        <v>0.11550511983268</v>
      </c>
      <c r="O12" s="17">
        <v>6.23881757058075E-2</v>
      </c>
      <c r="P12" s="17">
        <v>8.7388374602041796E-2</v>
      </c>
      <c r="Q12" s="17">
        <v>6.3030699761538397E-2</v>
      </c>
      <c r="R12" s="17">
        <v>4.93708982815751E-2</v>
      </c>
      <c r="S12" s="17"/>
      <c r="T12" s="17">
        <v>3.5366623252770298E-2</v>
      </c>
      <c r="U12" s="17">
        <v>8.1229499548964398E-2</v>
      </c>
      <c r="V12" s="17">
        <v>8.5167488981314807E-2</v>
      </c>
      <c r="W12" s="17">
        <v>0.114828337844391</v>
      </c>
      <c r="X12" s="17">
        <v>0.112742877108992</v>
      </c>
      <c r="Y12" s="17">
        <v>6.8147291146018599E-2</v>
      </c>
      <c r="Z12" s="17">
        <v>4.8891270624745797E-2</v>
      </c>
      <c r="AA12" s="17">
        <v>0.104745477064068</v>
      </c>
      <c r="AB12" s="17">
        <v>6.6819307835789002E-2</v>
      </c>
      <c r="AC12" s="17">
        <v>9.9710576498532502E-2</v>
      </c>
      <c r="AD12" s="17">
        <v>8.1399915996189107E-2</v>
      </c>
      <c r="AE12" s="17">
        <v>9.0846169548278399E-2</v>
      </c>
      <c r="AF12" s="17"/>
      <c r="AG12" s="17">
        <v>7.8708207150706505E-2</v>
      </c>
      <c r="AH12" s="17">
        <v>7.7506497422478102E-2</v>
      </c>
    </row>
    <row r="13" spans="2:34" x14ac:dyDescent="0.25">
      <c r="B13" s="18" t="s">
        <v>80</v>
      </c>
      <c r="C13" s="21">
        <v>2.72972787996443E-2</v>
      </c>
      <c r="D13" s="21">
        <v>2.36834177311268E-2</v>
      </c>
      <c r="E13" s="21">
        <v>3.1433470838317802E-2</v>
      </c>
      <c r="F13" s="21"/>
      <c r="G13" s="21">
        <v>3.7002709513571097E-2</v>
      </c>
      <c r="H13" s="21">
        <v>1.9578542758358901E-2</v>
      </c>
      <c r="I13" s="21">
        <v>2.7945574006928198E-2</v>
      </c>
      <c r="J13" s="21"/>
      <c r="K13" s="21">
        <v>2.9527664899472401E-2</v>
      </c>
      <c r="L13" s="21">
        <v>2.3170513116424599E-2</v>
      </c>
      <c r="M13" s="21"/>
      <c r="N13" s="21">
        <v>5.88047981985041E-2</v>
      </c>
      <c r="O13" s="21">
        <v>2.04548191841867E-2</v>
      </c>
      <c r="P13" s="21">
        <v>2.5325118148572402E-2</v>
      </c>
      <c r="Q13" s="21">
        <v>1.9539032646099699E-2</v>
      </c>
      <c r="R13" s="21">
        <v>1.47748027414596E-2</v>
      </c>
      <c r="S13" s="21"/>
      <c r="T13" s="21">
        <v>1.7644592145303398E-2</v>
      </c>
      <c r="U13" s="21">
        <v>1.53213727940899E-2</v>
      </c>
      <c r="V13" s="21">
        <v>7.32593982246693E-2</v>
      </c>
      <c r="W13" s="21">
        <v>2.6324315468964399E-2</v>
      </c>
      <c r="X13" s="21">
        <v>2.4618396573302101E-2</v>
      </c>
      <c r="Y13" s="21">
        <v>3.2342789065617397E-2</v>
      </c>
      <c r="Z13" s="21">
        <v>4.5003225683132302E-2</v>
      </c>
      <c r="AA13" s="21">
        <v>5.21398378357711E-2</v>
      </c>
      <c r="AB13" s="21">
        <v>1.65232784587852E-2</v>
      </c>
      <c r="AC13" s="21">
        <v>4.1005417611929803E-3</v>
      </c>
      <c r="AD13" s="21">
        <v>2.3166500527571899E-2</v>
      </c>
      <c r="AE13" s="21">
        <v>1.6736874036435399E-2</v>
      </c>
      <c r="AF13" s="21"/>
      <c r="AG13" s="21">
        <v>2.4850181162012999E-2</v>
      </c>
      <c r="AH13" s="21">
        <v>2.5720406036127502E-2</v>
      </c>
    </row>
    <row r="14" spans="2:34" x14ac:dyDescent="0.25">
      <c r="B14" s="18" t="s">
        <v>106</v>
      </c>
      <c r="C14" s="21">
        <v>0.77302955365176995</v>
      </c>
      <c r="D14" s="21">
        <v>0.78739793748138398</v>
      </c>
      <c r="E14" s="21">
        <v>0.76688242665073603</v>
      </c>
      <c r="F14" s="21"/>
      <c r="G14" s="21">
        <v>0.77874681412065105</v>
      </c>
      <c r="H14" s="21">
        <v>0.77456861947351896</v>
      </c>
      <c r="I14" s="21">
        <v>0.76579246196747097</v>
      </c>
      <c r="J14" s="21"/>
      <c r="K14" s="21">
        <v>0.72020805193486503</v>
      </c>
      <c r="L14" s="21">
        <v>0.78728332238509402</v>
      </c>
      <c r="M14" s="21"/>
      <c r="N14" s="21">
        <v>0.66652189672517304</v>
      </c>
      <c r="O14" s="21">
        <v>0.77574569644042202</v>
      </c>
      <c r="P14" s="21">
        <v>0.75741637279668095</v>
      </c>
      <c r="Q14" s="21">
        <v>0.81513097415228297</v>
      </c>
      <c r="R14" s="21">
        <v>0.87322456799859105</v>
      </c>
      <c r="S14" s="21"/>
      <c r="T14" s="21">
        <v>0.85969755892851396</v>
      </c>
      <c r="U14" s="21">
        <v>0.78983885021003197</v>
      </c>
      <c r="V14" s="21">
        <v>0.741806508821379</v>
      </c>
      <c r="W14" s="21">
        <v>0.76406662231050104</v>
      </c>
      <c r="X14" s="21">
        <v>0.74102706546792596</v>
      </c>
      <c r="Y14" s="21">
        <v>0.73125711019859796</v>
      </c>
      <c r="Z14" s="21">
        <v>0.78384002828535304</v>
      </c>
      <c r="AA14" s="21">
        <v>0.69542030155219003</v>
      </c>
      <c r="AB14" s="21">
        <v>0.77188237078105204</v>
      </c>
      <c r="AC14" s="21">
        <v>0.79868617638689998</v>
      </c>
      <c r="AD14" s="21">
        <v>0.69210316092433199</v>
      </c>
      <c r="AE14" s="21">
        <v>0.76823425486738095</v>
      </c>
      <c r="AF14" s="21"/>
      <c r="AG14" s="21">
        <v>0.77403293752222302</v>
      </c>
      <c r="AH14" s="21">
        <v>0.78959635149799201</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279</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0.32620209722878701</v>
      </c>
      <c r="D9" s="17">
        <v>0.35255041468234599</v>
      </c>
      <c r="E9" s="17">
        <v>0.30521957700083602</v>
      </c>
      <c r="F9" s="17"/>
      <c r="G9" s="17">
        <v>0.26783579888160602</v>
      </c>
      <c r="H9" s="17">
        <v>0.33908808668645801</v>
      </c>
      <c r="I9" s="17">
        <v>0.36428260603164397</v>
      </c>
      <c r="J9" s="17"/>
      <c r="K9" s="17">
        <v>0.30238803064816</v>
      </c>
      <c r="L9" s="17">
        <v>0.328658082220945</v>
      </c>
      <c r="M9" s="17"/>
      <c r="N9" s="17">
        <v>0.22324477215753799</v>
      </c>
      <c r="O9" s="17">
        <v>0.30137535555306699</v>
      </c>
      <c r="P9" s="17">
        <v>0.31310186151917901</v>
      </c>
      <c r="Q9" s="17">
        <v>0.39254971987757498</v>
      </c>
      <c r="R9" s="17">
        <v>0.43924351839457998</v>
      </c>
      <c r="S9" s="17"/>
      <c r="T9" s="17">
        <v>0.467047393131033</v>
      </c>
      <c r="U9" s="17">
        <v>0.26177576071870501</v>
      </c>
      <c r="V9" s="17">
        <v>0.28861164797356098</v>
      </c>
      <c r="W9" s="17">
        <v>0.28778920670969799</v>
      </c>
      <c r="X9" s="17">
        <v>0.27237019443866201</v>
      </c>
      <c r="Y9" s="17">
        <v>0.30156108382724001</v>
      </c>
      <c r="Z9" s="17">
        <v>0.35590157199838701</v>
      </c>
      <c r="AA9" s="17">
        <v>0.33366168063175899</v>
      </c>
      <c r="AB9" s="17">
        <v>0.34993357766868599</v>
      </c>
      <c r="AC9" s="17">
        <v>0.29996557781566002</v>
      </c>
      <c r="AD9" s="17">
        <v>0.29490116568230201</v>
      </c>
      <c r="AE9" s="17">
        <v>0.33166698248464099</v>
      </c>
      <c r="AF9" s="17"/>
      <c r="AG9" s="17">
        <v>0.36114856794521699</v>
      </c>
      <c r="AH9" s="17">
        <v>0.30150475160564</v>
      </c>
    </row>
    <row r="10" spans="2:34" x14ac:dyDescent="0.25">
      <c r="B10" s="18" t="s">
        <v>103</v>
      </c>
      <c r="C10" s="17">
        <v>0.40713172824789101</v>
      </c>
      <c r="D10" s="17">
        <v>0.40187721897767598</v>
      </c>
      <c r="E10" s="17">
        <v>0.41516892222326801</v>
      </c>
      <c r="F10" s="17"/>
      <c r="G10" s="17">
        <v>0.435040542984442</v>
      </c>
      <c r="H10" s="17">
        <v>0.41455012632709898</v>
      </c>
      <c r="I10" s="17">
        <v>0.37192222599139002</v>
      </c>
      <c r="J10" s="17"/>
      <c r="K10" s="17">
        <v>0.37799636606298598</v>
      </c>
      <c r="L10" s="17">
        <v>0.41602134980876099</v>
      </c>
      <c r="M10" s="17"/>
      <c r="N10" s="17">
        <v>0.39457240700785601</v>
      </c>
      <c r="O10" s="17">
        <v>0.40788237737436001</v>
      </c>
      <c r="P10" s="17">
        <v>0.42526295877368298</v>
      </c>
      <c r="Q10" s="17">
        <v>0.37706285710294202</v>
      </c>
      <c r="R10" s="17">
        <v>0.39361428483156502</v>
      </c>
      <c r="S10" s="17"/>
      <c r="T10" s="17">
        <v>0.38177446181456098</v>
      </c>
      <c r="U10" s="17">
        <v>0.414418646314619</v>
      </c>
      <c r="V10" s="17">
        <v>0.43469201459372298</v>
      </c>
      <c r="W10" s="17">
        <v>0.41142246996600401</v>
      </c>
      <c r="X10" s="17">
        <v>0.38206704380594703</v>
      </c>
      <c r="Y10" s="17">
        <v>0.38020252085269302</v>
      </c>
      <c r="Z10" s="17">
        <v>0.42727417465854101</v>
      </c>
      <c r="AA10" s="17">
        <v>0.38483509826396201</v>
      </c>
      <c r="AB10" s="17">
        <v>0.42850386780522898</v>
      </c>
      <c r="AC10" s="17">
        <v>0.46578450030431101</v>
      </c>
      <c r="AD10" s="17">
        <v>0.30933120814898202</v>
      </c>
      <c r="AE10" s="17">
        <v>0.44294572001014298</v>
      </c>
      <c r="AF10" s="17"/>
      <c r="AG10" s="17">
        <v>0.38579536052242802</v>
      </c>
      <c r="AH10" s="17">
        <v>0.43556028292418397</v>
      </c>
    </row>
    <row r="11" spans="2:34" x14ac:dyDescent="0.25">
      <c r="B11" s="18" t="s">
        <v>104</v>
      </c>
      <c r="C11" s="17">
        <v>0.14877560289831299</v>
      </c>
      <c r="D11" s="17">
        <v>0.14349481956882601</v>
      </c>
      <c r="E11" s="17">
        <v>0.153825759563817</v>
      </c>
      <c r="F11" s="17"/>
      <c r="G11" s="17">
        <v>0.156788493521621</v>
      </c>
      <c r="H11" s="17">
        <v>0.144198948656241</v>
      </c>
      <c r="I11" s="17">
        <v>0.14706244929784301</v>
      </c>
      <c r="J11" s="17"/>
      <c r="K11" s="17">
        <v>0.15540347992752301</v>
      </c>
      <c r="L11" s="17">
        <v>0.147927091663134</v>
      </c>
      <c r="M11" s="17"/>
      <c r="N11" s="17">
        <v>0.18701037402999701</v>
      </c>
      <c r="O11" s="17">
        <v>0.18051048221135799</v>
      </c>
      <c r="P11" s="17">
        <v>0.13596756278696501</v>
      </c>
      <c r="Q11" s="17">
        <v>0.12837349298497699</v>
      </c>
      <c r="R11" s="17">
        <v>0.114530859025623</v>
      </c>
      <c r="S11" s="17"/>
      <c r="T11" s="17">
        <v>0.118961677680729</v>
      </c>
      <c r="U11" s="17">
        <v>0.16535515025630201</v>
      </c>
      <c r="V11" s="17">
        <v>0.14428420203473699</v>
      </c>
      <c r="W11" s="17">
        <v>0.152859473237452</v>
      </c>
      <c r="X11" s="17">
        <v>0.141781794494163</v>
      </c>
      <c r="Y11" s="17">
        <v>0.20026623630364701</v>
      </c>
      <c r="Z11" s="17">
        <v>0.10603965839837801</v>
      </c>
      <c r="AA11" s="17">
        <v>0.18060077975601399</v>
      </c>
      <c r="AB11" s="17">
        <v>0.12060004326304299</v>
      </c>
      <c r="AC11" s="17">
        <v>0.13749789174111701</v>
      </c>
      <c r="AD11" s="17">
        <v>0.235948832665377</v>
      </c>
      <c r="AE11" s="17">
        <v>0.14333527698130599</v>
      </c>
      <c r="AF11" s="17"/>
      <c r="AG11" s="17">
        <v>0.13806480753117001</v>
      </c>
      <c r="AH11" s="17">
        <v>0.147850859878003</v>
      </c>
    </row>
    <row r="12" spans="2:34" x14ac:dyDescent="0.25">
      <c r="B12" s="18" t="s">
        <v>105</v>
      </c>
      <c r="C12" s="17">
        <v>8.8084885814493599E-2</v>
      </c>
      <c r="D12" s="17">
        <v>7.1383067439536693E-2</v>
      </c>
      <c r="E12" s="17">
        <v>9.6298924068933006E-2</v>
      </c>
      <c r="F12" s="17"/>
      <c r="G12" s="17">
        <v>9.5185755134248998E-2</v>
      </c>
      <c r="H12" s="17">
        <v>8.1918424676286697E-2</v>
      </c>
      <c r="I12" s="17">
        <v>8.9209101225484602E-2</v>
      </c>
      <c r="J12" s="17"/>
      <c r="K12" s="17">
        <v>0.12782089104267599</v>
      </c>
      <c r="L12" s="17">
        <v>8.2088999528667106E-2</v>
      </c>
      <c r="M12" s="17"/>
      <c r="N12" s="17">
        <v>0.12940497884761301</v>
      </c>
      <c r="O12" s="17">
        <v>7.9468996922073099E-2</v>
      </c>
      <c r="P12" s="17">
        <v>0.101575605717124</v>
      </c>
      <c r="Q12" s="17">
        <v>7.2020988937588903E-2</v>
      </c>
      <c r="R12" s="17">
        <v>4.3187992573360499E-2</v>
      </c>
      <c r="S12" s="17"/>
      <c r="T12" s="17">
        <v>2.86333909592658E-2</v>
      </c>
      <c r="U12" s="17">
        <v>0.123895262339868</v>
      </c>
      <c r="V12" s="17">
        <v>8.8044412573326306E-2</v>
      </c>
      <c r="W12" s="17">
        <v>0.10239649869254699</v>
      </c>
      <c r="X12" s="17">
        <v>0.15485892759289999</v>
      </c>
      <c r="Y12" s="17">
        <v>8.1281759801175996E-2</v>
      </c>
      <c r="Z12" s="17">
        <v>6.6989810446352605E-2</v>
      </c>
      <c r="AA12" s="17">
        <v>8.08788393206646E-2</v>
      </c>
      <c r="AB12" s="17">
        <v>8.0311630063480896E-2</v>
      </c>
      <c r="AC12" s="17">
        <v>8.5735844331294803E-2</v>
      </c>
      <c r="AD12" s="17">
        <v>0.11849529747038</v>
      </c>
      <c r="AE12" s="17">
        <v>6.9292116207911897E-2</v>
      </c>
      <c r="AF12" s="17"/>
      <c r="AG12" s="17">
        <v>8.7539855418892601E-2</v>
      </c>
      <c r="AH12" s="17">
        <v>8.7403931892292605E-2</v>
      </c>
    </row>
    <row r="13" spans="2:34" x14ac:dyDescent="0.25">
      <c r="B13" s="18" t="s">
        <v>80</v>
      </c>
      <c r="C13" s="21">
        <v>2.9805685810515601E-2</v>
      </c>
      <c r="D13" s="21">
        <v>3.0694479331614798E-2</v>
      </c>
      <c r="E13" s="21">
        <v>2.9486817143146399E-2</v>
      </c>
      <c r="F13" s="21"/>
      <c r="G13" s="21">
        <v>4.5149409478082103E-2</v>
      </c>
      <c r="H13" s="21">
        <v>2.0244413653914901E-2</v>
      </c>
      <c r="I13" s="21">
        <v>2.7523617453638901E-2</v>
      </c>
      <c r="J13" s="21"/>
      <c r="K13" s="21">
        <v>3.6391232318654897E-2</v>
      </c>
      <c r="L13" s="21">
        <v>2.5304476778493599E-2</v>
      </c>
      <c r="M13" s="21"/>
      <c r="N13" s="21">
        <v>6.5767467956995507E-2</v>
      </c>
      <c r="O13" s="21">
        <v>3.0762787939142E-2</v>
      </c>
      <c r="P13" s="21">
        <v>2.40920112030494E-2</v>
      </c>
      <c r="Q13" s="21">
        <v>2.9992941096917899E-2</v>
      </c>
      <c r="R13" s="21">
        <v>9.4233451748710392E-3</v>
      </c>
      <c r="S13" s="21"/>
      <c r="T13" s="21">
        <v>3.58307641441065E-3</v>
      </c>
      <c r="U13" s="21">
        <v>3.45551803705067E-2</v>
      </c>
      <c r="V13" s="21">
        <v>4.4367722824652997E-2</v>
      </c>
      <c r="W13" s="21">
        <v>4.5532351394299099E-2</v>
      </c>
      <c r="X13" s="21">
        <v>4.89220396683279E-2</v>
      </c>
      <c r="Y13" s="21">
        <v>3.6688399215244402E-2</v>
      </c>
      <c r="Z13" s="21">
        <v>4.37947844983421E-2</v>
      </c>
      <c r="AA13" s="21">
        <v>2.0023602027599799E-2</v>
      </c>
      <c r="AB13" s="21">
        <v>2.0650881199561499E-2</v>
      </c>
      <c r="AC13" s="21">
        <v>1.1016185807617001E-2</v>
      </c>
      <c r="AD13" s="21">
        <v>4.1323496032959102E-2</v>
      </c>
      <c r="AE13" s="21">
        <v>1.27599043159976E-2</v>
      </c>
      <c r="AF13" s="21"/>
      <c r="AG13" s="21">
        <v>2.7451408582291802E-2</v>
      </c>
      <c r="AH13" s="21">
        <v>2.76801736998811E-2</v>
      </c>
    </row>
    <row r="14" spans="2:34" x14ac:dyDescent="0.25">
      <c r="B14" s="18" t="s">
        <v>106</v>
      </c>
      <c r="C14" s="21">
        <v>0.73333382547667803</v>
      </c>
      <c r="D14" s="21">
        <v>0.75442763366002197</v>
      </c>
      <c r="E14" s="21">
        <v>0.72038849922410397</v>
      </c>
      <c r="F14" s="21"/>
      <c r="G14" s="21">
        <v>0.70287634186604797</v>
      </c>
      <c r="H14" s="21">
        <v>0.75363821301355705</v>
      </c>
      <c r="I14" s="21">
        <v>0.736204832023033</v>
      </c>
      <c r="J14" s="21"/>
      <c r="K14" s="21">
        <v>0.68038439671114603</v>
      </c>
      <c r="L14" s="21">
        <v>0.74467943202970499</v>
      </c>
      <c r="M14" s="21"/>
      <c r="N14" s="21">
        <v>0.61781717916539403</v>
      </c>
      <c r="O14" s="21">
        <v>0.709257732927426</v>
      </c>
      <c r="P14" s="21">
        <v>0.73836482029286099</v>
      </c>
      <c r="Q14" s="21">
        <v>0.76961257698051699</v>
      </c>
      <c r="R14" s="21">
        <v>0.832857803226145</v>
      </c>
      <c r="S14" s="21"/>
      <c r="T14" s="21">
        <v>0.84882185494559403</v>
      </c>
      <c r="U14" s="21">
        <v>0.67619440703332401</v>
      </c>
      <c r="V14" s="21">
        <v>0.72330366256728396</v>
      </c>
      <c r="W14" s="21">
        <v>0.69921167667570205</v>
      </c>
      <c r="X14" s="21">
        <v>0.65443723824460898</v>
      </c>
      <c r="Y14" s="21">
        <v>0.68176360467993202</v>
      </c>
      <c r="Z14" s="21">
        <v>0.78317574665692802</v>
      </c>
      <c r="AA14" s="21">
        <v>0.71849677889572106</v>
      </c>
      <c r="AB14" s="21">
        <v>0.77843744547391502</v>
      </c>
      <c r="AC14" s="21">
        <v>0.76575007811997098</v>
      </c>
      <c r="AD14" s="21">
        <v>0.60423237383128403</v>
      </c>
      <c r="AE14" s="21">
        <v>0.77461270249478398</v>
      </c>
      <c r="AF14" s="21"/>
      <c r="AG14" s="21">
        <v>0.74694392846764501</v>
      </c>
      <c r="AH14" s="21">
        <v>0.73706503452982397</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280</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0.24433425040977999</v>
      </c>
      <c r="D9" s="17">
        <v>0.299277353249773</v>
      </c>
      <c r="E9" s="17">
        <v>0.193303058660275</v>
      </c>
      <c r="F9" s="17"/>
      <c r="G9" s="17">
        <v>0.19594453845844201</v>
      </c>
      <c r="H9" s="17">
        <v>0.25693920008157201</v>
      </c>
      <c r="I9" s="17">
        <v>0.27350004786598098</v>
      </c>
      <c r="J9" s="17"/>
      <c r="K9" s="17">
        <v>0.230736773231701</v>
      </c>
      <c r="L9" s="17">
        <v>0.24276986557791499</v>
      </c>
      <c r="M9" s="17"/>
      <c r="N9" s="17">
        <v>0.15552427128386301</v>
      </c>
      <c r="O9" s="17">
        <v>0.232366450723277</v>
      </c>
      <c r="P9" s="17">
        <v>0.22992188231827301</v>
      </c>
      <c r="Q9" s="17">
        <v>0.257973122266065</v>
      </c>
      <c r="R9" s="17">
        <v>0.35340986907073901</v>
      </c>
      <c r="S9" s="17"/>
      <c r="T9" s="17">
        <v>0.35507908402171201</v>
      </c>
      <c r="U9" s="17">
        <v>0.19156447899206699</v>
      </c>
      <c r="V9" s="17">
        <v>0.216928383440847</v>
      </c>
      <c r="W9" s="17">
        <v>0.22113130160462799</v>
      </c>
      <c r="X9" s="17">
        <v>0.23883248761398199</v>
      </c>
      <c r="Y9" s="17">
        <v>0.27594403220536901</v>
      </c>
      <c r="Z9" s="17">
        <v>0.24003503854161401</v>
      </c>
      <c r="AA9" s="17">
        <v>0.27280157718020298</v>
      </c>
      <c r="AB9" s="17">
        <v>0.230734062663877</v>
      </c>
      <c r="AC9" s="17">
        <v>0.20316274327091999</v>
      </c>
      <c r="AD9" s="17">
        <v>0.19730270231598401</v>
      </c>
      <c r="AE9" s="17">
        <v>0.24179120253127301</v>
      </c>
      <c r="AF9" s="17"/>
      <c r="AG9" s="17">
        <v>0.25879990241725798</v>
      </c>
      <c r="AH9" s="17">
        <v>0.23523396327062099</v>
      </c>
    </row>
    <row r="10" spans="2:34" x14ac:dyDescent="0.25">
      <c r="B10" s="18" t="s">
        <v>103</v>
      </c>
      <c r="C10" s="17">
        <v>0.38728960189848299</v>
      </c>
      <c r="D10" s="17">
        <v>0.37782065755835298</v>
      </c>
      <c r="E10" s="17">
        <v>0.39990101912040399</v>
      </c>
      <c r="F10" s="17"/>
      <c r="G10" s="17">
        <v>0.39016370461361999</v>
      </c>
      <c r="H10" s="17">
        <v>0.38004055645364898</v>
      </c>
      <c r="I10" s="17">
        <v>0.39369503239411602</v>
      </c>
      <c r="J10" s="17"/>
      <c r="K10" s="17">
        <v>0.32253565198408102</v>
      </c>
      <c r="L10" s="17">
        <v>0.40200393118556799</v>
      </c>
      <c r="M10" s="17"/>
      <c r="N10" s="17">
        <v>0.34250908104496902</v>
      </c>
      <c r="O10" s="17">
        <v>0.34806682143724299</v>
      </c>
      <c r="P10" s="17">
        <v>0.39498636319617902</v>
      </c>
      <c r="Q10" s="17">
        <v>0.40961131806562201</v>
      </c>
      <c r="R10" s="17">
        <v>0.44388394802446102</v>
      </c>
      <c r="S10" s="17"/>
      <c r="T10" s="17">
        <v>0.43111672476745699</v>
      </c>
      <c r="U10" s="17">
        <v>0.35534057001804398</v>
      </c>
      <c r="V10" s="17">
        <v>0.36136142059668003</v>
      </c>
      <c r="W10" s="17">
        <v>0.40762102924584898</v>
      </c>
      <c r="X10" s="17">
        <v>0.29086217133050601</v>
      </c>
      <c r="Y10" s="17">
        <v>0.35619471100554501</v>
      </c>
      <c r="Z10" s="17">
        <v>0.40873737155584999</v>
      </c>
      <c r="AA10" s="17">
        <v>0.420170165270979</v>
      </c>
      <c r="AB10" s="17">
        <v>0.39574957734317501</v>
      </c>
      <c r="AC10" s="17">
        <v>0.44618386672584298</v>
      </c>
      <c r="AD10" s="17">
        <v>0.36651331596216802</v>
      </c>
      <c r="AE10" s="17">
        <v>0.41660035793665201</v>
      </c>
      <c r="AF10" s="17"/>
      <c r="AG10" s="17">
        <v>0.37808764113584398</v>
      </c>
      <c r="AH10" s="17">
        <v>0.40577416762174601</v>
      </c>
    </row>
    <row r="11" spans="2:34" x14ac:dyDescent="0.25">
      <c r="B11" s="18" t="s">
        <v>104</v>
      </c>
      <c r="C11" s="17">
        <v>0.20352906666367199</v>
      </c>
      <c r="D11" s="17">
        <v>0.19481865144718599</v>
      </c>
      <c r="E11" s="17">
        <v>0.21286114557073499</v>
      </c>
      <c r="F11" s="17"/>
      <c r="G11" s="17">
        <v>0.225307058934827</v>
      </c>
      <c r="H11" s="17">
        <v>0.20528330535692099</v>
      </c>
      <c r="I11" s="17">
        <v>0.18110493212706499</v>
      </c>
      <c r="J11" s="17"/>
      <c r="K11" s="17">
        <v>0.225294162820871</v>
      </c>
      <c r="L11" s="17">
        <v>0.20410962183416101</v>
      </c>
      <c r="M11" s="17"/>
      <c r="N11" s="17">
        <v>0.24950760081328199</v>
      </c>
      <c r="O11" s="17">
        <v>0.23308835670765199</v>
      </c>
      <c r="P11" s="17">
        <v>0.21343260064702299</v>
      </c>
      <c r="Q11" s="17">
        <v>0.19376112272236901</v>
      </c>
      <c r="R11" s="17">
        <v>0.11858723978203201</v>
      </c>
      <c r="S11" s="17"/>
      <c r="T11" s="17">
        <v>0.14693689971135199</v>
      </c>
      <c r="U11" s="17">
        <v>0.25774602450455503</v>
      </c>
      <c r="V11" s="17">
        <v>0.21077519006483</v>
      </c>
      <c r="W11" s="17">
        <v>0.191563666170218</v>
      </c>
      <c r="X11" s="17">
        <v>0.23163207072556999</v>
      </c>
      <c r="Y11" s="17">
        <v>0.214113846085177</v>
      </c>
      <c r="Z11" s="17">
        <v>0.209773945584422</v>
      </c>
      <c r="AA11" s="17">
        <v>0.17745143012519901</v>
      </c>
      <c r="AB11" s="17">
        <v>0.19478107139477599</v>
      </c>
      <c r="AC11" s="17">
        <v>0.16435271215908401</v>
      </c>
      <c r="AD11" s="17">
        <v>0.26200895354681802</v>
      </c>
      <c r="AE11" s="17">
        <v>0.193664377998192</v>
      </c>
      <c r="AF11" s="17"/>
      <c r="AG11" s="17">
        <v>0.20971219730268001</v>
      </c>
      <c r="AH11" s="17">
        <v>0.18986477322847101</v>
      </c>
    </row>
    <row r="12" spans="2:34" x14ac:dyDescent="0.25">
      <c r="B12" s="18" t="s">
        <v>105</v>
      </c>
      <c r="C12" s="17">
        <v>0.11890210308766</v>
      </c>
      <c r="D12" s="17">
        <v>9.30969769252456E-2</v>
      </c>
      <c r="E12" s="17">
        <v>0.137316552525416</v>
      </c>
      <c r="F12" s="17"/>
      <c r="G12" s="17">
        <v>0.117585409332796</v>
      </c>
      <c r="H12" s="17">
        <v>0.119700292085553</v>
      </c>
      <c r="I12" s="17">
        <v>0.11912584442658999</v>
      </c>
      <c r="J12" s="17"/>
      <c r="K12" s="17">
        <v>0.17733734500144699</v>
      </c>
      <c r="L12" s="17">
        <v>0.10771438942944001</v>
      </c>
      <c r="M12" s="17"/>
      <c r="N12" s="17">
        <v>0.157897112896594</v>
      </c>
      <c r="O12" s="17">
        <v>0.13331194302440999</v>
      </c>
      <c r="P12" s="17">
        <v>0.12687733324085401</v>
      </c>
      <c r="Q12" s="17">
        <v>0.10090264643400999</v>
      </c>
      <c r="R12" s="17">
        <v>6.2515938689341202E-2</v>
      </c>
      <c r="S12" s="17"/>
      <c r="T12" s="17">
        <v>4.8020471610900298E-2</v>
      </c>
      <c r="U12" s="17">
        <v>0.15134524391079501</v>
      </c>
      <c r="V12" s="17">
        <v>0.12384953678602</v>
      </c>
      <c r="W12" s="17">
        <v>0.11941027949904</v>
      </c>
      <c r="X12" s="17">
        <v>0.19628035719463799</v>
      </c>
      <c r="Y12" s="17">
        <v>0.10170375169066399</v>
      </c>
      <c r="Z12" s="17">
        <v>0.102027820667385</v>
      </c>
      <c r="AA12" s="17">
        <v>0.10484075039159101</v>
      </c>
      <c r="AB12" s="17">
        <v>0.11752532409543601</v>
      </c>
      <c r="AC12" s="17">
        <v>0.15041914911280399</v>
      </c>
      <c r="AD12" s="17">
        <v>0.117937694263636</v>
      </c>
      <c r="AE12" s="17">
        <v>0.131207187497447</v>
      </c>
      <c r="AF12" s="17"/>
      <c r="AG12" s="17">
        <v>0.10950625378522499</v>
      </c>
      <c r="AH12" s="17">
        <v>0.12698223525896599</v>
      </c>
    </row>
    <row r="13" spans="2:34" x14ac:dyDescent="0.25">
      <c r="B13" s="18" t="s">
        <v>80</v>
      </c>
      <c r="C13" s="21">
        <v>4.5944977940404898E-2</v>
      </c>
      <c r="D13" s="21">
        <v>3.4986360819442501E-2</v>
      </c>
      <c r="E13" s="21">
        <v>5.6618224123169102E-2</v>
      </c>
      <c r="F13" s="21"/>
      <c r="G13" s="21">
        <v>7.0999288660314103E-2</v>
      </c>
      <c r="H13" s="21">
        <v>3.8036646022304603E-2</v>
      </c>
      <c r="I13" s="21">
        <v>3.2574143186247698E-2</v>
      </c>
      <c r="J13" s="21"/>
      <c r="K13" s="21">
        <v>4.4096066961899702E-2</v>
      </c>
      <c r="L13" s="21">
        <v>4.34021919729159E-2</v>
      </c>
      <c r="M13" s="21"/>
      <c r="N13" s="21">
        <v>9.4561933961291603E-2</v>
      </c>
      <c r="O13" s="21">
        <v>5.3166428107418201E-2</v>
      </c>
      <c r="P13" s="21">
        <v>3.47818205976708E-2</v>
      </c>
      <c r="Q13" s="21">
        <v>3.7751790511935501E-2</v>
      </c>
      <c r="R13" s="21">
        <v>2.16030044334268E-2</v>
      </c>
      <c r="S13" s="21"/>
      <c r="T13" s="21">
        <v>1.8846819888578899E-2</v>
      </c>
      <c r="U13" s="21">
        <v>4.4003682574540001E-2</v>
      </c>
      <c r="V13" s="21">
        <v>8.7085469111622696E-2</v>
      </c>
      <c r="W13" s="21">
        <v>6.0273723480264899E-2</v>
      </c>
      <c r="X13" s="21">
        <v>4.2392913135303703E-2</v>
      </c>
      <c r="Y13" s="21">
        <v>5.2043659013245001E-2</v>
      </c>
      <c r="Z13" s="21">
        <v>3.9425823650729802E-2</v>
      </c>
      <c r="AA13" s="21">
        <v>2.47360770320273E-2</v>
      </c>
      <c r="AB13" s="21">
        <v>6.1209964502736698E-2</v>
      </c>
      <c r="AC13" s="21">
        <v>3.5881528731348901E-2</v>
      </c>
      <c r="AD13" s="21">
        <v>5.6237333911394599E-2</v>
      </c>
      <c r="AE13" s="21">
        <v>1.6736874036435399E-2</v>
      </c>
      <c r="AF13" s="21"/>
      <c r="AG13" s="21">
        <v>4.3894005358992502E-2</v>
      </c>
      <c r="AH13" s="21">
        <v>4.2144860620195901E-2</v>
      </c>
    </row>
    <row r="14" spans="2:34" x14ac:dyDescent="0.25">
      <c r="B14" s="18" t="s">
        <v>106</v>
      </c>
      <c r="C14" s="21">
        <v>0.63162385230826301</v>
      </c>
      <c r="D14" s="21">
        <v>0.67709801080812604</v>
      </c>
      <c r="E14" s="21">
        <v>0.59320407778067996</v>
      </c>
      <c r="F14" s="21"/>
      <c r="G14" s="21">
        <v>0.586108243072063</v>
      </c>
      <c r="H14" s="21">
        <v>0.63697975653522099</v>
      </c>
      <c r="I14" s="21">
        <v>0.667195080260097</v>
      </c>
      <c r="J14" s="21"/>
      <c r="K14" s="21">
        <v>0.55327242521578202</v>
      </c>
      <c r="L14" s="21">
        <v>0.64477379676348301</v>
      </c>
      <c r="M14" s="21"/>
      <c r="N14" s="21">
        <v>0.498033352328832</v>
      </c>
      <c r="O14" s="21">
        <v>0.58043327216051999</v>
      </c>
      <c r="P14" s="21">
        <v>0.62490824551445201</v>
      </c>
      <c r="Q14" s="21">
        <v>0.66758444033168596</v>
      </c>
      <c r="R14" s="21">
        <v>0.79729381709519997</v>
      </c>
      <c r="S14" s="21"/>
      <c r="T14" s="21">
        <v>0.78619580878916895</v>
      </c>
      <c r="U14" s="21">
        <v>0.54690504901010994</v>
      </c>
      <c r="V14" s="21">
        <v>0.57828980403752706</v>
      </c>
      <c r="W14" s="21">
        <v>0.62875233085047699</v>
      </c>
      <c r="X14" s="21">
        <v>0.52969465894448797</v>
      </c>
      <c r="Y14" s="21">
        <v>0.63213874321091401</v>
      </c>
      <c r="Z14" s="21">
        <v>0.648772410097464</v>
      </c>
      <c r="AA14" s="21">
        <v>0.69297174245118298</v>
      </c>
      <c r="AB14" s="21">
        <v>0.62648364000705103</v>
      </c>
      <c r="AC14" s="21">
        <v>0.64934660999676397</v>
      </c>
      <c r="AD14" s="21">
        <v>0.56381601827815098</v>
      </c>
      <c r="AE14" s="21">
        <v>0.65839156046792502</v>
      </c>
      <c r="AF14" s="21"/>
      <c r="AG14" s="21">
        <v>0.63688754355310295</v>
      </c>
      <c r="AH14" s="21">
        <v>0.64100813089236697</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281</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0.32151074664531998</v>
      </c>
      <c r="D9" s="17">
        <v>0.337042294617862</v>
      </c>
      <c r="E9" s="17">
        <v>0.31212642011695302</v>
      </c>
      <c r="F9" s="17"/>
      <c r="G9" s="17">
        <v>0.26876468238432</v>
      </c>
      <c r="H9" s="17">
        <v>0.34902577899043002</v>
      </c>
      <c r="I9" s="17">
        <v>0.33605712295925899</v>
      </c>
      <c r="J9" s="17"/>
      <c r="K9" s="17">
        <v>0.35234756449844401</v>
      </c>
      <c r="L9" s="17">
        <v>0.31437059255476502</v>
      </c>
      <c r="M9" s="17"/>
      <c r="N9" s="17">
        <v>0.20273274062579799</v>
      </c>
      <c r="O9" s="17">
        <v>0.29384459091153903</v>
      </c>
      <c r="P9" s="17">
        <v>0.32895871414351102</v>
      </c>
      <c r="Q9" s="17">
        <v>0.31076382925514301</v>
      </c>
      <c r="R9" s="17">
        <v>0.44004598840276399</v>
      </c>
      <c r="S9" s="17"/>
      <c r="T9" s="17">
        <v>0.44997548109091001</v>
      </c>
      <c r="U9" s="17">
        <v>0.273183600305412</v>
      </c>
      <c r="V9" s="17">
        <v>0.28076821069664198</v>
      </c>
      <c r="W9" s="17">
        <v>0.30953157320726599</v>
      </c>
      <c r="X9" s="17">
        <v>0.27446806168636001</v>
      </c>
      <c r="Y9" s="17">
        <v>0.31514567902101498</v>
      </c>
      <c r="Z9" s="17">
        <v>0.33450096502878501</v>
      </c>
      <c r="AA9" s="17">
        <v>0.31207657229180602</v>
      </c>
      <c r="AB9" s="17">
        <v>0.33721367463325003</v>
      </c>
      <c r="AC9" s="17">
        <v>0.30269614420124702</v>
      </c>
      <c r="AD9" s="17">
        <v>0.29719022263777201</v>
      </c>
      <c r="AE9" s="17">
        <v>0.23926639729903601</v>
      </c>
      <c r="AF9" s="17"/>
      <c r="AG9" s="17">
        <v>0.312281522978413</v>
      </c>
      <c r="AH9" s="17">
        <v>0.32877984426002899</v>
      </c>
    </row>
    <row r="10" spans="2:34" x14ac:dyDescent="0.25">
      <c r="B10" s="18" t="s">
        <v>103</v>
      </c>
      <c r="C10" s="17">
        <v>0.38119520150620201</v>
      </c>
      <c r="D10" s="17">
        <v>0.37177305699014801</v>
      </c>
      <c r="E10" s="17">
        <v>0.39032710576847701</v>
      </c>
      <c r="F10" s="17"/>
      <c r="G10" s="17">
        <v>0.36853052783958901</v>
      </c>
      <c r="H10" s="17">
        <v>0.39092454810740301</v>
      </c>
      <c r="I10" s="17">
        <v>0.38077848087761101</v>
      </c>
      <c r="J10" s="17"/>
      <c r="K10" s="17">
        <v>0.29577267272034602</v>
      </c>
      <c r="L10" s="17">
        <v>0.40165018552998899</v>
      </c>
      <c r="M10" s="17"/>
      <c r="N10" s="17">
        <v>0.337078147255986</v>
      </c>
      <c r="O10" s="17">
        <v>0.360269105900555</v>
      </c>
      <c r="P10" s="17">
        <v>0.38915850559605902</v>
      </c>
      <c r="Q10" s="17">
        <v>0.43820081445865899</v>
      </c>
      <c r="R10" s="17">
        <v>0.40471924079686</v>
      </c>
      <c r="S10" s="17"/>
      <c r="T10" s="17">
        <v>0.378789635632368</v>
      </c>
      <c r="U10" s="17">
        <v>0.41753981247780703</v>
      </c>
      <c r="V10" s="17">
        <v>0.43309242632871298</v>
      </c>
      <c r="W10" s="17">
        <v>0.38743585026729499</v>
      </c>
      <c r="X10" s="17">
        <v>0.334067206245654</v>
      </c>
      <c r="Y10" s="17">
        <v>0.34334536948650901</v>
      </c>
      <c r="Z10" s="17">
        <v>0.38457122956670697</v>
      </c>
      <c r="AA10" s="17">
        <v>0.38954385409040099</v>
      </c>
      <c r="AB10" s="17">
        <v>0.349180407246383</v>
      </c>
      <c r="AC10" s="17">
        <v>0.37990102001065501</v>
      </c>
      <c r="AD10" s="17">
        <v>0.352024664467805</v>
      </c>
      <c r="AE10" s="17">
        <v>0.46192705922138499</v>
      </c>
      <c r="AF10" s="17"/>
      <c r="AG10" s="17">
        <v>0.41415507408451502</v>
      </c>
      <c r="AH10" s="17">
        <v>0.378845270181071</v>
      </c>
    </row>
    <row r="11" spans="2:34" x14ac:dyDescent="0.25">
      <c r="B11" s="18" t="s">
        <v>104</v>
      </c>
      <c r="C11" s="17">
        <v>0.16136992390581401</v>
      </c>
      <c r="D11" s="17">
        <v>0.16992899471435799</v>
      </c>
      <c r="E11" s="17">
        <v>0.153061855656655</v>
      </c>
      <c r="F11" s="17"/>
      <c r="G11" s="17">
        <v>0.195464884999662</v>
      </c>
      <c r="H11" s="17">
        <v>0.14467425943651999</v>
      </c>
      <c r="I11" s="17">
        <v>0.15060261274059</v>
      </c>
      <c r="J11" s="17"/>
      <c r="K11" s="17">
        <v>0.165730310650303</v>
      </c>
      <c r="L11" s="17">
        <v>0.162417360996858</v>
      </c>
      <c r="M11" s="17"/>
      <c r="N11" s="17">
        <v>0.21623356590613399</v>
      </c>
      <c r="O11" s="17">
        <v>0.200163197835835</v>
      </c>
      <c r="P11" s="17">
        <v>0.16142244439397799</v>
      </c>
      <c r="Q11" s="17">
        <v>0.13093027455054099</v>
      </c>
      <c r="R11" s="17">
        <v>8.5178621878027702E-2</v>
      </c>
      <c r="S11" s="17"/>
      <c r="T11" s="17">
        <v>0.10498411263516801</v>
      </c>
      <c r="U11" s="17">
        <v>0.16299161906203899</v>
      </c>
      <c r="V11" s="17">
        <v>0.12852544535803101</v>
      </c>
      <c r="W11" s="17">
        <v>0.109167922390336</v>
      </c>
      <c r="X11" s="17">
        <v>0.19825343739304099</v>
      </c>
      <c r="Y11" s="17">
        <v>0.18221628653581701</v>
      </c>
      <c r="Z11" s="17">
        <v>0.131556634294726</v>
      </c>
      <c r="AA11" s="17">
        <v>0.16782458601708899</v>
      </c>
      <c r="AB11" s="17">
        <v>0.22412925671261999</v>
      </c>
      <c r="AC11" s="17">
        <v>0.19285622695747001</v>
      </c>
      <c r="AD11" s="17">
        <v>0.207901431954472</v>
      </c>
      <c r="AE11" s="17">
        <v>0.17268220063763401</v>
      </c>
      <c r="AF11" s="17"/>
      <c r="AG11" s="17">
        <v>0.15090858165856599</v>
      </c>
      <c r="AH11" s="17">
        <v>0.15770473837655699</v>
      </c>
    </row>
    <row r="12" spans="2:34" x14ac:dyDescent="0.25">
      <c r="B12" s="18" t="s">
        <v>105</v>
      </c>
      <c r="C12" s="17">
        <v>9.2570069798341897E-2</v>
      </c>
      <c r="D12" s="17">
        <v>7.9570001935027196E-2</v>
      </c>
      <c r="E12" s="17">
        <v>9.8632918330364597E-2</v>
      </c>
      <c r="F12" s="17"/>
      <c r="G12" s="17">
        <v>0.104075890071382</v>
      </c>
      <c r="H12" s="17">
        <v>8.1717739537409698E-2</v>
      </c>
      <c r="I12" s="17">
        <v>9.5469014632803204E-2</v>
      </c>
      <c r="J12" s="17"/>
      <c r="K12" s="17">
        <v>0.13173730772543801</v>
      </c>
      <c r="L12" s="17">
        <v>8.5109395377347005E-2</v>
      </c>
      <c r="M12" s="17"/>
      <c r="N12" s="17">
        <v>0.15664315632668999</v>
      </c>
      <c r="O12" s="17">
        <v>0.102331433889296</v>
      </c>
      <c r="P12" s="17">
        <v>8.6004218659961607E-2</v>
      </c>
      <c r="Q12" s="17">
        <v>5.3649238881992502E-2</v>
      </c>
      <c r="R12" s="17">
        <v>5.5088056123986297E-2</v>
      </c>
      <c r="S12" s="17"/>
      <c r="T12" s="17">
        <v>3.6402272619607101E-2</v>
      </c>
      <c r="U12" s="17">
        <v>0.11865712137669999</v>
      </c>
      <c r="V12" s="17">
        <v>8.7187966501861003E-2</v>
      </c>
      <c r="W12" s="17">
        <v>0.140571748376493</v>
      </c>
      <c r="X12" s="17">
        <v>0.150179551651663</v>
      </c>
      <c r="Y12" s="17">
        <v>0.106496802683626</v>
      </c>
      <c r="Z12" s="17">
        <v>9.2462896351481305E-2</v>
      </c>
      <c r="AA12" s="17">
        <v>7.6580131892402398E-2</v>
      </c>
      <c r="AB12" s="17">
        <v>5.64294604565201E-2</v>
      </c>
      <c r="AC12" s="17">
        <v>7.5132163534744695E-2</v>
      </c>
      <c r="AD12" s="17">
        <v>0.111645219865194</v>
      </c>
      <c r="AE12" s="17">
        <v>9.5526723319945397E-2</v>
      </c>
      <c r="AF12" s="17"/>
      <c r="AG12" s="17">
        <v>8.39198335215421E-2</v>
      </c>
      <c r="AH12" s="17">
        <v>9.6333724927754494E-2</v>
      </c>
    </row>
    <row r="13" spans="2:34" x14ac:dyDescent="0.25">
      <c r="B13" s="18" t="s">
        <v>80</v>
      </c>
      <c r="C13" s="21">
        <v>4.3354058144321597E-2</v>
      </c>
      <c r="D13" s="21">
        <v>4.1685651742605301E-2</v>
      </c>
      <c r="E13" s="21">
        <v>4.5851700127551E-2</v>
      </c>
      <c r="F13" s="21"/>
      <c r="G13" s="21">
        <v>6.3164014705046997E-2</v>
      </c>
      <c r="H13" s="21">
        <v>3.3657673928236702E-2</v>
      </c>
      <c r="I13" s="21">
        <v>3.7092768789736101E-2</v>
      </c>
      <c r="J13" s="21"/>
      <c r="K13" s="21">
        <v>5.4412144405469202E-2</v>
      </c>
      <c r="L13" s="21">
        <v>3.64524655410405E-2</v>
      </c>
      <c r="M13" s="21"/>
      <c r="N13" s="21">
        <v>8.7312389885391001E-2</v>
      </c>
      <c r="O13" s="21">
        <v>4.3391671462775103E-2</v>
      </c>
      <c r="P13" s="21">
        <v>3.4456117206490201E-2</v>
      </c>
      <c r="Q13" s="21">
        <v>6.6455842853664696E-2</v>
      </c>
      <c r="R13" s="21">
        <v>1.49680927983628E-2</v>
      </c>
      <c r="S13" s="21"/>
      <c r="T13" s="21">
        <v>2.9848498021946699E-2</v>
      </c>
      <c r="U13" s="21">
        <v>2.7627846778041899E-2</v>
      </c>
      <c r="V13" s="21">
        <v>7.0425951114752805E-2</v>
      </c>
      <c r="W13" s="21">
        <v>5.3292905758609899E-2</v>
      </c>
      <c r="X13" s="21">
        <v>4.3031743023281603E-2</v>
      </c>
      <c r="Y13" s="21">
        <v>5.2795862273033498E-2</v>
      </c>
      <c r="Z13" s="21">
        <v>5.6908274758300501E-2</v>
      </c>
      <c r="AA13" s="21">
        <v>5.3974855708301503E-2</v>
      </c>
      <c r="AB13" s="21">
        <v>3.3047200951226999E-2</v>
      </c>
      <c r="AC13" s="21">
        <v>4.9414445295883298E-2</v>
      </c>
      <c r="AD13" s="21">
        <v>3.1238461074757602E-2</v>
      </c>
      <c r="AE13" s="21">
        <v>3.05976195219997E-2</v>
      </c>
      <c r="AF13" s="21"/>
      <c r="AG13" s="21">
        <v>3.8734987756965003E-2</v>
      </c>
      <c r="AH13" s="21">
        <v>3.8336422254588602E-2</v>
      </c>
    </row>
    <row r="14" spans="2:34" x14ac:dyDescent="0.25">
      <c r="B14" s="18" t="s">
        <v>106</v>
      </c>
      <c r="C14" s="21">
        <v>0.70270594815152199</v>
      </c>
      <c r="D14" s="21">
        <v>0.70881535160801001</v>
      </c>
      <c r="E14" s="21">
        <v>0.70245352588542997</v>
      </c>
      <c r="F14" s="21"/>
      <c r="G14" s="21">
        <v>0.63729521022391</v>
      </c>
      <c r="H14" s="21">
        <v>0.73995032709783304</v>
      </c>
      <c r="I14" s="21">
        <v>0.71683560383687095</v>
      </c>
      <c r="J14" s="21"/>
      <c r="K14" s="21">
        <v>0.64812023721878897</v>
      </c>
      <c r="L14" s="21">
        <v>0.71602077808475495</v>
      </c>
      <c r="M14" s="21"/>
      <c r="N14" s="21">
        <v>0.539810887881785</v>
      </c>
      <c r="O14" s="21">
        <v>0.65411369681209397</v>
      </c>
      <c r="P14" s="21">
        <v>0.71811721973956999</v>
      </c>
      <c r="Q14" s="21">
        <v>0.748964643713801</v>
      </c>
      <c r="R14" s="21">
        <v>0.84476522919962305</v>
      </c>
      <c r="S14" s="21"/>
      <c r="T14" s="21">
        <v>0.82876511672327802</v>
      </c>
      <c r="U14" s="21">
        <v>0.69072341278321903</v>
      </c>
      <c r="V14" s="21">
        <v>0.71386063702535496</v>
      </c>
      <c r="W14" s="21">
        <v>0.69696742347456098</v>
      </c>
      <c r="X14" s="21">
        <v>0.60853526793201396</v>
      </c>
      <c r="Y14" s="21">
        <v>0.65849104850752405</v>
      </c>
      <c r="Z14" s="21">
        <v>0.71907219459549199</v>
      </c>
      <c r="AA14" s="21">
        <v>0.70162042638220701</v>
      </c>
      <c r="AB14" s="21">
        <v>0.68639408187963302</v>
      </c>
      <c r="AC14" s="21">
        <v>0.68259716421190197</v>
      </c>
      <c r="AD14" s="21">
        <v>0.64921488710557695</v>
      </c>
      <c r="AE14" s="21">
        <v>0.70119345652042098</v>
      </c>
      <c r="AF14" s="21"/>
      <c r="AG14" s="21">
        <v>0.72643659706292696</v>
      </c>
      <c r="AH14" s="21">
        <v>0.70762511444109999</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282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0.18697534702261001</v>
      </c>
      <c r="D9" s="17">
        <v>0.21285309277072001</v>
      </c>
      <c r="E9" s="17">
        <v>0.163915020176707</v>
      </c>
      <c r="F9" s="17"/>
      <c r="G9" s="17">
        <v>0.16868213237014801</v>
      </c>
      <c r="H9" s="17">
        <v>0.144865149203913</v>
      </c>
      <c r="I9" s="17">
        <v>0.256683788106014</v>
      </c>
      <c r="J9" s="17"/>
      <c r="K9" s="17">
        <v>0.16169502641977901</v>
      </c>
      <c r="L9" s="17">
        <v>0.189727396195433</v>
      </c>
      <c r="M9" s="17"/>
      <c r="N9" s="17">
        <v>0.167155440130656</v>
      </c>
      <c r="O9" s="17">
        <v>0.19963221605919201</v>
      </c>
      <c r="P9" s="17">
        <v>0.136259129444015</v>
      </c>
      <c r="Q9" s="17">
        <v>0.16639281997220701</v>
      </c>
      <c r="R9" s="17">
        <v>0.29285330140568999</v>
      </c>
      <c r="S9" s="17"/>
      <c r="T9" s="17">
        <v>0.283839388977847</v>
      </c>
      <c r="U9" s="17">
        <v>0.14380962394000699</v>
      </c>
      <c r="V9" s="17">
        <v>0.142663141515501</v>
      </c>
      <c r="W9" s="17">
        <v>0.176553323946917</v>
      </c>
      <c r="X9" s="17">
        <v>0.16130954034223799</v>
      </c>
      <c r="Y9" s="17">
        <v>0.157800311755667</v>
      </c>
      <c r="Z9" s="17">
        <v>0.14966645122751501</v>
      </c>
      <c r="AA9" s="17">
        <v>0.15205880327291199</v>
      </c>
      <c r="AB9" s="17">
        <v>0.20690459866730801</v>
      </c>
      <c r="AC9" s="17">
        <v>0.23271334881457401</v>
      </c>
      <c r="AD9" s="17">
        <v>0.21820751346073999</v>
      </c>
      <c r="AE9" s="17">
        <v>0.15024157831641</v>
      </c>
      <c r="AF9" s="17"/>
      <c r="AG9" s="17">
        <v>0.20848886291185101</v>
      </c>
      <c r="AH9" s="17">
        <v>0.16951576365708401</v>
      </c>
    </row>
    <row r="10" spans="2:34" x14ac:dyDescent="0.25">
      <c r="B10" s="18" t="s">
        <v>103</v>
      </c>
      <c r="C10" s="17">
        <v>0.32674065371961097</v>
      </c>
      <c r="D10" s="17">
        <v>0.35634295629885099</v>
      </c>
      <c r="E10" s="17">
        <v>0.300596136499167</v>
      </c>
      <c r="F10" s="17"/>
      <c r="G10" s="17">
        <v>0.35309941028276798</v>
      </c>
      <c r="H10" s="17">
        <v>0.32109608487616298</v>
      </c>
      <c r="I10" s="17">
        <v>0.30932423828127598</v>
      </c>
      <c r="J10" s="17"/>
      <c r="K10" s="17">
        <v>0.29920541814352197</v>
      </c>
      <c r="L10" s="17">
        <v>0.33435070106446801</v>
      </c>
      <c r="M10" s="17"/>
      <c r="N10" s="17">
        <v>0.328487370116327</v>
      </c>
      <c r="O10" s="17">
        <v>0.35156069366973303</v>
      </c>
      <c r="P10" s="17">
        <v>0.318894039970534</v>
      </c>
      <c r="Q10" s="17">
        <v>0.288436528705172</v>
      </c>
      <c r="R10" s="17">
        <v>0.32747945997568301</v>
      </c>
      <c r="S10" s="17"/>
      <c r="T10" s="17">
        <v>0.29903732613892697</v>
      </c>
      <c r="U10" s="17">
        <v>0.347457669678501</v>
      </c>
      <c r="V10" s="17">
        <v>0.29249241135903598</v>
      </c>
      <c r="W10" s="17">
        <v>0.29450803639154499</v>
      </c>
      <c r="X10" s="17">
        <v>0.30947325901361</v>
      </c>
      <c r="Y10" s="17">
        <v>0.338247292697748</v>
      </c>
      <c r="Z10" s="17">
        <v>0.39664963333412001</v>
      </c>
      <c r="AA10" s="17">
        <v>0.44718291068375998</v>
      </c>
      <c r="AB10" s="17">
        <v>0.30016458537107799</v>
      </c>
      <c r="AC10" s="17">
        <v>0.30185055698956498</v>
      </c>
      <c r="AD10" s="17">
        <v>0.286254459849969</v>
      </c>
      <c r="AE10" s="17">
        <v>0.416716527977394</v>
      </c>
      <c r="AF10" s="17"/>
      <c r="AG10" s="17">
        <v>0.347716839395253</v>
      </c>
      <c r="AH10" s="17">
        <v>0.32745587905043</v>
      </c>
    </row>
    <row r="11" spans="2:34" x14ac:dyDescent="0.25">
      <c r="B11" s="18" t="s">
        <v>104</v>
      </c>
      <c r="C11" s="17">
        <v>0.26980219307557401</v>
      </c>
      <c r="D11" s="17">
        <v>0.24726749428140199</v>
      </c>
      <c r="E11" s="17">
        <v>0.295517021371002</v>
      </c>
      <c r="F11" s="17"/>
      <c r="G11" s="17">
        <v>0.25450953499344797</v>
      </c>
      <c r="H11" s="17">
        <v>0.30165696897076</v>
      </c>
      <c r="I11" s="17">
        <v>0.244127900461174</v>
      </c>
      <c r="J11" s="17"/>
      <c r="K11" s="17">
        <v>0.297094129330638</v>
      </c>
      <c r="L11" s="17">
        <v>0.26628649200019</v>
      </c>
      <c r="M11" s="17"/>
      <c r="N11" s="17">
        <v>0.25985135321706598</v>
      </c>
      <c r="O11" s="17">
        <v>0.235999426065957</v>
      </c>
      <c r="P11" s="17">
        <v>0.30598635036132499</v>
      </c>
      <c r="Q11" s="17">
        <v>0.335668263210885</v>
      </c>
      <c r="R11" s="17">
        <v>0.222230099469714</v>
      </c>
      <c r="S11" s="17"/>
      <c r="T11" s="17">
        <v>0.25123881062984998</v>
      </c>
      <c r="U11" s="17">
        <v>0.26836860952193797</v>
      </c>
      <c r="V11" s="17">
        <v>0.29252574080864002</v>
      </c>
      <c r="W11" s="17">
        <v>0.35051343994556</v>
      </c>
      <c r="X11" s="17">
        <v>0.26488373892625</v>
      </c>
      <c r="Y11" s="17">
        <v>0.26537284395489003</v>
      </c>
      <c r="Z11" s="17">
        <v>0.27381821412178797</v>
      </c>
      <c r="AA11" s="17">
        <v>0.20147264460789799</v>
      </c>
      <c r="AB11" s="17">
        <v>0.28031562116500802</v>
      </c>
      <c r="AC11" s="17">
        <v>0.25800119524631498</v>
      </c>
      <c r="AD11" s="17">
        <v>0.23162358302591601</v>
      </c>
      <c r="AE11" s="17">
        <v>0.23250538033624901</v>
      </c>
      <c r="AF11" s="17"/>
      <c r="AG11" s="17">
        <v>0.26119331368578202</v>
      </c>
      <c r="AH11" s="17">
        <v>0.280487343171825</v>
      </c>
    </row>
    <row r="12" spans="2:34" x14ac:dyDescent="0.25">
      <c r="B12" s="18" t="s">
        <v>105</v>
      </c>
      <c r="C12" s="17">
        <v>0.15936395890580901</v>
      </c>
      <c r="D12" s="17">
        <v>0.12608000616600801</v>
      </c>
      <c r="E12" s="17">
        <v>0.182970530024718</v>
      </c>
      <c r="F12" s="17"/>
      <c r="G12" s="17">
        <v>0.16286543886035401</v>
      </c>
      <c r="H12" s="17">
        <v>0.16713183268103701</v>
      </c>
      <c r="I12" s="17">
        <v>0.146387189320065</v>
      </c>
      <c r="J12" s="17"/>
      <c r="K12" s="17">
        <v>0.18521655445805399</v>
      </c>
      <c r="L12" s="17">
        <v>0.15683561819024899</v>
      </c>
      <c r="M12" s="17"/>
      <c r="N12" s="17">
        <v>0.175735368552384</v>
      </c>
      <c r="O12" s="17">
        <v>0.16388823359582899</v>
      </c>
      <c r="P12" s="17">
        <v>0.17559273166064099</v>
      </c>
      <c r="Q12" s="17">
        <v>0.133110086233409</v>
      </c>
      <c r="R12" s="17">
        <v>0.119862803937811</v>
      </c>
      <c r="S12" s="17"/>
      <c r="T12" s="17">
        <v>0.113211094225558</v>
      </c>
      <c r="U12" s="17">
        <v>0.194692849422023</v>
      </c>
      <c r="V12" s="17">
        <v>0.19735581199018701</v>
      </c>
      <c r="W12" s="17">
        <v>0.13750603759910399</v>
      </c>
      <c r="X12" s="17">
        <v>0.215114519140163</v>
      </c>
      <c r="Y12" s="17">
        <v>0.153460839716724</v>
      </c>
      <c r="Z12" s="17">
        <v>0.111555529034866</v>
      </c>
      <c r="AA12" s="17">
        <v>0.148870764270294</v>
      </c>
      <c r="AB12" s="17">
        <v>0.16147655983690801</v>
      </c>
      <c r="AC12" s="17">
        <v>0.160353801853725</v>
      </c>
      <c r="AD12" s="17">
        <v>0.185891561392172</v>
      </c>
      <c r="AE12" s="17">
        <v>0.15051119747279201</v>
      </c>
      <c r="AF12" s="17"/>
      <c r="AG12" s="17">
        <v>0.13488382078665101</v>
      </c>
      <c r="AH12" s="17">
        <v>0.169439788855721</v>
      </c>
    </row>
    <row r="13" spans="2:34" x14ac:dyDescent="0.25">
      <c r="B13" s="18" t="s">
        <v>80</v>
      </c>
      <c r="C13" s="21">
        <v>5.7117847276395503E-2</v>
      </c>
      <c r="D13" s="21">
        <v>5.7456450483019103E-2</v>
      </c>
      <c r="E13" s="21">
        <v>5.7001291928405799E-2</v>
      </c>
      <c r="F13" s="21"/>
      <c r="G13" s="21">
        <v>6.0843483493281801E-2</v>
      </c>
      <c r="H13" s="21">
        <v>6.5249964268127195E-2</v>
      </c>
      <c r="I13" s="21">
        <v>4.3476883831471198E-2</v>
      </c>
      <c r="J13" s="21"/>
      <c r="K13" s="21">
        <v>5.6788871648007701E-2</v>
      </c>
      <c r="L13" s="21">
        <v>5.2799792549659497E-2</v>
      </c>
      <c r="M13" s="21"/>
      <c r="N13" s="21">
        <v>6.8770467983567798E-2</v>
      </c>
      <c r="O13" s="21">
        <v>4.8919430609289001E-2</v>
      </c>
      <c r="P13" s="21">
        <v>6.3267748563484896E-2</v>
      </c>
      <c r="Q13" s="21">
        <v>7.6392301878326199E-2</v>
      </c>
      <c r="R13" s="21">
        <v>3.7574335211102899E-2</v>
      </c>
      <c r="S13" s="21"/>
      <c r="T13" s="21">
        <v>5.2673380027817303E-2</v>
      </c>
      <c r="U13" s="21">
        <v>4.5671247437529802E-2</v>
      </c>
      <c r="V13" s="21">
        <v>7.4962894326636498E-2</v>
      </c>
      <c r="W13" s="21">
        <v>4.0919162116874797E-2</v>
      </c>
      <c r="X13" s="21">
        <v>4.9218942577738498E-2</v>
      </c>
      <c r="Y13" s="21">
        <v>8.5118711874970804E-2</v>
      </c>
      <c r="Z13" s="21">
        <v>6.8310172281710699E-2</v>
      </c>
      <c r="AA13" s="21">
        <v>5.0414877165136297E-2</v>
      </c>
      <c r="AB13" s="21">
        <v>5.1138634959697997E-2</v>
      </c>
      <c r="AC13" s="21">
        <v>4.7081097095821201E-2</v>
      </c>
      <c r="AD13" s="21">
        <v>7.8022882271203006E-2</v>
      </c>
      <c r="AE13" s="21">
        <v>5.0025315897154199E-2</v>
      </c>
      <c r="AF13" s="21"/>
      <c r="AG13" s="21">
        <v>4.77171632204626E-2</v>
      </c>
      <c r="AH13" s="21">
        <v>5.3101225264940002E-2</v>
      </c>
    </row>
    <row r="14" spans="2:34" x14ac:dyDescent="0.25">
      <c r="B14" s="18" t="s">
        <v>106</v>
      </c>
      <c r="C14" s="21">
        <v>0.51371600074222101</v>
      </c>
      <c r="D14" s="21">
        <v>0.569196049069571</v>
      </c>
      <c r="E14" s="21">
        <v>0.464511156675874</v>
      </c>
      <c r="F14" s="21"/>
      <c r="G14" s="21">
        <v>0.52178154265291599</v>
      </c>
      <c r="H14" s="21">
        <v>0.465961234080076</v>
      </c>
      <c r="I14" s="21">
        <v>0.56600802638728998</v>
      </c>
      <c r="J14" s="21"/>
      <c r="K14" s="21">
        <v>0.46090044456329998</v>
      </c>
      <c r="L14" s="21">
        <v>0.52407809725990195</v>
      </c>
      <c r="M14" s="21"/>
      <c r="N14" s="21">
        <v>0.49564281024698298</v>
      </c>
      <c r="O14" s="21">
        <v>0.55119290972892498</v>
      </c>
      <c r="P14" s="21">
        <v>0.45515316941454897</v>
      </c>
      <c r="Q14" s="21">
        <v>0.45482934867738001</v>
      </c>
      <c r="R14" s="21">
        <v>0.62033276138137305</v>
      </c>
      <c r="S14" s="21"/>
      <c r="T14" s="21">
        <v>0.58287671511677397</v>
      </c>
      <c r="U14" s="21">
        <v>0.49126729361850902</v>
      </c>
      <c r="V14" s="21">
        <v>0.435155552874536</v>
      </c>
      <c r="W14" s="21">
        <v>0.47106136033846102</v>
      </c>
      <c r="X14" s="21">
        <v>0.47078279935584799</v>
      </c>
      <c r="Y14" s="21">
        <v>0.496047604453415</v>
      </c>
      <c r="Z14" s="21">
        <v>0.54631608456163605</v>
      </c>
      <c r="AA14" s="21">
        <v>0.59924171395667203</v>
      </c>
      <c r="AB14" s="21">
        <v>0.50706918403838597</v>
      </c>
      <c r="AC14" s="21">
        <v>0.53456390580413904</v>
      </c>
      <c r="AD14" s="21">
        <v>0.50446197331070897</v>
      </c>
      <c r="AE14" s="21">
        <v>0.56695810629380405</v>
      </c>
      <c r="AF14" s="21"/>
      <c r="AG14" s="21">
        <v>0.55620570230710398</v>
      </c>
      <c r="AH14" s="21">
        <v>0.49697164270751398</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87</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76</v>
      </c>
      <c r="C9" s="17">
        <v>0.34131732657026798</v>
      </c>
      <c r="D9" s="17">
        <v>0.37075864911998202</v>
      </c>
      <c r="E9" s="17">
        <v>0.31324167197963598</v>
      </c>
      <c r="F9" s="17"/>
      <c r="G9" s="17">
        <v>0.39985487026581501</v>
      </c>
      <c r="H9" s="17">
        <v>0.29325619574919698</v>
      </c>
      <c r="I9" s="17">
        <v>0.34711303436702101</v>
      </c>
      <c r="J9" s="17"/>
      <c r="K9" s="17">
        <v>0.33973553398387202</v>
      </c>
      <c r="L9" s="17">
        <v>0.34076120516636899</v>
      </c>
      <c r="M9" s="17"/>
      <c r="N9" s="17">
        <v>0.28308878915611901</v>
      </c>
      <c r="O9" s="17">
        <v>0.38515249175876898</v>
      </c>
      <c r="P9" s="17">
        <v>0.31144019449911697</v>
      </c>
      <c r="Q9" s="17">
        <v>0.33895809530620302</v>
      </c>
      <c r="R9" s="17">
        <v>0.40033266683714902</v>
      </c>
      <c r="S9" s="17"/>
      <c r="T9" s="17">
        <v>0.38765812830338298</v>
      </c>
      <c r="U9" s="17">
        <v>0.32958754392227402</v>
      </c>
      <c r="V9" s="17">
        <v>0.249610710208856</v>
      </c>
      <c r="W9" s="17">
        <v>0.36602220885853898</v>
      </c>
      <c r="X9" s="17">
        <v>0.26170567469519501</v>
      </c>
      <c r="Y9" s="17">
        <v>0.34154608692232202</v>
      </c>
      <c r="Z9" s="17">
        <v>0.33049977443674899</v>
      </c>
      <c r="AA9" s="17">
        <v>0.39142470000034302</v>
      </c>
      <c r="AB9" s="17">
        <v>0.33886554635232202</v>
      </c>
      <c r="AC9" s="17">
        <v>0.33905354269705801</v>
      </c>
      <c r="AD9" s="17">
        <v>0.41647431597747803</v>
      </c>
      <c r="AE9" s="17">
        <v>0.41904032614866499</v>
      </c>
      <c r="AF9" s="17"/>
      <c r="AG9" s="17">
        <v>0.359966288977913</v>
      </c>
      <c r="AH9" s="17">
        <v>0.33601964097826498</v>
      </c>
    </row>
    <row r="10" spans="2:34" x14ac:dyDescent="0.25">
      <c r="B10" s="18" t="s">
        <v>77</v>
      </c>
      <c r="C10" s="17">
        <v>0.41781706420334902</v>
      </c>
      <c r="D10" s="17">
        <v>0.408958790360682</v>
      </c>
      <c r="E10" s="17">
        <v>0.43065060532265897</v>
      </c>
      <c r="F10" s="17"/>
      <c r="G10" s="17">
        <v>0.37757574575811198</v>
      </c>
      <c r="H10" s="17">
        <v>0.45681966099239901</v>
      </c>
      <c r="I10" s="17">
        <v>0.40636754850436002</v>
      </c>
      <c r="J10" s="17"/>
      <c r="K10" s="17">
        <v>0.409649759739594</v>
      </c>
      <c r="L10" s="17">
        <v>0.42035536347092001</v>
      </c>
      <c r="M10" s="17"/>
      <c r="N10" s="17">
        <v>0.43996207627154998</v>
      </c>
      <c r="O10" s="17">
        <v>0.38437336327834998</v>
      </c>
      <c r="P10" s="17">
        <v>0.43053627194330102</v>
      </c>
      <c r="Q10" s="17">
        <v>0.41460784033943698</v>
      </c>
      <c r="R10" s="17">
        <v>0.412154873443493</v>
      </c>
      <c r="S10" s="17"/>
      <c r="T10" s="17">
        <v>0.38030892855576198</v>
      </c>
      <c r="U10" s="17">
        <v>0.39767860047851</v>
      </c>
      <c r="V10" s="17">
        <v>0.457830053543344</v>
      </c>
      <c r="W10" s="17">
        <v>0.38023664092894899</v>
      </c>
      <c r="X10" s="17">
        <v>0.44923720009828599</v>
      </c>
      <c r="Y10" s="17">
        <v>0.44475590262277798</v>
      </c>
      <c r="Z10" s="17">
        <v>0.45212146718594798</v>
      </c>
      <c r="AA10" s="17">
        <v>0.37773937064068902</v>
      </c>
      <c r="AB10" s="17">
        <v>0.43626089945424101</v>
      </c>
      <c r="AC10" s="17">
        <v>0.45449873395061402</v>
      </c>
      <c r="AD10" s="17">
        <v>0.40543008668029101</v>
      </c>
      <c r="AE10" s="17">
        <v>0.31540917196106799</v>
      </c>
      <c r="AF10" s="17"/>
      <c r="AG10" s="17">
        <v>0.41076841368681999</v>
      </c>
      <c r="AH10" s="17">
        <v>0.416155131714674</v>
      </c>
    </row>
    <row r="11" spans="2:34" x14ac:dyDescent="0.25">
      <c r="B11" s="18" t="s">
        <v>78</v>
      </c>
      <c r="C11" s="17">
        <v>0.19235239377848101</v>
      </c>
      <c r="D11" s="17">
        <v>0.18065125576344501</v>
      </c>
      <c r="E11" s="17">
        <v>0.19933934915951501</v>
      </c>
      <c r="F11" s="17"/>
      <c r="G11" s="17">
        <v>0.173413577797704</v>
      </c>
      <c r="H11" s="17">
        <v>0.206496327793841</v>
      </c>
      <c r="I11" s="17">
        <v>0.19223671639996301</v>
      </c>
      <c r="J11" s="17"/>
      <c r="K11" s="17">
        <v>0.19303406225362599</v>
      </c>
      <c r="L11" s="17">
        <v>0.19354888198523101</v>
      </c>
      <c r="M11" s="17"/>
      <c r="N11" s="17">
        <v>0.21543214938938801</v>
      </c>
      <c r="O11" s="17">
        <v>0.18994452569301901</v>
      </c>
      <c r="P11" s="17">
        <v>0.20516453695128101</v>
      </c>
      <c r="Q11" s="17">
        <v>0.197356755666346</v>
      </c>
      <c r="R11" s="17">
        <v>0.14973995615392899</v>
      </c>
      <c r="S11" s="17"/>
      <c r="T11" s="17">
        <v>0.17788366880513601</v>
      </c>
      <c r="U11" s="17">
        <v>0.23199133014797299</v>
      </c>
      <c r="V11" s="17">
        <v>0.22671241005829701</v>
      </c>
      <c r="W11" s="17">
        <v>0.22487010164723401</v>
      </c>
      <c r="X11" s="17">
        <v>0.22014823977266301</v>
      </c>
      <c r="Y11" s="17">
        <v>0.14226727260456101</v>
      </c>
      <c r="Z11" s="17">
        <v>0.15783211119243801</v>
      </c>
      <c r="AA11" s="17">
        <v>0.177670064844272</v>
      </c>
      <c r="AB11" s="17">
        <v>0.18523876506607001</v>
      </c>
      <c r="AC11" s="17">
        <v>0.18266874854974699</v>
      </c>
      <c r="AD11" s="17">
        <v>0.14200355061140901</v>
      </c>
      <c r="AE11" s="17">
        <v>0.241433643424392</v>
      </c>
      <c r="AF11" s="17"/>
      <c r="AG11" s="17">
        <v>0.18077203820037299</v>
      </c>
      <c r="AH11" s="17">
        <v>0.19971209077712501</v>
      </c>
    </row>
    <row r="12" spans="2:34" x14ac:dyDescent="0.25">
      <c r="B12" s="18" t="s">
        <v>79</v>
      </c>
      <c r="C12" s="17">
        <v>3.4987572895529701E-2</v>
      </c>
      <c r="D12" s="17">
        <v>2.8547816674377401E-2</v>
      </c>
      <c r="E12" s="17">
        <v>4.0541710087448897E-2</v>
      </c>
      <c r="F12" s="17"/>
      <c r="G12" s="17">
        <v>3.0837796378469201E-2</v>
      </c>
      <c r="H12" s="17">
        <v>3.82635812422552E-2</v>
      </c>
      <c r="I12" s="17">
        <v>3.4740815352145002E-2</v>
      </c>
      <c r="J12" s="17"/>
      <c r="K12" s="17">
        <v>4.2402708742883502E-2</v>
      </c>
      <c r="L12" s="17">
        <v>3.3726813565225798E-2</v>
      </c>
      <c r="M12" s="17"/>
      <c r="N12" s="17">
        <v>3.71313476307523E-2</v>
      </c>
      <c r="O12" s="17">
        <v>3.3057382667260798E-2</v>
      </c>
      <c r="P12" s="17">
        <v>4.0643258203726502E-2</v>
      </c>
      <c r="Q12" s="17">
        <v>4.0977167555962701E-2</v>
      </c>
      <c r="R12" s="17">
        <v>2.2451567082234801E-2</v>
      </c>
      <c r="S12" s="17"/>
      <c r="T12" s="17">
        <v>4.1879597619733797E-2</v>
      </c>
      <c r="U12" s="17">
        <v>2.3538593507672099E-2</v>
      </c>
      <c r="V12" s="17">
        <v>4.6741704390349602E-2</v>
      </c>
      <c r="W12" s="17">
        <v>1.40938572794052E-2</v>
      </c>
      <c r="X12" s="17">
        <v>5.2167465528002499E-2</v>
      </c>
      <c r="Y12" s="17">
        <v>5.7232822089857603E-2</v>
      </c>
      <c r="Z12" s="17">
        <v>4.0575433514061197E-2</v>
      </c>
      <c r="AA12" s="17">
        <v>4.3209301909255003E-2</v>
      </c>
      <c r="AB12" s="17">
        <v>3.2176127471756397E-2</v>
      </c>
      <c r="AC12" s="17">
        <v>1.4483623053898199E-2</v>
      </c>
      <c r="AD12" s="17">
        <v>2.45078414043544E-2</v>
      </c>
      <c r="AE12" s="17">
        <v>2.4116858465874601E-2</v>
      </c>
      <c r="AF12" s="17"/>
      <c r="AG12" s="17">
        <v>3.10237534035664E-2</v>
      </c>
      <c r="AH12" s="17">
        <v>3.8340149091102699E-2</v>
      </c>
    </row>
    <row r="13" spans="2:34" x14ac:dyDescent="0.25">
      <c r="B13" s="18" t="s">
        <v>80</v>
      </c>
      <c r="C13" s="21">
        <v>1.3525642552372701E-2</v>
      </c>
      <c r="D13" s="21">
        <v>1.1083488081513999E-2</v>
      </c>
      <c r="E13" s="21">
        <v>1.62266634507411E-2</v>
      </c>
      <c r="F13" s="21"/>
      <c r="G13" s="21">
        <v>1.8318009799899799E-2</v>
      </c>
      <c r="H13" s="21">
        <v>5.1642342223070003E-3</v>
      </c>
      <c r="I13" s="21">
        <v>1.95418853765119E-2</v>
      </c>
      <c r="J13" s="21"/>
      <c r="K13" s="21">
        <v>1.51779352800251E-2</v>
      </c>
      <c r="L13" s="21">
        <v>1.16077358122543E-2</v>
      </c>
      <c r="M13" s="21"/>
      <c r="N13" s="21">
        <v>2.4385637552190201E-2</v>
      </c>
      <c r="O13" s="21">
        <v>7.4722366026004003E-3</v>
      </c>
      <c r="P13" s="21">
        <v>1.22157384025747E-2</v>
      </c>
      <c r="Q13" s="21">
        <v>8.1001411320515103E-3</v>
      </c>
      <c r="R13" s="21">
        <v>1.53209364831942E-2</v>
      </c>
      <c r="S13" s="21"/>
      <c r="T13" s="21">
        <v>1.22696767159849E-2</v>
      </c>
      <c r="U13" s="21">
        <v>1.7203931943571799E-2</v>
      </c>
      <c r="V13" s="21">
        <v>1.91051217991535E-2</v>
      </c>
      <c r="W13" s="21">
        <v>1.4777191285872999E-2</v>
      </c>
      <c r="X13" s="21">
        <v>1.67414199058534E-2</v>
      </c>
      <c r="Y13" s="21">
        <v>1.4197915760481499E-2</v>
      </c>
      <c r="Z13" s="21">
        <v>1.89712136708041E-2</v>
      </c>
      <c r="AA13" s="21">
        <v>9.9565626054418793E-3</v>
      </c>
      <c r="AB13" s="21">
        <v>7.4586616556103699E-3</v>
      </c>
      <c r="AC13" s="21">
        <v>9.2953517486825902E-3</v>
      </c>
      <c r="AD13" s="21">
        <v>1.1584205326468601E-2</v>
      </c>
      <c r="AE13" s="21">
        <v>0</v>
      </c>
      <c r="AF13" s="21"/>
      <c r="AG13" s="21">
        <v>1.74695057313284E-2</v>
      </c>
      <c r="AH13" s="21">
        <v>9.7729874388332808E-3</v>
      </c>
    </row>
    <row r="14" spans="2:34" x14ac:dyDescent="0.25">
      <c r="B14" s="18" t="s">
        <v>81</v>
      </c>
      <c r="C14" s="21">
        <v>0.759134390773616</v>
      </c>
      <c r="D14" s="21">
        <v>0.77971743948066297</v>
      </c>
      <c r="E14" s="21">
        <v>0.74389227730229501</v>
      </c>
      <c r="F14" s="21"/>
      <c r="G14" s="21">
        <v>0.77743061602392705</v>
      </c>
      <c r="H14" s="21">
        <v>0.75007585674159705</v>
      </c>
      <c r="I14" s="21">
        <v>0.75348058287137998</v>
      </c>
      <c r="J14" s="21"/>
      <c r="K14" s="21">
        <v>0.74938529372346596</v>
      </c>
      <c r="L14" s="21">
        <v>0.76111656863728905</v>
      </c>
      <c r="M14" s="21"/>
      <c r="N14" s="21">
        <v>0.72305086542766905</v>
      </c>
      <c r="O14" s="21">
        <v>0.76952585503711901</v>
      </c>
      <c r="P14" s="21">
        <v>0.74197646644241799</v>
      </c>
      <c r="Q14" s="21">
        <v>0.75356593564564001</v>
      </c>
      <c r="R14" s="21">
        <v>0.81248754028064196</v>
      </c>
      <c r="S14" s="21"/>
      <c r="T14" s="21">
        <v>0.76796705685914501</v>
      </c>
      <c r="U14" s="21">
        <v>0.72726614440078396</v>
      </c>
      <c r="V14" s="21">
        <v>0.7074407637522</v>
      </c>
      <c r="W14" s="21">
        <v>0.74625884978748802</v>
      </c>
      <c r="X14" s="21">
        <v>0.71094287479348095</v>
      </c>
      <c r="Y14" s="21">
        <v>0.7863019895451</v>
      </c>
      <c r="Z14" s="21">
        <v>0.78262124162269697</v>
      </c>
      <c r="AA14" s="21">
        <v>0.76916407064103098</v>
      </c>
      <c r="AB14" s="21">
        <v>0.77512644580656298</v>
      </c>
      <c r="AC14" s="21">
        <v>0.79355227664767203</v>
      </c>
      <c r="AD14" s="21">
        <v>0.82190440265776799</v>
      </c>
      <c r="AE14" s="21">
        <v>0.73444949810973303</v>
      </c>
      <c r="AF14" s="21"/>
      <c r="AG14" s="21">
        <v>0.77073470266473298</v>
      </c>
      <c r="AH14" s="21">
        <v>0.75217477269293898</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283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0.17598663365208</v>
      </c>
      <c r="D9" s="17">
        <v>0.22723345746999901</v>
      </c>
      <c r="E9" s="17">
        <v>0.12810106506010999</v>
      </c>
      <c r="F9" s="17"/>
      <c r="G9" s="17">
        <v>0.14746319344480999</v>
      </c>
      <c r="H9" s="17">
        <v>0.17377536343116801</v>
      </c>
      <c r="I9" s="17">
        <v>0.205248286240657</v>
      </c>
      <c r="J9" s="17"/>
      <c r="K9" s="17">
        <v>0.158427698437304</v>
      </c>
      <c r="L9" s="17">
        <v>0.17748039440864199</v>
      </c>
      <c r="M9" s="17"/>
      <c r="N9" s="17">
        <v>8.9603172753920796E-2</v>
      </c>
      <c r="O9" s="17">
        <v>0.13640251916108501</v>
      </c>
      <c r="P9" s="17">
        <v>0.178599212523781</v>
      </c>
      <c r="Q9" s="17">
        <v>0.191609039070161</v>
      </c>
      <c r="R9" s="17">
        <v>0.27969659756991799</v>
      </c>
      <c r="S9" s="17"/>
      <c r="T9" s="17">
        <v>0.25386828712706999</v>
      </c>
      <c r="U9" s="17">
        <v>0.12789894851654099</v>
      </c>
      <c r="V9" s="17">
        <v>0.13064016758556299</v>
      </c>
      <c r="W9" s="17">
        <v>0.19783578440476199</v>
      </c>
      <c r="X9" s="17">
        <v>0.121143909378683</v>
      </c>
      <c r="Y9" s="17">
        <v>0.20077197090447901</v>
      </c>
      <c r="Z9" s="17">
        <v>0.17504898183498199</v>
      </c>
      <c r="AA9" s="17">
        <v>0.224724397408016</v>
      </c>
      <c r="AB9" s="17">
        <v>0.16247367307864999</v>
      </c>
      <c r="AC9" s="17">
        <v>0.186791754741853</v>
      </c>
      <c r="AD9" s="17">
        <v>0.14018605178525401</v>
      </c>
      <c r="AE9" s="17">
        <v>0.17020908373643501</v>
      </c>
      <c r="AF9" s="17"/>
      <c r="AG9" s="17">
        <v>0.18041282010017701</v>
      </c>
      <c r="AH9" s="17">
        <v>0.17385251096158599</v>
      </c>
    </row>
    <row r="10" spans="2:34" x14ac:dyDescent="0.25">
      <c r="B10" s="18" t="s">
        <v>103</v>
      </c>
      <c r="C10" s="17">
        <v>0.25753760816781202</v>
      </c>
      <c r="D10" s="17">
        <v>0.28139875593500802</v>
      </c>
      <c r="E10" s="17">
        <v>0.23776461843792099</v>
      </c>
      <c r="F10" s="17"/>
      <c r="G10" s="17">
        <v>0.22519661116501299</v>
      </c>
      <c r="H10" s="17">
        <v>0.26151473345410903</v>
      </c>
      <c r="I10" s="17">
        <v>0.282597950645461</v>
      </c>
      <c r="J10" s="17"/>
      <c r="K10" s="17">
        <v>0.195699812076747</v>
      </c>
      <c r="L10" s="17">
        <v>0.27009653583020699</v>
      </c>
      <c r="M10" s="17"/>
      <c r="N10" s="17">
        <v>0.224025720917815</v>
      </c>
      <c r="O10" s="17">
        <v>0.245822846476588</v>
      </c>
      <c r="P10" s="17">
        <v>0.25891363702719999</v>
      </c>
      <c r="Q10" s="17">
        <v>0.27135101489581698</v>
      </c>
      <c r="R10" s="17">
        <v>0.29041035969971102</v>
      </c>
      <c r="S10" s="17"/>
      <c r="T10" s="17">
        <v>0.299639703830473</v>
      </c>
      <c r="U10" s="17">
        <v>0.24736840157050199</v>
      </c>
      <c r="V10" s="17">
        <v>0.225279048985915</v>
      </c>
      <c r="W10" s="17">
        <v>0.220357708694222</v>
      </c>
      <c r="X10" s="17">
        <v>0.25487112558569303</v>
      </c>
      <c r="Y10" s="17">
        <v>0.221121020046399</v>
      </c>
      <c r="Z10" s="17">
        <v>0.277439489903683</v>
      </c>
      <c r="AA10" s="17">
        <v>0.30350347503081299</v>
      </c>
      <c r="AB10" s="17">
        <v>0.24589042844655301</v>
      </c>
      <c r="AC10" s="17">
        <v>0.26792685201304201</v>
      </c>
      <c r="AD10" s="17">
        <v>0.26599756476923497</v>
      </c>
      <c r="AE10" s="17">
        <v>0.305751928356016</v>
      </c>
      <c r="AF10" s="17"/>
      <c r="AG10" s="17">
        <v>0.268742122682324</v>
      </c>
      <c r="AH10" s="17">
        <v>0.26260469998326302</v>
      </c>
    </row>
    <row r="11" spans="2:34" x14ac:dyDescent="0.25">
      <c r="B11" s="18" t="s">
        <v>104</v>
      </c>
      <c r="C11" s="17">
        <v>0.236390699134048</v>
      </c>
      <c r="D11" s="17">
        <v>0.22850254512253401</v>
      </c>
      <c r="E11" s="17">
        <v>0.247360711360326</v>
      </c>
      <c r="F11" s="17"/>
      <c r="G11" s="17">
        <v>0.25359356687392798</v>
      </c>
      <c r="H11" s="17">
        <v>0.23655923650707</v>
      </c>
      <c r="I11" s="17">
        <v>0.22020118981992501</v>
      </c>
      <c r="J11" s="17"/>
      <c r="K11" s="17">
        <v>0.27120081995542999</v>
      </c>
      <c r="L11" s="17">
        <v>0.23306964720246401</v>
      </c>
      <c r="M11" s="17"/>
      <c r="N11" s="17">
        <v>0.27910831387357099</v>
      </c>
      <c r="O11" s="17">
        <v>0.25050946434730098</v>
      </c>
      <c r="P11" s="17">
        <v>0.22504495706941999</v>
      </c>
      <c r="Q11" s="17">
        <v>0.224521039190681</v>
      </c>
      <c r="R11" s="17">
        <v>0.211310364791611</v>
      </c>
      <c r="S11" s="17"/>
      <c r="T11" s="17">
        <v>0.231346207165565</v>
      </c>
      <c r="U11" s="17">
        <v>0.25144872197990198</v>
      </c>
      <c r="V11" s="17">
        <v>0.220157559920832</v>
      </c>
      <c r="W11" s="17">
        <v>0.226750131429203</v>
      </c>
      <c r="X11" s="17">
        <v>0.19438091883573999</v>
      </c>
      <c r="Y11" s="17">
        <v>0.26578388717233697</v>
      </c>
      <c r="Z11" s="17">
        <v>0.23358583964337701</v>
      </c>
      <c r="AA11" s="17">
        <v>0.216492645423775</v>
      </c>
      <c r="AB11" s="17">
        <v>0.30053353965021001</v>
      </c>
      <c r="AC11" s="17">
        <v>0.183220598270042</v>
      </c>
      <c r="AD11" s="17">
        <v>0.25537689278947001</v>
      </c>
      <c r="AE11" s="17">
        <v>0.187606936663125</v>
      </c>
      <c r="AF11" s="17"/>
      <c r="AG11" s="17">
        <v>0.26032044758168099</v>
      </c>
      <c r="AH11" s="17">
        <v>0.22089646647219099</v>
      </c>
    </row>
    <row r="12" spans="2:34" x14ac:dyDescent="0.25">
      <c r="B12" s="18" t="s">
        <v>105</v>
      </c>
      <c r="C12" s="17">
        <v>0.21431667095014101</v>
      </c>
      <c r="D12" s="17">
        <v>0.16416441619206801</v>
      </c>
      <c r="E12" s="17">
        <v>0.25463353485891399</v>
      </c>
      <c r="F12" s="17"/>
      <c r="G12" s="17">
        <v>0.23474352493609199</v>
      </c>
      <c r="H12" s="17">
        <v>0.22159116387043101</v>
      </c>
      <c r="I12" s="17">
        <v>0.18623678250801701</v>
      </c>
      <c r="J12" s="17"/>
      <c r="K12" s="17">
        <v>0.242644172759306</v>
      </c>
      <c r="L12" s="17">
        <v>0.207730036787315</v>
      </c>
      <c r="M12" s="17"/>
      <c r="N12" s="17">
        <v>0.23751563527355299</v>
      </c>
      <c r="O12" s="17">
        <v>0.24131706659601099</v>
      </c>
      <c r="P12" s="17">
        <v>0.22312671317584301</v>
      </c>
      <c r="Q12" s="17">
        <v>0.21451205278900801</v>
      </c>
      <c r="R12" s="17">
        <v>0.149576301396739</v>
      </c>
      <c r="S12" s="17"/>
      <c r="T12" s="17">
        <v>0.105504921879055</v>
      </c>
      <c r="U12" s="17">
        <v>0.25288220766604202</v>
      </c>
      <c r="V12" s="17">
        <v>0.26037059594886203</v>
      </c>
      <c r="W12" s="17">
        <v>0.24321200214907701</v>
      </c>
      <c r="X12" s="17">
        <v>0.277252223066774</v>
      </c>
      <c r="Y12" s="17">
        <v>0.18353197690116499</v>
      </c>
      <c r="Z12" s="17">
        <v>0.20751132478439299</v>
      </c>
      <c r="AA12" s="17">
        <v>0.14096304321428799</v>
      </c>
      <c r="AB12" s="17">
        <v>0.18493864492259501</v>
      </c>
      <c r="AC12" s="17">
        <v>0.29143712355336499</v>
      </c>
      <c r="AD12" s="17">
        <v>0.24150533560755799</v>
      </c>
      <c r="AE12" s="17">
        <v>0.246689833153031</v>
      </c>
      <c r="AF12" s="17"/>
      <c r="AG12" s="17">
        <v>0.18737475445228</v>
      </c>
      <c r="AH12" s="17">
        <v>0.22601796177380501</v>
      </c>
    </row>
    <row r="13" spans="2:34" x14ac:dyDescent="0.25">
      <c r="B13" s="18" t="s">
        <v>80</v>
      </c>
      <c r="C13" s="21">
        <v>0.11576838809591899</v>
      </c>
      <c r="D13" s="21">
        <v>9.8700825280391605E-2</v>
      </c>
      <c r="E13" s="21">
        <v>0.13214007028272901</v>
      </c>
      <c r="F13" s="21"/>
      <c r="G13" s="21">
        <v>0.13900310358015699</v>
      </c>
      <c r="H13" s="21">
        <v>0.10655950273722201</v>
      </c>
      <c r="I13" s="21">
        <v>0.10571579078594</v>
      </c>
      <c r="J13" s="21"/>
      <c r="K13" s="21">
        <v>0.132027496771213</v>
      </c>
      <c r="L13" s="21">
        <v>0.111623385771372</v>
      </c>
      <c r="M13" s="21"/>
      <c r="N13" s="21">
        <v>0.16974715718114</v>
      </c>
      <c r="O13" s="21">
        <v>0.125948103419014</v>
      </c>
      <c r="P13" s="21">
        <v>0.114315480203756</v>
      </c>
      <c r="Q13" s="21">
        <v>9.8006854054332807E-2</v>
      </c>
      <c r="R13" s="21">
        <v>6.9006376542020603E-2</v>
      </c>
      <c r="S13" s="21"/>
      <c r="T13" s="21">
        <v>0.109640879997837</v>
      </c>
      <c r="U13" s="21">
        <v>0.120401720267013</v>
      </c>
      <c r="V13" s="21">
        <v>0.16355262755882799</v>
      </c>
      <c r="W13" s="21">
        <v>0.111844373322736</v>
      </c>
      <c r="X13" s="21">
        <v>0.15235182313311099</v>
      </c>
      <c r="Y13" s="21">
        <v>0.12879114497562</v>
      </c>
      <c r="Z13" s="21">
        <v>0.10641436383356501</v>
      </c>
      <c r="AA13" s="21">
        <v>0.114316438923108</v>
      </c>
      <c r="AB13" s="21">
        <v>0.106163713901993</v>
      </c>
      <c r="AC13" s="21">
        <v>7.0623671421698897E-2</v>
      </c>
      <c r="AD13" s="21">
        <v>9.6934155048483003E-2</v>
      </c>
      <c r="AE13" s="21">
        <v>8.9742218091392795E-2</v>
      </c>
      <c r="AF13" s="21"/>
      <c r="AG13" s="21">
        <v>0.103149855183538</v>
      </c>
      <c r="AH13" s="21">
        <v>0.11662836080915499</v>
      </c>
    </row>
    <row r="14" spans="2:34" x14ac:dyDescent="0.25">
      <c r="B14" s="18" t="s">
        <v>106</v>
      </c>
      <c r="C14" s="21">
        <v>0.43352424181989202</v>
      </c>
      <c r="D14" s="21">
        <v>0.50863221340500697</v>
      </c>
      <c r="E14" s="21">
        <v>0.365865683498032</v>
      </c>
      <c r="F14" s="21"/>
      <c r="G14" s="21">
        <v>0.37265980460982301</v>
      </c>
      <c r="H14" s="21">
        <v>0.43529009688527698</v>
      </c>
      <c r="I14" s="21">
        <v>0.487846236886117</v>
      </c>
      <c r="J14" s="21"/>
      <c r="K14" s="21">
        <v>0.354127510514051</v>
      </c>
      <c r="L14" s="21">
        <v>0.44757693023884898</v>
      </c>
      <c r="M14" s="21"/>
      <c r="N14" s="21">
        <v>0.31362889367173602</v>
      </c>
      <c r="O14" s="21">
        <v>0.38222536563767401</v>
      </c>
      <c r="P14" s="21">
        <v>0.43751284955098102</v>
      </c>
      <c r="Q14" s="21">
        <v>0.462960053965978</v>
      </c>
      <c r="R14" s="21">
        <v>0.57010695726962901</v>
      </c>
      <c r="S14" s="21"/>
      <c r="T14" s="21">
        <v>0.55350799095754299</v>
      </c>
      <c r="U14" s="21">
        <v>0.37526735008704298</v>
      </c>
      <c r="V14" s="21">
        <v>0.35591921657147801</v>
      </c>
      <c r="W14" s="21">
        <v>0.41819349309898401</v>
      </c>
      <c r="X14" s="21">
        <v>0.37601503496437599</v>
      </c>
      <c r="Y14" s="21">
        <v>0.42189299095087801</v>
      </c>
      <c r="Z14" s="21">
        <v>0.45248847173866502</v>
      </c>
      <c r="AA14" s="21">
        <v>0.52822787243882896</v>
      </c>
      <c r="AB14" s="21">
        <v>0.40836410152520303</v>
      </c>
      <c r="AC14" s="21">
        <v>0.45471860675489401</v>
      </c>
      <c r="AD14" s="21">
        <v>0.40618361655448898</v>
      </c>
      <c r="AE14" s="21">
        <v>0.47596101209245101</v>
      </c>
      <c r="AF14" s="21"/>
      <c r="AG14" s="21">
        <v>0.44915494278250101</v>
      </c>
      <c r="AH14" s="21">
        <v>0.43645721094484902</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284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102</v>
      </c>
      <c r="C9" s="17">
        <v>0.36002786544820897</v>
      </c>
      <c r="D9" s="17">
        <v>0.393114316091147</v>
      </c>
      <c r="E9" s="17">
        <v>0.33382376361231197</v>
      </c>
      <c r="F9" s="17"/>
      <c r="G9" s="17">
        <v>0.33008819090275399</v>
      </c>
      <c r="H9" s="17">
        <v>0.35377584763376302</v>
      </c>
      <c r="I9" s="17">
        <v>0.39566351350412898</v>
      </c>
      <c r="J9" s="17"/>
      <c r="K9" s="17">
        <v>0.33021896858481797</v>
      </c>
      <c r="L9" s="17">
        <v>0.36514612185186901</v>
      </c>
      <c r="M9" s="17"/>
      <c r="N9" s="17">
        <v>0.25760281196159501</v>
      </c>
      <c r="O9" s="17">
        <v>0.35545717582264802</v>
      </c>
      <c r="P9" s="17">
        <v>0.36311143117376699</v>
      </c>
      <c r="Q9" s="17">
        <v>0.297032243365139</v>
      </c>
      <c r="R9" s="17">
        <v>0.46743464558339398</v>
      </c>
      <c r="S9" s="17"/>
      <c r="T9" s="17">
        <v>0.46027779957187798</v>
      </c>
      <c r="U9" s="17">
        <v>0.33399906805385199</v>
      </c>
      <c r="V9" s="17">
        <v>0.35473133268816798</v>
      </c>
      <c r="W9" s="17">
        <v>0.36069313156669902</v>
      </c>
      <c r="X9" s="17">
        <v>0.356258152414347</v>
      </c>
      <c r="Y9" s="17">
        <v>0.34887835728719901</v>
      </c>
      <c r="Z9" s="17">
        <v>0.34904357550717202</v>
      </c>
      <c r="AA9" s="17">
        <v>0.34027650634065498</v>
      </c>
      <c r="AB9" s="17">
        <v>0.36052988370386302</v>
      </c>
      <c r="AC9" s="17">
        <v>0.354138593793626</v>
      </c>
      <c r="AD9" s="17">
        <v>0.26549759985441201</v>
      </c>
      <c r="AE9" s="17">
        <v>0.30174611306434501</v>
      </c>
      <c r="AF9" s="17"/>
      <c r="AG9" s="17">
        <v>0.36304964932281197</v>
      </c>
      <c r="AH9" s="17">
        <v>0.36087086665207602</v>
      </c>
    </row>
    <row r="10" spans="2:34" x14ac:dyDescent="0.25">
      <c r="B10" s="18" t="s">
        <v>103</v>
      </c>
      <c r="C10" s="17">
        <v>0.39321439875535202</v>
      </c>
      <c r="D10" s="17">
        <v>0.38082217834625698</v>
      </c>
      <c r="E10" s="17">
        <v>0.40764365966905303</v>
      </c>
      <c r="F10" s="17"/>
      <c r="G10" s="17">
        <v>0.42838171763171001</v>
      </c>
      <c r="H10" s="17">
        <v>0.38308619768852498</v>
      </c>
      <c r="I10" s="17">
        <v>0.37322933392121199</v>
      </c>
      <c r="J10" s="17"/>
      <c r="K10" s="17">
        <v>0.381389288603112</v>
      </c>
      <c r="L10" s="17">
        <v>0.39885493972219199</v>
      </c>
      <c r="M10" s="17"/>
      <c r="N10" s="17">
        <v>0.38506228205619603</v>
      </c>
      <c r="O10" s="17">
        <v>0.38476939979150698</v>
      </c>
      <c r="P10" s="17">
        <v>0.38499251862948702</v>
      </c>
      <c r="Q10" s="17">
        <v>0.53381549346846002</v>
      </c>
      <c r="R10" s="17">
        <v>0.37360555539929102</v>
      </c>
      <c r="S10" s="17"/>
      <c r="T10" s="17">
        <v>0.40200686746527597</v>
      </c>
      <c r="U10" s="17">
        <v>0.397458618090958</v>
      </c>
      <c r="V10" s="17">
        <v>0.36514778691109201</v>
      </c>
      <c r="W10" s="17">
        <v>0.372703860302111</v>
      </c>
      <c r="X10" s="17">
        <v>0.37259797042385101</v>
      </c>
      <c r="Y10" s="17">
        <v>0.376690658187534</v>
      </c>
      <c r="Z10" s="17">
        <v>0.39587873927390399</v>
      </c>
      <c r="AA10" s="17">
        <v>0.42750044090933098</v>
      </c>
      <c r="AB10" s="17">
        <v>0.37719226203810302</v>
      </c>
      <c r="AC10" s="17">
        <v>0.43425580452408702</v>
      </c>
      <c r="AD10" s="17">
        <v>0.38987988892432002</v>
      </c>
      <c r="AE10" s="17">
        <v>0.47298235901033098</v>
      </c>
      <c r="AF10" s="17"/>
      <c r="AG10" s="17">
        <v>0.39282578286173397</v>
      </c>
      <c r="AH10" s="17">
        <v>0.40687128040958598</v>
      </c>
    </row>
    <row r="11" spans="2:34" x14ac:dyDescent="0.25">
      <c r="B11" s="18" t="s">
        <v>104</v>
      </c>
      <c r="C11" s="17">
        <v>0.13342180184751201</v>
      </c>
      <c r="D11" s="17">
        <v>0.132347028075504</v>
      </c>
      <c r="E11" s="17">
        <v>0.134136958810363</v>
      </c>
      <c r="F11" s="17"/>
      <c r="G11" s="17">
        <v>0.12906667415155801</v>
      </c>
      <c r="H11" s="17">
        <v>0.15495507844772899</v>
      </c>
      <c r="I11" s="17">
        <v>0.110509758141183</v>
      </c>
      <c r="J11" s="17"/>
      <c r="K11" s="17">
        <v>0.14301873171891699</v>
      </c>
      <c r="L11" s="17">
        <v>0.132431272136846</v>
      </c>
      <c r="M11" s="17"/>
      <c r="N11" s="17">
        <v>0.17040700929591801</v>
      </c>
      <c r="O11" s="17">
        <v>0.149399270544054</v>
      </c>
      <c r="P11" s="17">
        <v>0.139466653287668</v>
      </c>
      <c r="Q11" s="17">
        <v>8.5967774375462894E-2</v>
      </c>
      <c r="R11" s="17">
        <v>9.1330238897750604E-2</v>
      </c>
      <c r="S11" s="17"/>
      <c r="T11" s="17">
        <v>9.10254434598078E-2</v>
      </c>
      <c r="U11" s="17">
        <v>0.14759527282024701</v>
      </c>
      <c r="V11" s="17">
        <v>0.146538764353184</v>
      </c>
      <c r="W11" s="17">
        <v>0.13841805002947499</v>
      </c>
      <c r="X11" s="17">
        <v>9.8385841058877099E-2</v>
      </c>
      <c r="Y11" s="17">
        <v>0.13796081051026399</v>
      </c>
      <c r="Z11" s="17">
        <v>0.143521965630277</v>
      </c>
      <c r="AA11" s="17">
        <v>0.135856237800417</v>
      </c>
      <c r="AB11" s="17">
        <v>0.163990011056421</v>
      </c>
      <c r="AC11" s="17">
        <v>0.115562430478066</v>
      </c>
      <c r="AD11" s="17">
        <v>0.18749026560478799</v>
      </c>
      <c r="AE11" s="17">
        <v>0.100993299985842</v>
      </c>
      <c r="AF11" s="17"/>
      <c r="AG11" s="17">
        <v>0.13744378851477099</v>
      </c>
      <c r="AH11" s="17">
        <v>0.117449437856667</v>
      </c>
    </row>
    <row r="12" spans="2:34" x14ac:dyDescent="0.25">
      <c r="B12" s="18" t="s">
        <v>105</v>
      </c>
      <c r="C12" s="17">
        <v>8.1057861980877402E-2</v>
      </c>
      <c r="D12" s="17">
        <v>6.09986389478782E-2</v>
      </c>
      <c r="E12" s="17">
        <v>9.1940068594481394E-2</v>
      </c>
      <c r="F12" s="17"/>
      <c r="G12" s="17">
        <v>7.6564411677628702E-2</v>
      </c>
      <c r="H12" s="17">
        <v>8.2265372013781202E-2</v>
      </c>
      <c r="I12" s="17">
        <v>8.3719843065274996E-2</v>
      </c>
      <c r="J12" s="17"/>
      <c r="K12" s="17">
        <v>0.109971006679272</v>
      </c>
      <c r="L12" s="17">
        <v>7.5412324029509495E-2</v>
      </c>
      <c r="M12" s="17"/>
      <c r="N12" s="17">
        <v>0.1183839429677</v>
      </c>
      <c r="O12" s="17">
        <v>8.6214444160935905E-2</v>
      </c>
      <c r="P12" s="17">
        <v>8.1082166199640496E-2</v>
      </c>
      <c r="Q12" s="17">
        <v>6.3285668269128598E-2</v>
      </c>
      <c r="R12" s="17">
        <v>5.07769084951811E-2</v>
      </c>
      <c r="S12" s="17"/>
      <c r="T12" s="17">
        <v>2.56449092974829E-2</v>
      </c>
      <c r="U12" s="17">
        <v>9.7280994466700799E-2</v>
      </c>
      <c r="V12" s="17">
        <v>7.1355170638383703E-2</v>
      </c>
      <c r="W12" s="17">
        <v>9.2425067925970703E-2</v>
      </c>
      <c r="X12" s="17">
        <v>0.139042939779709</v>
      </c>
      <c r="Y12" s="17">
        <v>9.4203131034657495E-2</v>
      </c>
      <c r="Z12" s="17">
        <v>7.2655651405819699E-2</v>
      </c>
      <c r="AA12" s="17">
        <v>7.3088103154188205E-2</v>
      </c>
      <c r="AB12" s="17">
        <v>5.6915783039141098E-2</v>
      </c>
      <c r="AC12" s="17">
        <v>9.6043171204221497E-2</v>
      </c>
      <c r="AD12" s="17">
        <v>0.109204373277295</v>
      </c>
      <c r="AE12" s="17">
        <v>0.10754135390304601</v>
      </c>
      <c r="AF12" s="17"/>
      <c r="AG12" s="17">
        <v>7.8676179943931404E-2</v>
      </c>
      <c r="AH12" s="17">
        <v>8.4381020102856294E-2</v>
      </c>
    </row>
    <row r="13" spans="2:34" x14ac:dyDescent="0.25">
      <c r="B13" s="18" t="s">
        <v>80</v>
      </c>
      <c r="C13" s="21">
        <v>3.2278071968048397E-2</v>
      </c>
      <c r="D13" s="21">
        <v>3.2717838539212903E-2</v>
      </c>
      <c r="E13" s="21">
        <v>3.2455549313790598E-2</v>
      </c>
      <c r="F13" s="21"/>
      <c r="G13" s="21">
        <v>3.5899005636349797E-2</v>
      </c>
      <c r="H13" s="21">
        <v>2.59175042162018E-2</v>
      </c>
      <c r="I13" s="21">
        <v>3.6877551368199799E-2</v>
      </c>
      <c r="J13" s="21"/>
      <c r="K13" s="21">
        <v>3.5402004413881999E-2</v>
      </c>
      <c r="L13" s="21">
        <v>2.8155342259584E-2</v>
      </c>
      <c r="M13" s="21"/>
      <c r="N13" s="21">
        <v>6.8543953718591302E-2</v>
      </c>
      <c r="O13" s="21">
        <v>2.4159709680854201E-2</v>
      </c>
      <c r="P13" s="21">
        <v>3.13472307094377E-2</v>
      </c>
      <c r="Q13" s="21">
        <v>1.9898820521809E-2</v>
      </c>
      <c r="R13" s="21">
        <v>1.6852651624383201E-2</v>
      </c>
      <c r="S13" s="21"/>
      <c r="T13" s="21">
        <v>2.1044980205555501E-2</v>
      </c>
      <c r="U13" s="21">
        <v>2.3666046568241499E-2</v>
      </c>
      <c r="V13" s="21">
        <v>6.2226945409173201E-2</v>
      </c>
      <c r="W13" s="21">
        <v>3.57598901757437E-2</v>
      </c>
      <c r="X13" s="21">
        <v>3.3715096323216703E-2</v>
      </c>
      <c r="Y13" s="21">
        <v>4.22670429803454E-2</v>
      </c>
      <c r="Z13" s="21">
        <v>3.8900068182826597E-2</v>
      </c>
      <c r="AA13" s="21">
        <v>2.3278711795409201E-2</v>
      </c>
      <c r="AB13" s="21">
        <v>4.13720601624721E-2</v>
      </c>
      <c r="AC13" s="21">
        <v>0</v>
      </c>
      <c r="AD13" s="21">
        <v>4.7927872339184899E-2</v>
      </c>
      <c r="AE13" s="21">
        <v>1.6736874036435399E-2</v>
      </c>
      <c r="AF13" s="21"/>
      <c r="AG13" s="21">
        <v>2.8004599356751501E-2</v>
      </c>
      <c r="AH13" s="21">
        <v>3.0427394978814901E-2</v>
      </c>
    </row>
    <row r="14" spans="2:34" x14ac:dyDescent="0.25">
      <c r="B14" s="18" t="s">
        <v>106</v>
      </c>
      <c r="C14" s="21">
        <v>0.753242264203562</v>
      </c>
      <c r="D14" s="21">
        <v>0.77393649443740398</v>
      </c>
      <c r="E14" s="21">
        <v>0.74146742328136495</v>
      </c>
      <c r="F14" s="21"/>
      <c r="G14" s="21">
        <v>0.75846990853446405</v>
      </c>
      <c r="H14" s="21">
        <v>0.73686204532228805</v>
      </c>
      <c r="I14" s="21">
        <v>0.76889284742534203</v>
      </c>
      <c r="J14" s="21"/>
      <c r="K14" s="21">
        <v>0.71160825718792997</v>
      </c>
      <c r="L14" s="21">
        <v>0.76400106157406</v>
      </c>
      <c r="M14" s="21"/>
      <c r="N14" s="21">
        <v>0.64266509401779104</v>
      </c>
      <c r="O14" s="21">
        <v>0.74022657561415595</v>
      </c>
      <c r="P14" s="21">
        <v>0.74810394980325401</v>
      </c>
      <c r="Q14" s="21">
        <v>0.83084773683360003</v>
      </c>
      <c r="R14" s="21">
        <v>0.84104020098268495</v>
      </c>
      <c r="S14" s="21"/>
      <c r="T14" s="21">
        <v>0.86228466703715401</v>
      </c>
      <c r="U14" s="21">
        <v>0.73145768614480999</v>
      </c>
      <c r="V14" s="21">
        <v>0.71987911959925999</v>
      </c>
      <c r="W14" s="21">
        <v>0.73339699186881002</v>
      </c>
      <c r="X14" s="21">
        <v>0.72885612283819801</v>
      </c>
      <c r="Y14" s="21">
        <v>0.72556901547473296</v>
      </c>
      <c r="Z14" s="21">
        <v>0.74492231478107696</v>
      </c>
      <c r="AA14" s="21">
        <v>0.76777694724998502</v>
      </c>
      <c r="AB14" s="21">
        <v>0.73772214574196604</v>
      </c>
      <c r="AC14" s="21">
        <v>0.78839439831771296</v>
      </c>
      <c r="AD14" s="21">
        <v>0.65537748877873203</v>
      </c>
      <c r="AE14" s="21">
        <v>0.77472847207467699</v>
      </c>
      <c r="AF14" s="21"/>
      <c r="AG14" s="21">
        <v>0.755875432184546</v>
      </c>
      <c r="AH14" s="21">
        <v>0.76774214706166199</v>
      </c>
    </row>
    <row r="15" spans="2:34" x14ac:dyDescent="0.25">
      <c r="B15" s="16"/>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285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102</v>
      </c>
      <c r="C9" s="17">
        <v>0.287934768470133</v>
      </c>
      <c r="D9" s="17">
        <v>0.319727500012018</v>
      </c>
      <c r="E9" s="17">
        <v>0.26950542415142198</v>
      </c>
      <c r="F9" s="17"/>
      <c r="G9" s="17">
        <v>0.23194328517777599</v>
      </c>
      <c r="H9" s="17">
        <v>0.360040452088006</v>
      </c>
      <c r="I9" s="17">
        <v>0.28079663058973597</v>
      </c>
      <c r="J9" s="17"/>
      <c r="K9" s="17" t="s">
        <v>172</v>
      </c>
      <c r="L9" s="17">
        <v>0.287934768470133</v>
      </c>
      <c r="M9" s="17"/>
      <c r="N9" s="17">
        <v>0.23860030203104901</v>
      </c>
      <c r="O9" s="17">
        <v>0.24760557626996699</v>
      </c>
      <c r="P9" s="17">
        <v>0.30337124643577301</v>
      </c>
      <c r="Q9" s="17">
        <v>0.34632542888613899</v>
      </c>
      <c r="R9" s="17">
        <v>0.42459563798549999</v>
      </c>
      <c r="S9" s="17"/>
      <c r="T9" s="17">
        <v>0.41339248067802198</v>
      </c>
      <c r="U9" s="17">
        <v>0.18436666022807299</v>
      </c>
      <c r="V9" s="17">
        <v>0.32195582441461201</v>
      </c>
      <c r="W9" s="17">
        <v>0.25850732114347302</v>
      </c>
      <c r="X9" s="17">
        <v>0.350342244273256</v>
      </c>
      <c r="Y9" s="17">
        <v>0.38489164436709</v>
      </c>
      <c r="Z9" s="17">
        <v>0.232057102072419</v>
      </c>
      <c r="AA9" s="17">
        <v>0.27779610274142702</v>
      </c>
      <c r="AB9" s="17">
        <v>0.290136908539952</v>
      </c>
      <c r="AC9" s="17">
        <v>0.248793747260764</v>
      </c>
      <c r="AD9" s="17">
        <v>0.23404025590973099</v>
      </c>
      <c r="AE9" s="17">
        <v>0.27960206740620702</v>
      </c>
      <c r="AF9" s="17"/>
      <c r="AG9" s="17">
        <v>0.31799800932704497</v>
      </c>
      <c r="AH9" s="17">
        <v>0.26073001761032999</v>
      </c>
    </row>
    <row r="10" spans="2:34" x14ac:dyDescent="0.25">
      <c r="B10" s="18" t="s">
        <v>103</v>
      </c>
      <c r="C10" s="17">
        <v>0.41313162142772503</v>
      </c>
      <c r="D10" s="17">
        <v>0.40409337734418899</v>
      </c>
      <c r="E10" s="17">
        <v>0.420810794278486</v>
      </c>
      <c r="F10" s="17"/>
      <c r="G10" s="17">
        <v>0.419983156885683</v>
      </c>
      <c r="H10" s="17">
        <v>0.39875162258395203</v>
      </c>
      <c r="I10" s="17">
        <v>0.43617540440450098</v>
      </c>
      <c r="J10" s="17"/>
      <c r="K10" s="17" t="s">
        <v>172</v>
      </c>
      <c r="L10" s="17">
        <v>0.41313162142772503</v>
      </c>
      <c r="M10" s="17"/>
      <c r="N10" s="17">
        <v>0.37087563824279701</v>
      </c>
      <c r="O10" s="17">
        <v>0.435073420015058</v>
      </c>
      <c r="P10" s="17">
        <v>0.41955578769845803</v>
      </c>
      <c r="Q10" s="17">
        <v>0.36989813337516902</v>
      </c>
      <c r="R10" s="17">
        <v>0.42502932707558</v>
      </c>
      <c r="S10" s="17"/>
      <c r="T10" s="17">
        <v>0.38898277464033798</v>
      </c>
      <c r="U10" s="17">
        <v>0.494697129115451</v>
      </c>
      <c r="V10" s="17">
        <v>0.28477142265104499</v>
      </c>
      <c r="W10" s="17">
        <v>0.37566235577655699</v>
      </c>
      <c r="X10" s="17">
        <v>0.25330116096132799</v>
      </c>
      <c r="Y10" s="17">
        <v>0.36104957019378497</v>
      </c>
      <c r="Z10" s="17">
        <v>0.53480590866831201</v>
      </c>
      <c r="AA10" s="17">
        <v>0.40884175927780397</v>
      </c>
      <c r="AB10" s="17">
        <v>0.45370724713320798</v>
      </c>
      <c r="AC10" s="17">
        <v>0.47455241613627902</v>
      </c>
      <c r="AD10" s="17">
        <v>0.483550638255691</v>
      </c>
      <c r="AE10" s="17">
        <v>0.35912792989404901</v>
      </c>
      <c r="AF10" s="17"/>
      <c r="AG10" s="17">
        <v>0.35646929550020801</v>
      </c>
      <c r="AH10" s="17">
        <v>0.45005868294434698</v>
      </c>
    </row>
    <row r="11" spans="2:34" x14ac:dyDescent="0.25">
      <c r="B11" s="18" t="s">
        <v>104</v>
      </c>
      <c r="C11" s="17">
        <v>0.14378474805426</v>
      </c>
      <c r="D11" s="17">
        <v>0.12894992123117899</v>
      </c>
      <c r="E11" s="17">
        <v>0.16219551459930501</v>
      </c>
      <c r="F11" s="17"/>
      <c r="G11" s="17">
        <v>0.184717763669901</v>
      </c>
      <c r="H11" s="17">
        <v>9.8623325535599701E-2</v>
      </c>
      <c r="I11" s="17">
        <v>0.11887140298403601</v>
      </c>
      <c r="J11" s="17"/>
      <c r="K11" s="17" t="s">
        <v>172</v>
      </c>
      <c r="L11" s="17">
        <v>0.14378474805426</v>
      </c>
      <c r="M11" s="17"/>
      <c r="N11" s="17">
        <v>0.147832119622128</v>
      </c>
      <c r="O11" s="17">
        <v>0.19181930247915199</v>
      </c>
      <c r="P11" s="17">
        <v>0.12996311202001101</v>
      </c>
      <c r="Q11" s="17">
        <v>0.116847354412873</v>
      </c>
      <c r="R11" s="17">
        <v>6.0367586002705698E-2</v>
      </c>
      <c r="S11" s="17"/>
      <c r="T11" s="17">
        <v>0.139163675724749</v>
      </c>
      <c r="U11" s="17">
        <v>0.19131658492728101</v>
      </c>
      <c r="V11" s="17">
        <v>0.20371483201103099</v>
      </c>
      <c r="W11" s="17">
        <v>0.172300355767143</v>
      </c>
      <c r="X11" s="17">
        <v>0.123252790220612</v>
      </c>
      <c r="Y11" s="17">
        <v>0.117850608131068</v>
      </c>
      <c r="Z11" s="17">
        <v>0.127147083670339</v>
      </c>
      <c r="AA11" s="17">
        <v>0.206233109707322</v>
      </c>
      <c r="AB11" s="17">
        <v>6.5680761807045698E-2</v>
      </c>
      <c r="AC11" s="17">
        <v>0.121907156881478</v>
      </c>
      <c r="AD11" s="17">
        <v>0.11082407841824</v>
      </c>
      <c r="AE11" s="17">
        <v>0.12502390344453501</v>
      </c>
      <c r="AF11" s="17"/>
      <c r="AG11" s="17">
        <v>0.163909402370957</v>
      </c>
      <c r="AH11" s="17">
        <v>0.141837325612091</v>
      </c>
    </row>
    <row r="12" spans="2:34" x14ac:dyDescent="0.25">
      <c r="B12" s="18" t="s">
        <v>105</v>
      </c>
      <c r="C12" s="17">
        <v>0.115050183987689</v>
      </c>
      <c r="D12" s="17">
        <v>0.10304048898580399</v>
      </c>
      <c r="E12" s="17">
        <v>0.10965263657806699</v>
      </c>
      <c r="F12" s="17"/>
      <c r="G12" s="17">
        <v>0.113055030231651</v>
      </c>
      <c r="H12" s="17">
        <v>0.105248111334678</v>
      </c>
      <c r="I12" s="17">
        <v>0.16415656202172799</v>
      </c>
      <c r="J12" s="17"/>
      <c r="K12" s="17" t="s">
        <v>172</v>
      </c>
      <c r="L12" s="17">
        <v>0.115050183987689</v>
      </c>
      <c r="M12" s="17"/>
      <c r="N12" s="17">
        <v>0.19845244145969701</v>
      </c>
      <c r="O12" s="17">
        <v>8.75000209813451E-2</v>
      </c>
      <c r="P12" s="17">
        <v>0.105144965705342</v>
      </c>
      <c r="Q12" s="17">
        <v>0.116721710224385</v>
      </c>
      <c r="R12" s="17">
        <v>6.8813539297749901E-2</v>
      </c>
      <c r="S12" s="17"/>
      <c r="T12" s="17">
        <v>4.5160600657156297E-2</v>
      </c>
      <c r="U12" s="17">
        <v>8.7530368354379107E-2</v>
      </c>
      <c r="V12" s="17">
        <v>0.146017003261563</v>
      </c>
      <c r="W12" s="17">
        <v>0.13896636450810601</v>
      </c>
      <c r="X12" s="17">
        <v>0.18598037648496399</v>
      </c>
      <c r="Y12" s="17">
        <v>8.3403781629392104E-2</v>
      </c>
      <c r="Z12" s="17">
        <v>6.3237030039731204E-2</v>
      </c>
      <c r="AA12" s="17">
        <v>6.6836892611985596E-2</v>
      </c>
      <c r="AB12" s="17">
        <v>0.157977505588068</v>
      </c>
      <c r="AC12" s="17">
        <v>0.134658764366718</v>
      </c>
      <c r="AD12" s="17">
        <v>0.14181438510951899</v>
      </c>
      <c r="AE12" s="17">
        <v>0.23624609925521001</v>
      </c>
      <c r="AF12" s="17"/>
      <c r="AG12" s="17">
        <v>0.12266253464236899</v>
      </c>
      <c r="AH12" s="17">
        <v>0.110452895796419</v>
      </c>
    </row>
    <row r="13" spans="2:34" x14ac:dyDescent="0.25">
      <c r="B13" s="18" t="s">
        <v>80</v>
      </c>
      <c r="C13" s="21">
        <v>4.0098678060193099E-2</v>
      </c>
      <c r="D13" s="21">
        <v>4.4188712426810703E-2</v>
      </c>
      <c r="E13" s="21">
        <v>3.7835630392720303E-2</v>
      </c>
      <c r="F13" s="21"/>
      <c r="G13" s="21">
        <v>5.0300764034989599E-2</v>
      </c>
      <c r="H13" s="21">
        <v>3.73364884577643E-2</v>
      </c>
      <c r="I13" s="21">
        <v>0</v>
      </c>
      <c r="J13" s="21"/>
      <c r="K13" s="21" t="s">
        <v>172</v>
      </c>
      <c r="L13" s="21">
        <v>4.0098678060193099E-2</v>
      </c>
      <c r="M13" s="21"/>
      <c r="N13" s="21">
        <v>4.4239498644329099E-2</v>
      </c>
      <c r="O13" s="21">
        <v>3.8001680254478698E-2</v>
      </c>
      <c r="P13" s="21">
        <v>4.1964888140415602E-2</v>
      </c>
      <c r="Q13" s="21">
        <v>5.0207373101433E-2</v>
      </c>
      <c r="R13" s="21">
        <v>2.1193909638464001E-2</v>
      </c>
      <c r="S13" s="21"/>
      <c r="T13" s="21">
        <v>1.3300468299734001E-2</v>
      </c>
      <c r="U13" s="21">
        <v>4.2089257374815503E-2</v>
      </c>
      <c r="V13" s="21">
        <v>4.3540917661748703E-2</v>
      </c>
      <c r="W13" s="21">
        <v>5.4563602804720397E-2</v>
      </c>
      <c r="X13" s="21">
        <v>8.7123428059839803E-2</v>
      </c>
      <c r="Y13" s="21">
        <v>5.2804395678665003E-2</v>
      </c>
      <c r="Z13" s="21">
        <v>4.2752875549199203E-2</v>
      </c>
      <c r="AA13" s="21">
        <v>4.0292135661461698E-2</v>
      </c>
      <c r="AB13" s="21">
        <v>3.2497576931725697E-2</v>
      </c>
      <c r="AC13" s="21">
        <v>2.00879153547611E-2</v>
      </c>
      <c r="AD13" s="21">
        <v>2.97706423068189E-2</v>
      </c>
      <c r="AE13" s="21">
        <v>0</v>
      </c>
      <c r="AF13" s="21"/>
      <c r="AG13" s="21">
        <v>3.8960758159420801E-2</v>
      </c>
      <c r="AH13" s="21">
        <v>3.6921078036812598E-2</v>
      </c>
    </row>
    <row r="14" spans="2:34" x14ac:dyDescent="0.25">
      <c r="B14" s="18" t="s">
        <v>106</v>
      </c>
      <c r="C14" s="21">
        <v>0.70106638989785797</v>
      </c>
      <c r="D14" s="21">
        <v>0.72382087735620704</v>
      </c>
      <c r="E14" s="21">
        <v>0.69031621842990798</v>
      </c>
      <c r="F14" s="21"/>
      <c r="G14" s="21">
        <v>0.65192644206345896</v>
      </c>
      <c r="H14" s="21">
        <v>0.75879207467195897</v>
      </c>
      <c r="I14" s="21">
        <v>0.71697203499423601</v>
      </c>
      <c r="J14" s="21"/>
      <c r="K14" s="21" t="s">
        <v>172</v>
      </c>
      <c r="L14" s="21">
        <v>0.70106638989785797</v>
      </c>
      <c r="M14" s="21"/>
      <c r="N14" s="21">
        <v>0.609475940273845</v>
      </c>
      <c r="O14" s="21">
        <v>0.68267899628502404</v>
      </c>
      <c r="P14" s="21">
        <v>0.72292703413423098</v>
      </c>
      <c r="Q14" s="21">
        <v>0.71622356226130801</v>
      </c>
      <c r="R14" s="21">
        <v>0.84962496506107998</v>
      </c>
      <c r="S14" s="21"/>
      <c r="T14" s="21">
        <v>0.80237525531835996</v>
      </c>
      <c r="U14" s="21">
        <v>0.67906378934352496</v>
      </c>
      <c r="V14" s="21">
        <v>0.60672724706565695</v>
      </c>
      <c r="W14" s="21">
        <v>0.63416967692003001</v>
      </c>
      <c r="X14" s="21">
        <v>0.60364340523458404</v>
      </c>
      <c r="Y14" s="21">
        <v>0.74594121456087503</v>
      </c>
      <c r="Z14" s="21">
        <v>0.76686301074073104</v>
      </c>
      <c r="AA14" s="21">
        <v>0.68663786201923105</v>
      </c>
      <c r="AB14" s="21">
        <v>0.74384415567316098</v>
      </c>
      <c r="AC14" s="21">
        <v>0.72334616339704305</v>
      </c>
      <c r="AD14" s="21">
        <v>0.71759089416542199</v>
      </c>
      <c r="AE14" s="21">
        <v>0.63872999730025604</v>
      </c>
      <c r="AF14" s="21"/>
      <c r="AG14" s="21">
        <v>0.67446730482725303</v>
      </c>
      <c r="AH14" s="21">
        <v>0.71078870055467702</v>
      </c>
    </row>
    <row r="15" spans="2:34" x14ac:dyDescent="0.25">
      <c r="B15" s="16" t="s">
        <v>169</v>
      </c>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AH19"/>
  <sheetViews>
    <sheetView showGridLines="0" workbookViewId="0">
      <pane xSplit="2" topLeftCell="C1" activePane="topRight" state="frozen"/>
      <selection pane="topRight" activeCell="A15" sqref="A15:XFD15"/>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286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632</v>
      </c>
      <c r="D7" s="10">
        <v>246</v>
      </c>
      <c r="E7" s="10">
        <v>376</v>
      </c>
      <c r="F7" s="10"/>
      <c r="G7" s="10">
        <v>349</v>
      </c>
      <c r="H7" s="10">
        <v>220</v>
      </c>
      <c r="I7" s="10">
        <v>63</v>
      </c>
      <c r="J7" s="10"/>
      <c r="K7" s="10" t="s">
        <v>171</v>
      </c>
      <c r="L7" s="10">
        <v>632</v>
      </c>
      <c r="M7" s="10"/>
      <c r="N7" s="10">
        <v>99</v>
      </c>
      <c r="O7" s="10">
        <v>187</v>
      </c>
      <c r="P7" s="10">
        <v>266</v>
      </c>
      <c r="Q7" s="10">
        <v>24</v>
      </c>
      <c r="R7" s="10">
        <v>56</v>
      </c>
      <c r="S7" s="10"/>
      <c r="T7" s="10">
        <v>78</v>
      </c>
      <c r="U7" s="10">
        <v>90</v>
      </c>
      <c r="V7" s="10">
        <v>62</v>
      </c>
      <c r="W7" s="10">
        <v>39</v>
      </c>
      <c r="X7" s="10">
        <v>57</v>
      </c>
      <c r="Y7" s="10">
        <v>65</v>
      </c>
      <c r="Z7" s="10">
        <v>52</v>
      </c>
      <c r="AA7" s="10">
        <v>32</v>
      </c>
      <c r="AB7" s="10">
        <v>65</v>
      </c>
      <c r="AC7" s="10">
        <v>43</v>
      </c>
      <c r="AD7" s="10">
        <v>33</v>
      </c>
      <c r="AE7" s="10">
        <v>16</v>
      </c>
      <c r="AF7" s="10"/>
      <c r="AG7" s="10">
        <v>204</v>
      </c>
      <c r="AH7" s="10">
        <v>388</v>
      </c>
    </row>
    <row r="8" spans="2:34" ht="30" customHeight="1" x14ac:dyDescent="0.25">
      <c r="B8" s="11" t="s">
        <v>20</v>
      </c>
      <c r="C8" s="11">
        <v>626</v>
      </c>
      <c r="D8" s="11">
        <v>291</v>
      </c>
      <c r="E8" s="11">
        <v>323</v>
      </c>
      <c r="F8" s="11"/>
      <c r="G8" s="11">
        <v>313</v>
      </c>
      <c r="H8" s="11">
        <v>250</v>
      </c>
      <c r="I8" s="11">
        <v>63</v>
      </c>
      <c r="J8" s="11"/>
      <c r="K8" s="11" t="s">
        <v>171</v>
      </c>
      <c r="L8" s="11">
        <v>626</v>
      </c>
      <c r="M8" s="11"/>
      <c r="N8" s="11">
        <v>113</v>
      </c>
      <c r="O8" s="11">
        <v>167</v>
      </c>
      <c r="P8" s="11">
        <v>271</v>
      </c>
      <c r="Q8" s="11">
        <v>27</v>
      </c>
      <c r="R8" s="11">
        <v>48</v>
      </c>
      <c r="S8" s="11"/>
      <c r="T8" s="11">
        <v>68</v>
      </c>
      <c r="U8" s="11">
        <v>99</v>
      </c>
      <c r="V8" s="11">
        <v>59</v>
      </c>
      <c r="W8" s="11">
        <v>49</v>
      </c>
      <c r="X8" s="11">
        <v>51</v>
      </c>
      <c r="Y8" s="11">
        <v>54</v>
      </c>
      <c r="Z8" s="11">
        <v>54</v>
      </c>
      <c r="AA8" s="11">
        <v>25</v>
      </c>
      <c r="AB8" s="11">
        <v>62</v>
      </c>
      <c r="AC8" s="11">
        <v>50</v>
      </c>
      <c r="AD8" s="11">
        <v>38</v>
      </c>
      <c r="AE8" s="11">
        <v>16</v>
      </c>
      <c r="AF8" s="11"/>
      <c r="AG8" s="11">
        <v>202</v>
      </c>
      <c r="AH8" s="11">
        <v>385</v>
      </c>
    </row>
    <row r="9" spans="2:34" x14ac:dyDescent="0.25">
      <c r="B9" s="18" t="s">
        <v>102</v>
      </c>
      <c r="C9" s="17">
        <v>0.26017969585439599</v>
      </c>
      <c r="D9" s="17">
        <v>0.299543078615571</v>
      </c>
      <c r="E9" s="17">
        <v>0.23129243376953099</v>
      </c>
      <c r="F9" s="17"/>
      <c r="G9" s="17">
        <v>0.22821149017828801</v>
      </c>
      <c r="H9" s="17">
        <v>0.29892091273585603</v>
      </c>
      <c r="I9" s="17">
        <v>0.26578908657679001</v>
      </c>
      <c r="J9" s="17"/>
      <c r="K9" s="17" t="s">
        <v>172</v>
      </c>
      <c r="L9" s="17">
        <v>0.26017969585439599</v>
      </c>
      <c r="M9" s="17"/>
      <c r="N9" s="17">
        <v>0.1672575940595</v>
      </c>
      <c r="O9" s="17">
        <v>0.281072270243029</v>
      </c>
      <c r="P9" s="17">
        <v>0.26277836406473298</v>
      </c>
      <c r="Q9" s="17">
        <v>0.34632542888613899</v>
      </c>
      <c r="R9" s="17">
        <v>0.34331802329697803</v>
      </c>
      <c r="S9" s="17"/>
      <c r="T9" s="17">
        <v>0.37496010586474499</v>
      </c>
      <c r="U9" s="17">
        <v>0.16447649085764399</v>
      </c>
      <c r="V9" s="17">
        <v>0.24758298752053801</v>
      </c>
      <c r="W9" s="17">
        <v>0.167143427918645</v>
      </c>
      <c r="X9" s="17">
        <v>0.29335818458497698</v>
      </c>
      <c r="Y9" s="17">
        <v>0.29968289811278698</v>
      </c>
      <c r="Z9" s="17">
        <v>0.19071761238068899</v>
      </c>
      <c r="AA9" s="17">
        <v>0.296653911280925</v>
      </c>
      <c r="AB9" s="17">
        <v>0.30204273940531801</v>
      </c>
      <c r="AC9" s="17">
        <v>0.293184380362431</v>
      </c>
      <c r="AD9" s="17">
        <v>0.23336180859991101</v>
      </c>
      <c r="AE9" s="17">
        <v>0.42815815782185102</v>
      </c>
      <c r="AF9" s="17"/>
      <c r="AG9" s="17">
        <v>0.30761640974473398</v>
      </c>
      <c r="AH9" s="17">
        <v>0.228254204979639</v>
      </c>
    </row>
    <row r="10" spans="2:34" x14ac:dyDescent="0.25">
      <c r="B10" s="18" t="s">
        <v>103</v>
      </c>
      <c r="C10" s="17">
        <v>0.42352089862964598</v>
      </c>
      <c r="D10" s="17">
        <v>0.41867709138012998</v>
      </c>
      <c r="E10" s="17">
        <v>0.43404330806969699</v>
      </c>
      <c r="F10" s="17"/>
      <c r="G10" s="17">
        <v>0.41397534520631801</v>
      </c>
      <c r="H10" s="17">
        <v>0.44236794977445498</v>
      </c>
      <c r="I10" s="17">
        <v>0.39615293179885802</v>
      </c>
      <c r="J10" s="17"/>
      <c r="K10" s="17" t="s">
        <v>172</v>
      </c>
      <c r="L10" s="17">
        <v>0.42352089862964598</v>
      </c>
      <c r="M10" s="17"/>
      <c r="N10" s="17">
        <v>0.41160788918133101</v>
      </c>
      <c r="O10" s="17">
        <v>0.38189216788201902</v>
      </c>
      <c r="P10" s="17">
        <v>0.43279567181024398</v>
      </c>
      <c r="Q10" s="17">
        <v>0.47135664327056398</v>
      </c>
      <c r="R10" s="17">
        <v>0.51704032610374795</v>
      </c>
      <c r="S10" s="17"/>
      <c r="T10" s="17">
        <v>0.37939505584611</v>
      </c>
      <c r="U10" s="17">
        <v>0.53044469383327597</v>
      </c>
      <c r="V10" s="17">
        <v>0.38330125337793303</v>
      </c>
      <c r="W10" s="17">
        <v>0.36573724064637397</v>
      </c>
      <c r="X10" s="17">
        <v>0.29650132865885798</v>
      </c>
      <c r="Y10" s="17">
        <v>0.47033169975640599</v>
      </c>
      <c r="Z10" s="17">
        <v>0.53010703470251197</v>
      </c>
      <c r="AA10" s="17">
        <v>0.365558325350957</v>
      </c>
      <c r="AB10" s="17">
        <v>0.44132751112302498</v>
      </c>
      <c r="AC10" s="17">
        <v>0.41916423060900199</v>
      </c>
      <c r="AD10" s="17">
        <v>0.42384564416262999</v>
      </c>
      <c r="AE10" s="17">
        <v>0.19614315867862001</v>
      </c>
      <c r="AF10" s="17"/>
      <c r="AG10" s="17">
        <v>0.37368850912257001</v>
      </c>
      <c r="AH10" s="17">
        <v>0.45754831960867998</v>
      </c>
    </row>
    <row r="11" spans="2:34" x14ac:dyDescent="0.25">
      <c r="B11" s="18" t="s">
        <v>104</v>
      </c>
      <c r="C11" s="17">
        <v>0.16704603247012301</v>
      </c>
      <c r="D11" s="17">
        <v>0.14099186914002801</v>
      </c>
      <c r="E11" s="17">
        <v>0.19636519104400699</v>
      </c>
      <c r="F11" s="17"/>
      <c r="G11" s="17">
        <v>0.19839587181731899</v>
      </c>
      <c r="H11" s="17">
        <v>0.120542533081012</v>
      </c>
      <c r="I11" s="17">
        <v>0.19550580379372301</v>
      </c>
      <c r="J11" s="17"/>
      <c r="K11" s="17" t="s">
        <v>172</v>
      </c>
      <c r="L11" s="17">
        <v>0.16704603247012301</v>
      </c>
      <c r="M11" s="17"/>
      <c r="N11" s="17">
        <v>0.21411480534546101</v>
      </c>
      <c r="O11" s="17">
        <v>0.20796315638187499</v>
      </c>
      <c r="P11" s="17">
        <v>0.14600125676421999</v>
      </c>
      <c r="Q11" s="17">
        <v>9.6576301942920106E-2</v>
      </c>
      <c r="R11" s="17">
        <v>7.2507864371092898E-2</v>
      </c>
      <c r="S11" s="17"/>
      <c r="T11" s="17">
        <v>0.172041625864333</v>
      </c>
      <c r="U11" s="17">
        <v>0.16668754111072001</v>
      </c>
      <c r="V11" s="17">
        <v>0.196355742242389</v>
      </c>
      <c r="W11" s="17">
        <v>0.24736726910853499</v>
      </c>
      <c r="X11" s="17">
        <v>0.16213876183426201</v>
      </c>
      <c r="Y11" s="17">
        <v>0.156074998939985</v>
      </c>
      <c r="Z11" s="17">
        <v>0.19697473132332299</v>
      </c>
      <c r="AA11" s="17">
        <v>0.20070874148802001</v>
      </c>
      <c r="AB11" s="17">
        <v>8.7779042817196701E-2</v>
      </c>
      <c r="AC11" s="17">
        <v>9.1420718119786498E-2</v>
      </c>
      <c r="AD11" s="17">
        <v>0.18422405645345699</v>
      </c>
      <c r="AE11" s="17">
        <v>0.20031866582039801</v>
      </c>
      <c r="AF11" s="17"/>
      <c r="AG11" s="17">
        <v>0.185158394591282</v>
      </c>
      <c r="AH11" s="17">
        <v>0.15773983984630599</v>
      </c>
    </row>
    <row r="12" spans="2:34" x14ac:dyDescent="0.25">
      <c r="B12" s="18" t="s">
        <v>105</v>
      </c>
      <c r="C12" s="17">
        <v>0.110863903865414</v>
      </c>
      <c r="D12" s="17">
        <v>0.10633313084335</v>
      </c>
      <c r="E12" s="17">
        <v>9.5017571870696094E-2</v>
      </c>
      <c r="F12" s="17"/>
      <c r="G12" s="17">
        <v>0.11433213399148499</v>
      </c>
      <c r="H12" s="17">
        <v>9.8566218166814906E-2</v>
      </c>
      <c r="I12" s="17">
        <v>0.14255217783062901</v>
      </c>
      <c r="J12" s="17"/>
      <c r="K12" s="17" t="s">
        <v>172</v>
      </c>
      <c r="L12" s="17">
        <v>0.110863903865414</v>
      </c>
      <c r="M12" s="17"/>
      <c r="N12" s="17">
        <v>0.15760844717172501</v>
      </c>
      <c r="O12" s="17">
        <v>9.5466301485054306E-2</v>
      </c>
      <c r="P12" s="17">
        <v>0.118911714193446</v>
      </c>
      <c r="Q12" s="17">
        <v>3.5534252798943899E-2</v>
      </c>
      <c r="R12" s="17">
        <v>5.1345628839744098E-2</v>
      </c>
      <c r="S12" s="17"/>
      <c r="T12" s="17">
        <v>5.9381906540984498E-2</v>
      </c>
      <c r="U12" s="17">
        <v>8.9844476732751394E-2</v>
      </c>
      <c r="V12" s="17">
        <v>0.112667900056153</v>
      </c>
      <c r="W12" s="17">
        <v>0.16518845952172501</v>
      </c>
      <c r="X12" s="17">
        <v>0.16886247969622201</v>
      </c>
      <c r="Y12" s="17">
        <v>3.58963183462307E-2</v>
      </c>
      <c r="Z12" s="17">
        <v>6.6321203630186398E-2</v>
      </c>
      <c r="AA12" s="17">
        <v>9.6786886218636403E-2</v>
      </c>
      <c r="AB12" s="17">
        <v>0.132144260599276</v>
      </c>
      <c r="AC12" s="17">
        <v>0.19623067090878099</v>
      </c>
      <c r="AD12" s="17">
        <v>0.111206495719006</v>
      </c>
      <c r="AE12" s="17">
        <v>0.175380017679131</v>
      </c>
      <c r="AF12" s="17"/>
      <c r="AG12" s="17">
        <v>9.2032938792402999E-2</v>
      </c>
      <c r="AH12" s="17">
        <v>0.122297142615195</v>
      </c>
    </row>
    <row r="13" spans="2:34" x14ac:dyDescent="0.25">
      <c r="B13" s="18" t="s">
        <v>80</v>
      </c>
      <c r="C13" s="21">
        <v>3.8389469180420598E-2</v>
      </c>
      <c r="D13" s="21">
        <v>3.4454830020921E-2</v>
      </c>
      <c r="E13" s="21">
        <v>4.3281495246068898E-2</v>
      </c>
      <c r="F13" s="21"/>
      <c r="G13" s="21">
        <v>4.5085158806589802E-2</v>
      </c>
      <c r="H13" s="21">
        <v>3.9602386241862401E-2</v>
      </c>
      <c r="I13" s="21">
        <v>0</v>
      </c>
      <c r="J13" s="21"/>
      <c r="K13" s="21" t="s">
        <v>172</v>
      </c>
      <c r="L13" s="21">
        <v>3.8389469180420598E-2</v>
      </c>
      <c r="M13" s="21"/>
      <c r="N13" s="21">
        <v>4.9411264241982E-2</v>
      </c>
      <c r="O13" s="21">
        <v>3.3606104008022698E-2</v>
      </c>
      <c r="P13" s="21">
        <v>3.9512993167357603E-2</v>
      </c>
      <c r="Q13" s="21">
        <v>5.0207373101433E-2</v>
      </c>
      <c r="R13" s="21">
        <v>1.5788157388436901E-2</v>
      </c>
      <c r="S13" s="21"/>
      <c r="T13" s="21">
        <v>1.42213058838282E-2</v>
      </c>
      <c r="U13" s="21">
        <v>4.8546797465609498E-2</v>
      </c>
      <c r="V13" s="21">
        <v>6.0092116802988101E-2</v>
      </c>
      <c r="W13" s="21">
        <v>5.4563602804720397E-2</v>
      </c>
      <c r="X13" s="21">
        <v>7.9139245225680804E-2</v>
      </c>
      <c r="Y13" s="21">
        <v>3.80140848445919E-2</v>
      </c>
      <c r="Z13" s="21">
        <v>1.5879417963290701E-2</v>
      </c>
      <c r="AA13" s="21">
        <v>4.0292135661461698E-2</v>
      </c>
      <c r="AB13" s="21">
        <v>3.67064460551845E-2</v>
      </c>
      <c r="AC13" s="21">
        <v>0</v>
      </c>
      <c r="AD13" s="21">
        <v>4.7361995064994999E-2</v>
      </c>
      <c r="AE13" s="21">
        <v>0</v>
      </c>
      <c r="AF13" s="21"/>
      <c r="AG13" s="21">
        <v>4.1503747749011999E-2</v>
      </c>
      <c r="AH13" s="21">
        <v>3.4160492950179602E-2</v>
      </c>
    </row>
    <row r="14" spans="2:34" x14ac:dyDescent="0.25">
      <c r="B14" s="18" t="s">
        <v>106</v>
      </c>
      <c r="C14" s="21">
        <v>0.68370059448404197</v>
      </c>
      <c r="D14" s="21">
        <v>0.71822016999570104</v>
      </c>
      <c r="E14" s="21">
        <v>0.66533574183922795</v>
      </c>
      <c r="F14" s="21"/>
      <c r="G14" s="21">
        <v>0.64218683538460597</v>
      </c>
      <c r="H14" s="21">
        <v>0.74128886251031101</v>
      </c>
      <c r="I14" s="21">
        <v>0.66194201837564803</v>
      </c>
      <c r="J14" s="21"/>
      <c r="K14" s="21" t="s">
        <v>172</v>
      </c>
      <c r="L14" s="21">
        <v>0.68370059448404197</v>
      </c>
      <c r="M14" s="21"/>
      <c r="N14" s="21">
        <v>0.57886548324083198</v>
      </c>
      <c r="O14" s="21">
        <v>0.66296443812504802</v>
      </c>
      <c r="P14" s="21">
        <v>0.69557403587497602</v>
      </c>
      <c r="Q14" s="21">
        <v>0.81768207215670297</v>
      </c>
      <c r="R14" s="21">
        <v>0.86035834940072597</v>
      </c>
      <c r="S14" s="21"/>
      <c r="T14" s="21">
        <v>0.75435516171085504</v>
      </c>
      <c r="U14" s="21">
        <v>0.69492118469092001</v>
      </c>
      <c r="V14" s="21">
        <v>0.63088424089846995</v>
      </c>
      <c r="W14" s="21">
        <v>0.53288066856501903</v>
      </c>
      <c r="X14" s="21">
        <v>0.58985951324383501</v>
      </c>
      <c r="Y14" s="21">
        <v>0.77001459786919302</v>
      </c>
      <c r="Z14" s="21">
        <v>0.72082464708320004</v>
      </c>
      <c r="AA14" s="21">
        <v>0.662212236631882</v>
      </c>
      <c r="AB14" s="21">
        <v>0.74337025052834205</v>
      </c>
      <c r="AC14" s="21">
        <v>0.71234861097143298</v>
      </c>
      <c r="AD14" s="21">
        <v>0.657207452762542</v>
      </c>
      <c r="AE14" s="21">
        <v>0.62430131650047205</v>
      </c>
      <c r="AF14" s="21"/>
      <c r="AG14" s="21">
        <v>0.68130491886730304</v>
      </c>
      <c r="AH14" s="21">
        <v>0.68580252458831903</v>
      </c>
    </row>
    <row r="15" spans="2:34" x14ac:dyDescent="0.25">
      <c r="B15" s="16" t="s">
        <v>169</v>
      </c>
    </row>
    <row r="16" spans="2:34" x14ac:dyDescent="0.25">
      <c r="B16" t="s">
        <v>63</v>
      </c>
    </row>
    <row r="17" spans="2:2" x14ac:dyDescent="0.25">
      <c r="B17" t="s">
        <v>64</v>
      </c>
    </row>
    <row r="19" spans="2:2" x14ac:dyDescent="0.25">
      <c r="B19"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O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15" width="20.7109375" customWidth="1"/>
  </cols>
  <sheetData>
    <row r="2" spans="2:15" ht="39.950000000000003" customHeight="1" x14ac:dyDescent="0.25">
      <c r="D2" s="29" t="s">
        <v>291</v>
      </c>
      <c r="E2" s="25"/>
      <c r="F2" s="25"/>
      <c r="G2" s="25"/>
      <c r="H2" s="25"/>
      <c r="I2" s="25"/>
      <c r="J2" s="25"/>
      <c r="K2" s="25"/>
      <c r="L2" s="25"/>
      <c r="M2" s="25"/>
      <c r="N2" s="25"/>
      <c r="O2" s="25"/>
    </row>
    <row r="6" spans="2:15" ht="50.1" customHeight="1" x14ac:dyDescent="0.25">
      <c r="B6" s="20" t="s">
        <v>15</v>
      </c>
      <c r="C6" s="20" t="s">
        <v>266</v>
      </c>
      <c r="D6" s="20" t="s">
        <v>265</v>
      </c>
      <c r="E6" s="20" t="s">
        <v>264</v>
      </c>
      <c r="F6" s="20" t="s">
        <v>273</v>
      </c>
      <c r="G6" s="20" t="s">
        <v>271</v>
      </c>
      <c r="H6" s="20" t="s">
        <v>267</v>
      </c>
      <c r="I6" s="20" t="s">
        <v>270</v>
      </c>
      <c r="J6" s="20" t="s">
        <v>263</v>
      </c>
      <c r="K6" s="20" t="s">
        <v>262</v>
      </c>
      <c r="L6" s="20" t="s">
        <v>272</v>
      </c>
      <c r="M6" s="20" t="s">
        <v>269</v>
      </c>
      <c r="N6" s="20" t="s">
        <v>268</v>
      </c>
    </row>
    <row r="7" spans="2:15" x14ac:dyDescent="0.25">
      <c r="B7" s="18" t="s">
        <v>287</v>
      </c>
      <c r="C7" s="17">
        <v>0.25746634514746902</v>
      </c>
      <c r="D7" s="17">
        <v>0.237365862397694</v>
      </c>
      <c r="E7" s="17">
        <v>0.22445066379148501</v>
      </c>
      <c r="F7" s="17">
        <v>0.41708905539431501</v>
      </c>
      <c r="G7" s="17">
        <v>0.35568145304507098</v>
      </c>
      <c r="H7" s="17">
        <v>0.29937199153204902</v>
      </c>
      <c r="I7" s="17">
        <v>0.367648028573345</v>
      </c>
      <c r="J7" s="17">
        <v>0.226943343511706</v>
      </c>
      <c r="K7" s="17">
        <v>0.19862667715427501</v>
      </c>
      <c r="L7" s="17">
        <v>0.37813032718147199</v>
      </c>
      <c r="M7" s="17">
        <v>0.32490527074588099</v>
      </c>
      <c r="N7" s="17">
        <v>0.297673527037214</v>
      </c>
    </row>
    <row r="8" spans="2:15" x14ac:dyDescent="0.25">
      <c r="B8" s="18" t="s">
        <v>288</v>
      </c>
      <c r="C8" s="17">
        <v>0.34883539507165501</v>
      </c>
      <c r="D8" s="17">
        <v>0.34898183981958703</v>
      </c>
      <c r="E8" s="17">
        <v>0.35450658861178802</v>
      </c>
      <c r="F8" s="17">
        <v>0.36634058969792999</v>
      </c>
      <c r="G8" s="17">
        <v>0.38613962508357202</v>
      </c>
      <c r="H8" s="17">
        <v>0.37842211963418698</v>
      </c>
      <c r="I8" s="17">
        <v>0.38228852163697702</v>
      </c>
      <c r="J8" s="17">
        <v>0.330897686447159</v>
      </c>
      <c r="K8" s="17">
        <v>0.29174019324045602</v>
      </c>
      <c r="L8" s="17">
        <v>0.39846711289486703</v>
      </c>
      <c r="M8" s="17">
        <v>0.39443192137997601</v>
      </c>
      <c r="N8" s="17">
        <v>0.39585756395892502</v>
      </c>
    </row>
    <row r="9" spans="2:15" x14ac:dyDescent="0.25">
      <c r="B9" s="18" t="s">
        <v>289</v>
      </c>
      <c r="C9" s="17">
        <v>0.155641274696457</v>
      </c>
      <c r="D9" s="17">
        <v>0.17084720491703201</v>
      </c>
      <c r="E9" s="17">
        <v>0.17261445895903299</v>
      </c>
      <c r="F9" s="17">
        <v>0.101324109720448</v>
      </c>
      <c r="G9" s="17">
        <v>0.11707807614389799</v>
      </c>
      <c r="H9" s="17">
        <v>0.14427617112260999</v>
      </c>
      <c r="I9" s="17">
        <v>0.10900911558085601</v>
      </c>
      <c r="J9" s="17">
        <v>0.211737358835551</v>
      </c>
      <c r="K9" s="17">
        <v>0.16314099852309699</v>
      </c>
      <c r="L9" s="17">
        <v>0.107473359327796</v>
      </c>
      <c r="M9" s="17">
        <v>0.105079150373361</v>
      </c>
      <c r="N9" s="17">
        <v>0.130850413622595</v>
      </c>
    </row>
    <row r="10" spans="2:15" x14ac:dyDescent="0.25">
      <c r="B10" s="18" t="s">
        <v>290</v>
      </c>
      <c r="C10" s="17">
        <v>9.0260971130131498E-2</v>
      </c>
      <c r="D10" s="17">
        <v>8.5256953513472497E-2</v>
      </c>
      <c r="E10" s="17">
        <v>9.0080089906486305E-2</v>
      </c>
      <c r="F10" s="17">
        <v>6.1020485075460901E-2</v>
      </c>
      <c r="G10" s="17">
        <v>6.7084728544297895E-2</v>
      </c>
      <c r="H10" s="17">
        <v>6.0713494897447998E-2</v>
      </c>
      <c r="I10" s="17">
        <v>6.1622532226917499E-2</v>
      </c>
      <c r="J10" s="17">
        <v>9.5749306882385504E-2</v>
      </c>
      <c r="K10" s="17">
        <v>0.10115298340406</v>
      </c>
      <c r="L10" s="17">
        <v>5.7278067820094099E-2</v>
      </c>
      <c r="M10" s="17">
        <v>8.4591646428245904E-2</v>
      </c>
      <c r="N10" s="17">
        <v>8.2312279320677001E-2</v>
      </c>
    </row>
    <row r="11" spans="2:15" x14ac:dyDescent="0.25">
      <c r="B11" s="18" t="s">
        <v>80</v>
      </c>
      <c r="C11" s="17">
        <v>0.14779601395428801</v>
      </c>
      <c r="D11" s="17">
        <v>0.15754813935221501</v>
      </c>
      <c r="E11" s="17">
        <v>0.15834819873120801</v>
      </c>
      <c r="F11" s="17">
        <v>5.4225760111845399E-2</v>
      </c>
      <c r="G11" s="17">
        <v>7.4016117183161201E-2</v>
      </c>
      <c r="H11" s="17">
        <v>0.117216222813706</v>
      </c>
      <c r="I11" s="17">
        <v>7.9431801981904096E-2</v>
      </c>
      <c r="J11" s="17">
        <v>0.13467230432319799</v>
      </c>
      <c r="K11" s="17">
        <v>0.24533914767811199</v>
      </c>
      <c r="L11" s="17">
        <v>5.8651132775771199E-2</v>
      </c>
      <c r="M11" s="17">
        <v>9.0992011072535295E-2</v>
      </c>
      <c r="N11" s="17">
        <v>9.3306216060588407E-2</v>
      </c>
    </row>
    <row r="12" spans="2:15" x14ac:dyDescent="0.25">
      <c r="B12" s="16"/>
      <c r="C12" s="16"/>
      <c r="D12" s="16"/>
      <c r="E12" s="16"/>
      <c r="F12" s="16"/>
      <c r="G12" s="16"/>
      <c r="H12" s="16"/>
      <c r="I12" s="16"/>
      <c r="J12" s="16"/>
      <c r="K12" s="16"/>
      <c r="L12" s="16"/>
      <c r="M12" s="16"/>
      <c r="N12" s="16"/>
    </row>
    <row r="13" spans="2:15" x14ac:dyDescent="0.25">
      <c r="B13" t="s">
        <v>63</v>
      </c>
    </row>
    <row r="14" spans="2:15" x14ac:dyDescent="0.25">
      <c r="B14" t="s">
        <v>64</v>
      </c>
    </row>
    <row r="18" spans="2:2" x14ac:dyDescent="0.25">
      <c r="B18" s="8" t="str">
        <f>HYPERLINK("#'Contents'!A1", "Return to Contents")</f>
        <v>Return to Contents</v>
      </c>
    </row>
  </sheetData>
  <mergeCells count="1">
    <mergeCell ref="D2:O2"/>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292</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287</v>
      </c>
      <c r="C9" s="17">
        <v>0.25746634514746902</v>
      </c>
      <c r="D9" s="17">
        <v>0.26820524531614298</v>
      </c>
      <c r="E9" s="17">
        <v>0.25165029226623298</v>
      </c>
      <c r="F9" s="17"/>
      <c r="G9" s="17">
        <v>0.20343423204558</v>
      </c>
      <c r="H9" s="17">
        <v>0.26026927837713298</v>
      </c>
      <c r="I9" s="17">
        <v>0.30414397668512</v>
      </c>
      <c r="J9" s="17"/>
      <c r="K9" s="17">
        <v>0.233320999238008</v>
      </c>
      <c r="L9" s="17">
        <v>0.26480805038611099</v>
      </c>
      <c r="M9" s="17"/>
      <c r="N9" s="17">
        <v>0.199966740194162</v>
      </c>
      <c r="O9" s="17">
        <v>0.24029519538083999</v>
      </c>
      <c r="P9" s="17">
        <v>0.24013489874404401</v>
      </c>
      <c r="Q9" s="17">
        <v>0.26750506382082601</v>
      </c>
      <c r="R9" s="17">
        <v>0.35271610227141498</v>
      </c>
      <c r="S9" s="17"/>
      <c r="T9" s="17">
        <v>0.33582532554504202</v>
      </c>
      <c r="U9" s="17">
        <v>0.223652002381201</v>
      </c>
      <c r="V9" s="17">
        <v>0.213122208796933</v>
      </c>
      <c r="W9" s="17">
        <v>0.22328817229655101</v>
      </c>
      <c r="X9" s="17">
        <v>0.28553242678186502</v>
      </c>
      <c r="Y9" s="17">
        <v>0.26423655905655502</v>
      </c>
      <c r="Z9" s="17">
        <v>0.28658528900199698</v>
      </c>
      <c r="AA9" s="17">
        <v>0.21315078342422999</v>
      </c>
      <c r="AB9" s="17">
        <v>0.24367549169460401</v>
      </c>
      <c r="AC9" s="17">
        <v>0.239237024214288</v>
      </c>
      <c r="AD9" s="17">
        <v>0.28280273842794301</v>
      </c>
      <c r="AE9" s="17">
        <v>0.211016417259274</v>
      </c>
      <c r="AF9" s="17"/>
      <c r="AG9" s="17">
        <v>0.28758703517204098</v>
      </c>
      <c r="AH9" s="17">
        <v>0.243577362773713</v>
      </c>
    </row>
    <row r="10" spans="2:34" x14ac:dyDescent="0.25">
      <c r="B10" s="18" t="s">
        <v>288</v>
      </c>
      <c r="C10" s="17">
        <v>0.34883539507165501</v>
      </c>
      <c r="D10" s="17">
        <v>0.35351155030005799</v>
      </c>
      <c r="E10" s="17">
        <v>0.34987182348526502</v>
      </c>
      <c r="F10" s="17"/>
      <c r="G10" s="17">
        <v>0.35355176247500097</v>
      </c>
      <c r="H10" s="17">
        <v>0.373037825244732</v>
      </c>
      <c r="I10" s="17">
        <v>0.31415600855175002</v>
      </c>
      <c r="J10" s="17"/>
      <c r="K10" s="17">
        <v>0.330407445996523</v>
      </c>
      <c r="L10" s="17">
        <v>0.35325217047964902</v>
      </c>
      <c r="M10" s="17"/>
      <c r="N10" s="17">
        <v>0.27424776920196497</v>
      </c>
      <c r="O10" s="17">
        <v>0.37022956444238803</v>
      </c>
      <c r="P10" s="17">
        <v>0.34493402654488903</v>
      </c>
      <c r="Q10" s="17">
        <v>0.39101258176297798</v>
      </c>
      <c r="R10" s="17">
        <v>0.38044902840154199</v>
      </c>
      <c r="S10" s="17"/>
      <c r="T10" s="17">
        <v>0.376606919151383</v>
      </c>
      <c r="U10" s="17">
        <v>0.371323605671593</v>
      </c>
      <c r="V10" s="17">
        <v>0.34349326527201601</v>
      </c>
      <c r="W10" s="17">
        <v>0.32365449632736898</v>
      </c>
      <c r="X10" s="17">
        <v>0.257522877362586</v>
      </c>
      <c r="Y10" s="17">
        <v>0.33994780942615499</v>
      </c>
      <c r="Z10" s="17">
        <v>0.37259221818825899</v>
      </c>
      <c r="AA10" s="17">
        <v>0.37955718049059001</v>
      </c>
      <c r="AB10" s="17">
        <v>0.41314668930036402</v>
      </c>
      <c r="AC10" s="17">
        <v>0.29242258115126502</v>
      </c>
      <c r="AD10" s="17">
        <v>0.301179556037251</v>
      </c>
      <c r="AE10" s="17">
        <v>0.34681893519038598</v>
      </c>
      <c r="AF10" s="17"/>
      <c r="AG10" s="17">
        <v>0.328390880692216</v>
      </c>
      <c r="AH10" s="17">
        <v>0.36560123258226102</v>
      </c>
    </row>
    <row r="11" spans="2:34" x14ac:dyDescent="0.25">
      <c r="B11" s="18" t="s">
        <v>289</v>
      </c>
      <c r="C11" s="17">
        <v>0.155641274696457</v>
      </c>
      <c r="D11" s="17">
        <v>0.16029023315396601</v>
      </c>
      <c r="E11" s="17">
        <v>0.152803454710114</v>
      </c>
      <c r="F11" s="17"/>
      <c r="G11" s="17">
        <v>0.16011043875469499</v>
      </c>
      <c r="H11" s="17">
        <v>0.15922508695724499</v>
      </c>
      <c r="I11" s="17">
        <v>0.14700366109554999</v>
      </c>
      <c r="J11" s="17"/>
      <c r="K11" s="17">
        <v>0.163963525665627</v>
      </c>
      <c r="L11" s="17">
        <v>0.155293206848336</v>
      </c>
      <c r="M11" s="17"/>
      <c r="N11" s="17">
        <v>0.159817136737294</v>
      </c>
      <c r="O11" s="17">
        <v>0.15535501116452499</v>
      </c>
      <c r="P11" s="17">
        <v>0.16508957279018599</v>
      </c>
      <c r="Q11" s="17">
        <v>0.176890542922332</v>
      </c>
      <c r="R11" s="17">
        <v>0.12700870037165399</v>
      </c>
      <c r="S11" s="17"/>
      <c r="T11" s="17">
        <v>0.121732720045558</v>
      </c>
      <c r="U11" s="17">
        <v>0.152052370823754</v>
      </c>
      <c r="V11" s="17">
        <v>0.15819329553356201</v>
      </c>
      <c r="W11" s="17">
        <v>0.1874587605834</v>
      </c>
      <c r="X11" s="17">
        <v>0.15981920898607899</v>
      </c>
      <c r="Y11" s="17">
        <v>0.16709671582459801</v>
      </c>
      <c r="Z11" s="17">
        <v>0.15309361489809301</v>
      </c>
      <c r="AA11" s="17">
        <v>0.16600305361220599</v>
      </c>
      <c r="AB11" s="17">
        <v>0.14411127612292501</v>
      </c>
      <c r="AC11" s="17">
        <v>0.18865615009744899</v>
      </c>
      <c r="AD11" s="17">
        <v>0.174125479582939</v>
      </c>
      <c r="AE11" s="17">
        <v>9.6037210570537199E-2</v>
      </c>
      <c r="AF11" s="17"/>
      <c r="AG11" s="17">
        <v>0.14921211745007901</v>
      </c>
      <c r="AH11" s="17">
        <v>0.16170773136066199</v>
      </c>
    </row>
    <row r="12" spans="2:34" x14ac:dyDescent="0.25">
      <c r="B12" s="18" t="s">
        <v>290</v>
      </c>
      <c r="C12" s="17">
        <v>9.0260971130131498E-2</v>
      </c>
      <c r="D12" s="17">
        <v>8.6623208281126296E-2</v>
      </c>
      <c r="E12" s="17">
        <v>8.8065303725007302E-2</v>
      </c>
      <c r="F12" s="17"/>
      <c r="G12" s="17">
        <v>8.5063104845321202E-2</v>
      </c>
      <c r="H12" s="17">
        <v>9.4920767657624805E-2</v>
      </c>
      <c r="I12" s="17">
        <v>8.9255364257212297E-2</v>
      </c>
      <c r="J12" s="17"/>
      <c r="K12" s="17">
        <v>0.10316710460607501</v>
      </c>
      <c r="L12" s="17">
        <v>8.7013859467496901E-2</v>
      </c>
      <c r="M12" s="17"/>
      <c r="N12" s="17">
        <v>0.10468936200415099</v>
      </c>
      <c r="O12" s="17">
        <v>8.5458057511123106E-2</v>
      </c>
      <c r="P12" s="17">
        <v>9.9672580995295093E-2</v>
      </c>
      <c r="Q12" s="17">
        <v>8.5662267566970998E-2</v>
      </c>
      <c r="R12" s="17">
        <v>6.7289891218832706E-2</v>
      </c>
      <c r="S12" s="17"/>
      <c r="T12" s="17">
        <v>4.1464308415761202E-2</v>
      </c>
      <c r="U12" s="17">
        <v>0.11715706114075</v>
      </c>
      <c r="V12" s="17">
        <v>9.5935994664080704E-2</v>
      </c>
      <c r="W12" s="17">
        <v>0.109242458174086</v>
      </c>
      <c r="X12" s="17">
        <v>0.11830730852893501</v>
      </c>
      <c r="Y12" s="17">
        <v>7.4733076994169298E-2</v>
      </c>
      <c r="Z12" s="17">
        <v>5.7221458377217899E-2</v>
      </c>
      <c r="AA12" s="17">
        <v>0.100992904424539</v>
      </c>
      <c r="AB12" s="17">
        <v>0.11024320251585799</v>
      </c>
      <c r="AC12" s="17">
        <v>8.1310378768193095E-2</v>
      </c>
      <c r="AD12" s="17">
        <v>8.66314939152837E-2</v>
      </c>
      <c r="AE12" s="17">
        <v>0.140621445944769</v>
      </c>
      <c r="AF12" s="17"/>
      <c r="AG12" s="17">
        <v>9.7587199527783705E-2</v>
      </c>
      <c r="AH12" s="17">
        <v>8.0810435771713596E-2</v>
      </c>
    </row>
    <row r="13" spans="2:34" x14ac:dyDescent="0.25">
      <c r="B13" s="18" t="s">
        <v>80</v>
      </c>
      <c r="C13" s="19">
        <v>0.14779601395428801</v>
      </c>
      <c r="D13" s="19">
        <v>0.131369762948707</v>
      </c>
      <c r="E13" s="19">
        <v>0.15760912581338099</v>
      </c>
      <c r="F13" s="19"/>
      <c r="G13" s="19">
        <v>0.19784046187940299</v>
      </c>
      <c r="H13" s="19">
        <v>0.11254704176326601</v>
      </c>
      <c r="I13" s="19">
        <v>0.14544098941036801</v>
      </c>
      <c r="J13" s="19"/>
      <c r="K13" s="19">
        <v>0.169140924493767</v>
      </c>
      <c r="L13" s="19">
        <v>0.139632712818407</v>
      </c>
      <c r="M13" s="19"/>
      <c r="N13" s="19">
        <v>0.26127899186242698</v>
      </c>
      <c r="O13" s="19">
        <v>0.14866217150112401</v>
      </c>
      <c r="P13" s="19">
        <v>0.15016892092558601</v>
      </c>
      <c r="Q13" s="19">
        <v>7.8929543926893594E-2</v>
      </c>
      <c r="R13" s="19">
        <v>7.2536277736555702E-2</v>
      </c>
      <c r="S13" s="19"/>
      <c r="T13" s="19">
        <v>0.124370726842256</v>
      </c>
      <c r="U13" s="19">
        <v>0.13581495998270099</v>
      </c>
      <c r="V13" s="19">
        <v>0.18925523573340799</v>
      </c>
      <c r="W13" s="19">
        <v>0.156356112618594</v>
      </c>
      <c r="X13" s="19">
        <v>0.17881817834053501</v>
      </c>
      <c r="Y13" s="19">
        <v>0.153985838698523</v>
      </c>
      <c r="Z13" s="19">
        <v>0.13050741953443301</v>
      </c>
      <c r="AA13" s="19">
        <v>0.140296078048435</v>
      </c>
      <c r="AB13" s="19">
        <v>8.8823340366249504E-2</v>
      </c>
      <c r="AC13" s="19">
        <v>0.198373865768806</v>
      </c>
      <c r="AD13" s="19">
        <v>0.155260732036584</v>
      </c>
      <c r="AE13" s="19">
        <v>0.205505991035033</v>
      </c>
      <c r="AF13" s="19"/>
      <c r="AG13" s="19">
        <v>0.13722276715788101</v>
      </c>
      <c r="AH13" s="19">
        <v>0.148303237511651</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293</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287</v>
      </c>
      <c r="C9" s="17">
        <v>0.237365862397694</v>
      </c>
      <c r="D9" s="17">
        <v>0.25170370965616001</v>
      </c>
      <c r="E9" s="17">
        <v>0.226731208229421</v>
      </c>
      <c r="F9" s="17"/>
      <c r="G9" s="17">
        <v>0.18313349748418301</v>
      </c>
      <c r="H9" s="17">
        <v>0.23191860344130499</v>
      </c>
      <c r="I9" s="17">
        <v>0.294557795376507</v>
      </c>
      <c r="J9" s="17"/>
      <c r="K9" s="17">
        <v>0.20221338643984599</v>
      </c>
      <c r="L9" s="17">
        <v>0.24536194402001699</v>
      </c>
      <c r="M9" s="17"/>
      <c r="N9" s="17">
        <v>0.180016361801874</v>
      </c>
      <c r="O9" s="17">
        <v>0.22504385812123401</v>
      </c>
      <c r="P9" s="17">
        <v>0.212622481522937</v>
      </c>
      <c r="Q9" s="17">
        <v>0.223812288913983</v>
      </c>
      <c r="R9" s="17">
        <v>0.34979898435620499</v>
      </c>
      <c r="S9" s="17"/>
      <c r="T9" s="17">
        <v>0.30504923567173398</v>
      </c>
      <c r="U9" s="17">
        <v>0.201972835864802</v>
      </c>
      <c r="V9" s="17">
        <v>0.21215168052161901</v>
      </c>
      <c r="W9" s="17">
        <v>0.20662104566800099</v>
      </c>
      <c r="X9" s="17">
        <v>0.27459400970745601</v>
      </c>
      <c r="Y9" s="17">
        <v>0.24718614529064101</v>
      </c>
      <c r="Z9" s="17">
        <v>0.243539394169664</v>
      </c>
      <c r="AA9" s="17">
        <v>0.209988248328557</v>
      </c>
      <c r="AB9" s="17">
        <v>0.25622243200039602</v>
      </c>
      <c r="AC9" s="17">
        <v>0.21967028781478701</v>
      </c>
      <c r="AD9" s="17">
        <v>0.20214502347656699</v>
      </c>
      <c r="AE9" s="17">
        <v>0.17012974796654101</v>
      </c>
      <c r="AF9" s="17"/>
      <c r="AG9" s="17">
        <v>0.264988914870742</v>
      </c>
      <c r="AH9" s="17">
        <v>0.224701445674516</v>
      </c>
    </row>
    <row r="10" spans="2:34" x14ac:dyDescent="0.25">
      <c r="B10" s="18" t="s">
        <v>288</v>
      </c>
      <c r="C10" s="17">
        <v>0.34898183981958703</v>
      </c>
      <c r="D10" s="17">
        <v>0.34649525074637</v>
      </c>
      <c r="E10" s="17">
        <v>0.35718441203622098</v>
      </c>
      <c r="F10" s="17"/>
      <c r="G10" s="17">
        <v>0.33995080913169801</v>
      </c>
      <c r="H10" s="17">
        <v>0.375519729387983</v>
      </c>
      <c r="I10" s="17">
        <v>0.32414770373483798</v>
      </c>
      <c r="J10" s="17"/>
      <c r="K10" s="17">
        <v>0.33048024077614702</v>
      </c>
      <c r="L10" s="17">
        <v>0.356079823067255</v>
      </c>
      <c r="M10" s="17"/>
      <c r="N10" s="17">
        <v>0.27151452931855202</v>
      </c>
      <c r="O10" s="17">
        <v>0.34722061286284001</v>
      </c>
      <c r="P10" s="17">
        <v>0.35072129106003702</v>
      </c>
      <c r="Q10" s="17">
        <v>0.39727308823365898</v>
      </c>
      <c r="R10" s="17">
        <v>0.39482295365081299</v>
      </c>
      <c r="S10" s="17"/>
      <c r="T10" s="17">
        <v>0.36957111623748301</v>
      </c>
      <c r="U10" s="17">
        <v>0.34890738742844202</v>
      </c>
      <c r="V10" s="17">
        <v>0.33690389644938001</v>
      </c>
      <c r="W10" s="17">
        <v>0.36858523497347301</v>
      </c>
      <c r="X10" s="17">
        <v>0.24431123833961199</v>
      </c>
      <c r="Y10" s="17">
        <v>0.38014887348013698</v>
      </c>
      <c r="Z10" s="17">
        <v>0.33702664582761299</v>
      </c>
      <c r="AA10" s="17">
        <v>0.37173072491193498</v>
      </c>
      <c r="AB10" s="17">
        <v>0.38973420588971702</v>
      </c>
      <c r="AC10" s="17">
        <v>0.2997610197219</v>
      </c>
      <c r="AD10" s="17">
        <v>0.356627036282538</v>
      </c>
      <c r="AE10" s="17">
        <v>0.37356203389684101</v>
      </c>
      <c r="AF10" s="17"/>
      <c r="AG10" s="17">
        <v>0.34854985228206897</v>
      </c>
      <c r="AH10" s="17">
        <v>0.353489769768847</v>
      </c>
    </row>
    <row r="11" spans="2:34" x14ac:dyDescent="0.25">
      <c r="B11" s="18" t="s">
        <v>289</v>
      </c>
      <c r="C11" s="17">
        <v>0.17084720491703201</v>
      </c>
      <c r="D11" s="17">
        <v>0.18822732543238599</v>
      </c>
      <c r="E11" s="17">
        <v>0.155567954130747</v>
      </c>
      <c r="F11" s="17"/>
      <c r="G11" s="17">
        <v>0.172975130098102</v>
      </c>
      <c r="H11" s="17">
        <v>0.17504505632762099</v>
      </c>
      <c r="I11" s="17">
        <v>0.16361549436779599</v>
      </c>
      <c r="J11" s="17"/>
      <c r="K11" s="17">
        <v>0.17084195582706599</v>
      </c>
      <c r="L11" s="17">
        <v>0.170107194485452</v>
      </c>
      <c r="M11" s="17"/>
      <c r="N11" s="17">
        <v>0.18648537054979</v>
      </c>
      <c r="O11" s="17">
        <v>0.179696079419256</v>
      </c>
      <c r="P11" s="17">
        <v>0.1790733077601</v>
      </c>
      <c r="Q11" s="17">
        <v>0.18084155361527801</v>
      </c>
      <c r="R11" s="17">
        <v>0.12928933819803301</v>
      </c>
      <c r="S11" s="17"/>
      <c r="T11" s="17">
        <v>0.17295206062798699</v>
      </c>
      <c r="U11" s="17">
        <v>0.15485028868491299</v>
      </c>
      <c r="V11" s="17">
        <v>0.177234588361185</v>
      </c>
      <c r="W11" s="17">
        <v>0.179725986203503</v>
      </c>
      <c r="X11" s="17">
        <v>0.16660437557338101</v>
      </c>
      <c r="Y11" s="17">
        <v>0.156221700760658</v>
      </c>
      <c r="Z11" s="17">
        <v>0.16210603244886301</v>
      </c>
      <c r="AA11" s="17">
        <v>0.25080592792615097</v>
      </c>
      <c r="AB11" s="17">
        <v>0.15192392165649299</v>
      </c>
      <c r="AC11" s="17">
        <v>0.21100443790569701</v>
      </c>
      <c r="AD11" s="17">
        <v>0.15290069429650099</v>
      </c>
      <c r="AE11" s="17">
        <v>0.15001326799835901</v>
      </c>
      <c r="AF11" s="17"/>
      <c r="AG11" s="17">
        <v>0.145053126070156</v>
      </c>
      <c r="AH11" s="17">
        <v>0.180605048779264</v>
      </c>
    </row>
    <row r="12" spans="2:34" x14ac:dyDescent="0.25">
      <c r="B12" s="18" t="s">
        <v>290</v>
      </c>
      <c r="C12" s="17">
        <v>8.5256953513472497E-2</v>
      </c>
      <c r="D12" s="17">
        <v>8.11097872371567E-2</v>
      </c>
      <c r="E12" s="17">
        <v>8.3475036096682498E-2</v>
      </c>
      <c r="F12" s="17"/>
      <c r="G12" s="17">
        <v>9.2178064656461403E-2</v>
      </c>
      <c r="H12" s="17">
        <v>8.7677084797443502E-2</v>
      </c>
      <c r="I12" s="17">
        <v>7.5798696905490501E-2</v>
      </c>
      <c r="J12" s="17"/>
      <c r="K12" s="17">
        <v>0.10368557034996501</v>
      </c>
      <c r="L12" s="17">
        <v>8.0864731986487401E-2</v>
      </c>
      <c r="M12" s="17"/>
      <c r="N12" s="17">
        <v>0.108518906258337</v>
      </c>
      <c r="O12" s="17">
        <v>7.5269481804153701E-2</v>
      </c>
      <c r="P12" s="17">
        <v>9.5661743252702103E-2</v>
      </c>
      <c r="Q12" s="17">
        <v>8.1190486510792706E-2</v>
      </c>
      <c r="R12" s="17">
        <v>5.8364413289259801E-2</v>
      </c>
      <c r="S12" s="17"/>
      <c r="T12" s="17">
        <v>3.9758430357883803E-2</v>
      </c>
      <c r="U12" s="17">
        <v>0.10077772527771001</v>
      </c>
      <c r="V12" s="17">
        <v>7.9148281573292303E-2</v>
      </c>
      <c r="W12" s="17">
        <v>0.105045174974705</v>
      </c>
      <c r="X12" s="17">
        <v>0.12418725106824501</v>
      </c>
      <c r="Y12" s="17">
        <v>7.0762094709970705E-2</v>
      </c>
      <c r="Z12" s="17">
        <v>8.7786829793010002E-2</v>
      </c>
      <c r="AA12" s="17">
        <v>6.8980344111173E-2</v>
      </c>
      <c r="AB12" s="17">
        <v>7.9101033635470205E-2</v>
      </c>
      <c r="AC12" s="17">
        <v>7.8521589477741696E-2</v>
      </c>
      <c r="AD12" s="17">
        <v>0.13494284480743499</v>
      </c>
      <c r="AE12" s="17">
        <v>0.107269720159351</v>
      </c>
      <c r="AF12" s="17"/>
      <c r="AG12" s="17">
        <v>0.102010123072391</v>
      </c>
      <c r="AH12" s="17">
        <v>7.4756756233879604E-2</v>
      </c>
    </row>
    <row r="13" spans="2:34" x14ac:dyDescent="0.25">
      <c r="B13" s="18" t="s">
        <v>80</v>
      </c>
      <c r="C13" s="19">
        <v>0.15754813935221501</v>
      </c>
      <c r="D13" s="19">
        <v>0.13246392692792799</v>
      </c>
      <c r="E13" s="19">
        <v>0.17704138950692799</v>
      </c>
      <c r="F13" s="19"/>
      <c r="G13" s="19">
        <v>0.21176249862955501</v>
      </c>
      <c r="H13" s="19">
        <v>0.129839526045647</v>
      </c>
      <c r="I13" s="19">
        <v>0.14188030961536899</v>
      </c>
      <c r="J13" s="19"/>
      <c r="K13" s="19">
        <v>0.192778846606976</v>
      </c>
      <c r="L13" s="19">
        <v>0.14758630644078899</v>
      </c>
      <c r="M13" s="19"/>
      <c r="N13" s="19">
        <v>0.25346483207144599</v>
      </c>
      <c r="O13" s="19">
        <v>0.17276996779251599</v>
      </c>
      <c r="P13" s="19">
        <v>0.16192117640422399</v>
      </c>
      <c r="Q13" s="19">
        <v>0.116882582726287</v>
      </c>
      <c r="R13" s="19">
        <v>6.7724310505689195E-2</v>
      </c>
      <c r="S13" s="19"/>
      <c r="T13" s="19">
        <v>0.112669157104912</v>
      </c>
      <c r="U13" s="19">
        <v>0.19349176274413299</v>
      </c>
      <c r="V13" s="19">
        <v>0.194561553094523</v>
      </c>
      <c r="W13" s="19">
        <v>0.140022558180318</v>
      </c>
      <c r="X13" s="19">
        <v>0.190303125311305</v>
      </c>
      <c r="Y13" s="19">
        <v>0.14568118575859301</v>
      </c>
      <c r="Z13" s="19">
        <v>0.16954109776085</v>
      </c>
      <c r="AA13" s="19">
        <v>9.8494754722183997E-2</v>
      </c>
      <c r="AB13" s="19">
        <v>0.123018406817923</v>
      </c>
      <c r="AC13" s="19">
        <v>0.191042665079874</v>
      </c>
      <c r="AD13" s="19">
        <v>0.15338440113696</v>
      </c>
      <c r="AE13" s="19">
        <v>0.19902522997890801</v>
      </c>
      <c r="AF13" s="19"/>
      <c r="AG13" s="19">
        <v>0.13939798370464301</v>
      </c>
      <c r="AH13" s="19">
        <v>0.16644697954349399</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294</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287</v>
      </c>
      <c r="C9" s="17">
        <v>0.22445066379148501</v>
      </c>
      <c r="D9" s="17">
        <v>0.233616088461546</v>
      </c>
      <c r="E9" s="17">
        <v>0.21957683136342099</v>
      </c>
      <c r="F9" s="17"/>
      <c r="G9" s="17">
        <v>0.165526439151716</v>
      </c>
      <c r="H9" s="17">
        <v>0.21422841049227101</v>
      </c>
      <c r="I9" s="17">
        <v>0.29197828094606898</v>
      </c>
      <c r="J9" s="17"/>
      <c r="K9" s="17">
        <v>0.17935805412530501</v>
      </c>
      <c r="L9" s="17">
        <v>0.23332265013661799</v>
      </c>
      <c r="M9" s="17"/>
      <c r="N9" s="17">
        <v>0.14937341891876199</v>
      </c>
      <c r="O9" s="17">
        <v>0.173513404321398</v>
      </c>
      <c r="P9" s="17">
        <v>0.21017279265675801</v>
      </c>
      <c r="Q9" s="17">
        <v>0.25499345333558698</v>
      </c>
      <c r="R9" s="17">
        <v>0.35715346836311901</v>
      </c>
      <c r="S9" s="17"/>
      <c r="T9" s="17">
        <v>0.33064364330364798</v>
      </c>
      <c r="U9" s="17">
        <v>0.17410563433457499</v>
      </c>
      <c r="V9" s="17">
        <v>0.19174663760100899</v>
      </c>
      <c r="W9" s="17">
        <v>0.164400893604259</v>
      </c>
      <c r="X9" s="17">
        <v>0.224543707696407</v>
      </c>
      <c r="Y9" s="17">
        <v>0.275681028817297</v>
      </c>
      <c r="Z9" s="17">
        <v>0.246346812930856</v>
      </c>
      <c r="AA9" s="17">
        <v>0.20532325313598199</v>
      </c>
      <c r="AB9" s="17">
        <v>0.19774770839835901</v>
      </c>
      <c r="AC9" s="17">
        <v>0.20848877630941701</v>
      </c>
      <c r="AD9" s="17">
        <v>0.22013056209984699</v>
      </c>
      <c r="AE9" s="17">
        <v>0.17434314623850899</v>
      </c>
      <c r="AF9" s="17"/>
      <c r="AG9" s="17">
        <v>0.25696614536089701</v>
      </c>
      <c r="AH9" s="17">
        <v>0.21017169068167901</v>
      </c>
    </row>
    <row r="10" spans="2:34" x14ac:dyDescent="0.25">
      <c r="B10" s="18" t="s">
        <v>288</v>
      </c>
      <c r="C10" s="17">
        <v>0.35450658861178802</v>
      </c>
      <c r="D10" s="17">
        <v>0.33752968125659899</v>
      </c>
      <c r="E10" s="17">
        <v>0.37750833885809598</v>
      </c>
      <c r="F10" s="17"/>
      <c r="G10" s="17">
        <v>0.337996361464865</v>
      </c>
      <c r="H10" s="17">
        <v>0.387207712468434</v>
      </c>
      <c r="I10" s="17">
        <v>0.328903677923228</v>
      </c>
      <c r="J10" s="17"/>
      <c r="K10" s="17">
        <v>0.39003142949403402</v>
      </c>
      <c r="L10" s="17">
        <v>0.35087029501664901</v>
      </c>
      <c r="M10" s="17"/>
      <c r="N10" s="17">
        <v>0.31791484831780398</v>
      </c>
      <c r="O10" s="17">
        <v>0.37066166709940901</v>
      </c>
      <c r="P10" s="17">
        <v>0.35392291817592603</v>
      </c>
      <c r="Q10" s="17">
        <v>0.31146237529411103</v>
      </c>
      <c r="R10" s="17">
        <v>0.38454877947433402</v>
      </c>
      <c r="S10" s="17"/>
      <c r="T10" s="17">
        <v>0.37276326522556402</v>
      </c>
      <c r="U10" s="17">
        <v>0.34891173824934602</v>
      </c>
      <c r="V10" s="17">
        <v>0.36510339298656402</v>
      </c>
      <c r="W10" s="17">
        <v>0.31033617848228201</v>
      </c>
      <c r="X10" s="17">
        <v>0.29987234602000701</v>
      </c>
      <c r="Y10" s="17">
        <v>0.36572708881230498</v>
      </c>
      <c r="Z10" s="17">
        <v>0.29636588135279501</v>
      </c>
      <c r="AA10" s="17">
        <v>0.32410436634324702</v>
      </c>
      <c r="AB10" s="17">
        <v>0.43399661648989102</v>
      </c>
      <c r="AC10" s="17">
        <v>0.33380112453406302</v>
      </c>
      <c r="AD10" s="17">
        <v>0.34379157141039701</v>
      </c>
      <c r="AE10" s="17">
        <v>0.48991657020445001</v>
      </c>
      <c r="AF10" s="17"/>
      <c r="AG10" s="17">
        <v>0.35347868546421501</v>
      </c>
      <c r="AH10" s="17">
        <v>0.35335050820855601</v>
      </c>
    </row>
    <row r="11" spans="2:34" x14ac:dyDescent="0.25">
      <c r="B11" s="18" t="s">
        <v>289</v>
      </c>
      <c r="C11" s="17">
        <v>0.17261445895903299</v>
      </c>
      <c r="D11" s="17">
        <v>0.194039822088789</v>
      </c>
      <c r="E11" s="17">
        <v>0.15236532630972299</v>
      </c>
      <c r="F11" s="17"/>
      <c r="G11" s="17">
        <v>0.167827186331443</v>
      </c>
      <c r="H11" s="17">
        <v>0.17896055065927799</v>
      </c>
      <c r="I11" s="17">
        <v>0.16911643119175701</v>
      </c>
      <c r="J11" s="17"/>
      <c r="K11" s="17">
        <v>0.185570616226993</v>
      </c>
      <c r="L11" s="17">
        <v>0.17339492004599899</v>
      </c>
      <c r="M11" s="17"/>
      <c r="N11" s="17">
        <v>0.178522585876532</v>
      </c>
      <c r="O11" s="17">
        <v>0.192339078677942</v>
      </c>
      <c r="P11" s="17">
        <v>0.17954915732589199</v>
      </c>
      <c r="Q11" s="17">
        <v>0.22627896325209501</v>
      </c>
      <c r="R11" s="17">
        <v>0.11424210549250501</v>
      </c>
      <c r="S11" s="17"/>
      <c r="T11" s="17">
        <v>0.12193380944989</v>
      </c>
      <c r="U11" s="17">
        <v>0.16996111961976099</v>
      </c>
      <c r="V11" s="17">
        <v>0.14757376255427301</v>
      </c>
      <c r="W11" s="17">
        <v>0.23688537350705599</v>
      </c>
      <c r="X11" s="17">
        <v>0.16566394135871801</v>
      </c>
      <c r="Y11" s="17">
        <v>0.16849336846778901</v>
      </c>
      <c r="Z11" s="17">
        <v>0.20993994734023499</v>
      </c>
      <c r="AA11" s="17">
        <v>0.232652663378935</v>
      </c>
      <c r="AB11" s="17">
        <v>0.15279442200666099</v>
      </c>
      <c r="AC11" s="17">
        <v>0.19992452585136999</v>
      </c>
      <c r="AD11" s="17">
        <v>0.19256381413168</v>
      </c>
      <c r="AE11" s="17">
        <v>0.102455495245382</v>
      </c>
      <c r="AF11" s="17"/>
      <c r="AG11" s="17">
        <v>0.16524548478499201</v>
      </c>
      <c r="AH11" s="17">
        <v>0.174240174613566</v>
      </c>
    </row>
    <row r="12" spans="2:34" x14ac:dyDescent="0.25">
      <c r="B12" s="18" t="s">
        <v>290</v>
      </c>
      <c r="C12" s="17">
        <v>9.0080089906486305E-2</v>
      </c>
      <c r="D12" s="17">
        <v>9.2296241704259305E-2</v>
      </c>
      <c r="E12" s="17">
        <v>8.2026559233788293E-2</v>
      </c>
      <c r="F12" s="17"/>
      <c r="G12" s="17">
        <v>9.8768975817212695E-2</v>
      </c>
      <c r="H12" s="17">
        <v>9.2622219076012396E-2</v>
      </c>
      <c r="I12" s="17">
        <v>7.8827145640210997E-2</v>
      </c>
      <c r="J12" s="17"/>
      <c r="K12" s="17">
        <v>7.1221972667752001E-2</v>
      </c>
      <c r="L12" s="17">
        <v>9.2727489270205604E-2</v>
      </c>
      <c r="M12" s="17"/>
      <c r="N12" s="17">
        <v>0.105474052157235</v>
      </c>
      <c r="O12" s="17">
        <v>8.9889908797244497E-2</v>
      </c>
      <c r="P12" s="17">
        <v>9.5964977313248198E-2</v>
      </c>
      <c r="Q12" s="17">
        <v>9.2024745452353104E-2</v>
      </c>
      <c r="R12" s="17">
        <v>6.5657484068160493E-2</v>
      </c>
      <c r="S12" s="17"/>
      <c r="T12" s="17">
        <v>5.0597077971148E-2</v>
      </c>
      <c r="U12" s="17">
        <v>9.4232255994936606E-2</v>
      </c>
      <c r="V12" s="17">
        <v>0.11164320616156399</v>
      </c>
      <c r="W12" s="17">
        <v>9.5337305548238799E-2</v>
      </c>
      <c r="X12" s="17">
        <v>9.8233033433560796E-2</v>
      </c>
      <c r="Y12" s="17">
        <v>7.5348094834171805E-2</v>
      </c>
      <c r="Z12" s="17">
        <v>8.9189693519339294E-2</v>
      </c>
      <c r="AA12" s="17">
        <v>0.11162702296007999</v>
      </c>
      <c r="AB12" s="17">
        <v>9.6775965472070805E-2</v>
      </c>
      <c r="AC12" s="17">
        <v>9.1196546806562598E-2</v>
      </c>
      <c r="AD12" s="17">
        <v>0.10418457550153699</v>
      </c>
      <c r="AE12" s="17">
        <v>0.12610487729908801</v>
      </c>
      <c r="AF12" s="17"/>
      <c r="AG12" s="17">
        <v>9.26322827716997E-2</v>
      </c>
      <c r="AH12" s="17">
        <v>9.1767378078652304E-2</v>
      </c>
    </row>
    <row r="13" spans="2:34" x14ac:dyDescent="0.25">
      <c r="B13" s="18" t="s">
        <v>80</v>
      </c>
      <c r="C13" s="19">
        <v>0.15834819873120801</v>
      </c>
      <c r="D13" s="19">
        <v>0.142518166488808</v>
      </c>
      <c r="E13" s="19">
        <v>0.16852294423497099</v>
      </c>
      <c r="F13" s="19"/>
      <c r="G13" s="19">
        <v>0.229881037234764</v>
      </c>
      <c r="H13" s="19">
        <v>0.126981107304005</v>
      </c>
      <c r="I13" s="19">
        <v>0.131174464298735</v>
      </c>
      <c r="J13" s="19"/>
      <c r="K13" s="19">
        <v>0.17381792748591601</v>
      </c>
      <c r="L13" s="19">
        <v>0.14968464553052899</v>
      </c>
      <c r="M13" s="19"/>
      <c r="N13" s="19">
        <v>0.24871509472966699</v>
      </c>
      <c r="O13" s="19">
        <v>0.173595941104007</v>
      </c>
      <c r="P13" s="19">
        <v>0.16039015452817601</v>
      </c>
      <c r="Q13" s="19">
        <v>0.115240462665854</v>
      </c>
      <c r="R13" s="19">
        <v>7.8398162601881802E-2</v>
      </c>
      <c r="S13" s="19"/>
      <c r="T13" s="19">
        <v>0.12406220404975001</v>
      </c>
      <c r="U13" s="19">
        <v>0.212789251801381</v>
      </c>
      <c r="V13" s="19">
        <v>0.18393300069659099</v>
      </c>
      <c r="W13" s="19">
        <v>0.19304024885816501</v>
      </c>
      <c r="X13" s="19">
        <v>0.211686971491308</v>
      </c>
      <c r="Y13" s="19">
        <v>0.114750419068438</v>
      </c>
      <c r="Z13" s="19">
        <v>0.15815766485677499</v>
      </c>
      <c r="AA13" s="19">
        <v>0.12629269418175601</v>
      </c>
      <c r="AB13" s="19">
        <v>0.118685287633018</v>
      </c>
      <c r="AC13" s="19">
        <v>0.16658902649858701</v>
      </c>
      <c r="AD13" s="19">
        <v>0.13932947685653699</v>
      </c>
      <c r="AE13" s="19">
        <v>0.107179911012571</v>
      </c>
      <c r="AF13" s="19"/>
      <c r="AG13" s="19">
        <v>0.13167740161819599</v>
      </c>
      <c r="AH13" s="19">
        <v>0.17047024841754699</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295</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287</v>
      </c>
      <c r="C9" s="17">
        <v>0.41708905539431501</v>
      </c>
      <c r="D9" s="17">
        <v>0.44949678904505802</v>
      </c>
      <c r="E9" s="17">
        <v>0.39106389755873799</v>
      </c>
      <c r="F9" s="17"/>
      <c r="G9" s="17">
        <v>0.40205203328609501</v>
      </c>
      <c r="H9" s="17">
        <v>0.40209147323577998</v>
      </c>
      <c r="I9" s="17">
        <v>0.44983114141547798</v>
      </c>
      <c r="J9" s="17"/>
      <c r="K9" s="17">
        <v>0.42944541841239098</v>
      </c>
      <c r="L9" s="17">
        <v>0.41429943540891601</v>
      </c>
      <c r="M9" s="17"/>
      <c r="N9" s="17">
        <v>0.35903544417003402</v>
      </c>
      <c r="O9" s="17">
        <v>0.39520592078310202</v>
      </c>
      <c r="P9" s="17">
        <v>0.40318771600904502</v>
      </c>
      <c r="Q9" s="17">
        <v>0.37451817830533402</v>
      </c>
      <c r="R9" s="17">
        <v>0.53039774521071104</v>
      </c>
      <c r="S9" s="17"/>
      <c r="T9" s="17">
        <v>0.48727388346798001</v>
      </c>
      <c r="U9" s="17">
        <v>0.41575440297341498</v>
      </c>
      <c r="V9" s="17">
        <v>0.405055180010787</v>
      </c>
      <c r="W9" s="17">
        <v>0.43379876684573798</v>
      </c>
      <c r="X9" s="17">
        <v>0.34240284169174501</v>
      </c>
      <c r="Y9" s="17">
        <v>0.42739934565620002</v>
      </c>
      <c r="Z9" s="17">
        <v>0.39016498772484098</v>
      </c>
      <c r="AA9" s="17">
        <v>0.37898040481589601</v>
      </c>
      <c r="AB9" s="17">
        <v>0.451508316200738</v>
      </c>
      <c r="AC9" s="17">
        <v>0.44830297922498602</v>
      </c>
      <c r="AD9" s="17">
        <v>0.34661966862878502</v>
      </c>
      <c r="AE9" s="17">
        <v>0.27383460595956799</v>
      </c>
      <c r="AF9" s="17"/>
      <c r="AG9" s="17">
        <v>0.44153647385727601</v>
      </c>
      <c r="AH9" s="17">
        <v>0.40974929994555997</v>
      </c>
    </row>
    <row r="10" spans="2:34" x14ac:dyDescent="0.25">
      <c r="B10" s="18" t="s">
        <v>288</v>
      </c>
      <c r="C10" s="17">
        <v>0.36634058969792999</v>
      </c>
      <c r="D10" s="17">
        <v>0.34450713917121001</v>
      </c>
      <c r="E10" s="17">
        <v>0.38928893117546698</v>
      </c>
      <c r="F10" s="17"/>
      <c r="G10" s="17">
        <v>0.38311693012619902</v>
      </c>
      <c r="H10" s="17">
        <v>0.38004782705714102</v>
      </c>
      <c r="I10" s="17">
        <v>0.33359833951117701</v>
      </c>
      <c r="J10" s="17"/>
      <c r="K10" s="17">
        <v>0.31055547608754103</v>
      </c>
      <c r="L10" s="17">
        <v>0.37952603380703098</v>
      </c>
      <c r="M10" s="17"/>
      <c r="N10" s="17">
        <v>0.34377464654401502</v>
      </c>
      <c r="O10" s="17">
        <v>0.405413296215902</v>
      </c>
      <c r="P10" s="17">
        <v>0.371631222048112</v>
      </c>
      <c r="Q10" s="17">
        <v>0.37583517928016102</v>
      </c>
      <c r="R10" s="17">
        <v>0.33023320294498798</v>
      </c>
      <c r="S10" s="17"/>
      <c r="T10" s="17">
        <v>0.38100343444281598</v>
      </c>
      <c r="U10" s="17">
        <v>0.40821701965206297</v>
      </c>
      <c r="V10" s="17">
        <v>0.35246377296255899</v>
      </c>
      <c r="W10" s="17">
        <v>0.32783839487142102</v>
      </c>
      <c r="X10" s="17">
        <v>0.35715706026749899</v>
      </c>
      <c r="Y10" s="17">
        <v>0.33920310271374599</v>
      </c>
      <c r="Z10" s="17">
        <v>0.43427959184211201</v>
      </c>
      <c r="AA10" s="17">
        <v>0.36556782817756001</v>
      </c>
      <c r="AB10" s="17">
        <v>0.34157868969565203</v>
      </c>
      <c r="AC10" s="17">
        <v>0.28594343018137602</v>
      </c>
      <c r="AD10" s="17">
        <v>0.41326456275930401</v>
      </c>
      <c r="AE10" s="17">
        <v>0.40884959991446401</v>
      </c>
      <c r="AF10" s="17"/>
      <c r="AG10" s="17">
        <v>0.35025936706493199</v>
      </c>
      <c r="AH10" s="17">
        <v>0.38404447879231701</v>
      </c>
    </row>
    <row r="11" spans="2:34" x14ac:dyDescent="0.25">
      <c r="B11" s="18" t="s">
        <v>289</v>
      </c>
      <c r="C11" s="17">
        <v>0.101324109720448</v>
      </c>
      <c r="D11" s="17">
        <v>9.6693781041481797E-2</v>
      </c>
      <c r="E11" s="17">
        <v>0.105359547289946</v>
      </c>
      <c r="F11" s="17"/>
      <c r="G11" s="17">
        <v>8.5964222141320004E-2</v>
      </c>
      <c r="H11" s="17">
        <v>0.108419326874866</v>
      </c>
      <c r="I11" s="17">
        <v>0.10670841182160699</v>
      </c>
      <c r="J11" s="17"/>
      <c r="K11" s="17">
        <v>0.10261564955564099</v>
      </c>
      <c r="L11" s="17">
        <v>0.10198827753390501</v>
      </c>
      <c r="M11" s="17"/>
      <c r="N11" s="17">
        <v>0.103300099292221</v>
      </c>
      <c r="O11" s="17">
        <v>9.44740030671848E-2</v>
      </c>
      <c r="P11" s="17">
        <v>0.111936160260318</v>
      </c>
      <c r="Q11" s="17">
        <v>0.13181082244752601</v>
      </c>
      <c r="R11" s="17">
        <v>7.5983899960512705E-2</v>
      </c>
      <c r="S11" s="17"/>
      <c r="T11" s="17">
        <v>8.3209020490056407E-2</v>
      </c>
      <c r="U11" s="17">
        <v>6.8978310071524496E-2</v>
      </c>
      <c r="V11" s="17">
        <v>8.3853281436872096E-2</v>
      </c>
      <c r="W11" s="17">
        <v>8.0435674637216598E-2</v>
      </c>
      <c r="X11" s="17">
        <v>0.14876736256936601</v>
      </c>
      <c r="Y11" s="17">
        <v>0.138756075332192</v>
      </c>
      <c r="Z11" s="17">
        <v>8.8115578017756296E-2</v>
      </c>
      <c r="AA11" s="17">
        <v>9.2552768198956401E-2</v>
      </c>
      <c r="AB11" s="17">
        <v>0.10072796391550699</v>
      </c>
      <c r="AC11" s="17">
        <v>0.10029561905697799</v>
      </c>
      <c r="AD11" s="17">
        <v>0.13104132238576899</v>
      </c>
      <c r="AE11" s="17">
        <v>0.207175921178643</v>
      </c>
      <c r="AF11" s="17"/>
      <c r="AG11" s="17">
        <v>9.7323628389397301E-2</v>
      </c>
      <c r="AH11" s="17">
        <v>9.6104306456358105E-2</v>
      </c>
    </row>
    <row r="12" spans="2:34" x14ac:dyDescent="0.25">
      <c r="B12" s="18" t="s">
        <v>290</v>
      </c>
      <c r="C12" s="17">
        <v>6.1020485075460901E-2</v>
      </c>
      <c r="D12" s="17">
        <v>5.6427768493498599E-2</v>
      </c>
      <c r="E12" s="17">
        <v>5.9220660871348398E-2</v>
      </c>
      <c r="F12" s="17"/>
      <c r="G12" s="17">
        <v>6.1741133451024402E-2</v>
      </c>
      <c r="H12" s="17">
        <v>7.2579601119224096E-2</v>
      </c>
      <c r="I12" s="17">
        <v>4.5880428167468103E-2</v>
      </c>
      <c r="J12" s="17"/>
      <c r="K12" s="17">
        <v>7.5532771218684305E-2</v>
      </c>
      <c r="L12" s="17">
        <v>5.6690258414869202E-2</v>
      </c>
      <c r="M12" s="17"/>
      <c r="N12" s="17">
        <v>7.30040130486862E-2</v>
      </c>
      <c r="O12" s="17">
        <v>5.6439228259146899E-2</v>
      </c>
      <c r="P12" s="17">
        <v>6.5992103738621605E-2</v>
      </c>
      <c r="Q12" s="17">
        <v>7.7643865216266802E-2</v>
      </c>
      <c r="R12" s="17">
        <v>4.0525879878390597E-2</v>
      </c>
      <c r="S12" s="17"/>
      <c r="T12" s="17">
        <v>2.6450550470040201E-2</v>
      </c>
      <c r="U12" s="17">
        <v>6.8472803070334598E-2</v>
      </c>
      <c r="V12" s="17">
        <v>5.6622314489155001E-2</v>
      </c>
      <c r="W12" s="17">
        <v>7.6853673696110805E-2</v>
      </c>
      <c r="X12" s="17">
        <v>7.2831551986088205E-2</v>
      </c>
      <c r="Y12" s="17">
        <v>4.5924217418517703E-2</v>
      </c>
      <c r="Z12" s="17">
        <v>4.2017266992818401E-2</v>
      </c>
      <c r="AA12" s="17">
        <v>9.6647849463993102E-2</v>
      </c>
      <c r="AB12" s="17">
        <v>6.3086761318014897E-2</v>
      </c>
      <c r="AC12" s="17">
        <v>8.96038380085553E-2</v>
      </c>
      <c r="AD12" s="17">
        <v>6.5417895331130294E-2</v>
      </c>
      <c r="AE12" s="17">
        <v>8.3519223145763294E-2</v>
      </c>
      <c r="AF12" s="17"/>
      <c r="AG12" s="17">
        <v>5.9246497426884703E-2</v>
      </c>
      <c r="AH12" s="17">
        <v>6.0367478982198297E-2</v>
      </c>
    </row>
    <row r="13" spans="2:34" x14ac:dyDescent="0.25">
      <c r="B13" s="18" t="s">
        <v>80</v>
      </c>
      <c r="C13" s="19">
        <v>5.4225760111845399E-2</v>
      </c>
      <c r="D13" s="19">
        <v>5.2874522248750999E-2</v>
      </c>
      <c r="E13" s="19">
        <v>5.5066963104500002E-2</v>
      </c>
      <c r="F13" s="19"/>
      <c r="G13" s="19">
        <v>6.7125680995361495E-2</v>
      </c>
      <c r="H13" s="19">
        <v>3.6861771712989697E-2</v>
      </c>
      <c r="I13" s="19">
        <v>6.3981679084269993E-2</v>
      </c>
      <c r="J13" s="19"/>
      <c r="K13" s="19">
        <v>8.1850684725742306E-2</v>
      </c>
      <c r="L13" s="19">
        <v>4.7495994835278901E-2</v>
      </c>
      <c r="M13" s="19"/>
      <c r="N13" s="19">
        <v>0.12088579694504401</v>
      </c>
      <c r="O13" s="19">
        <v>4.84675516746641E-2</v>
      </c>
      <c r="P13" s="19">
        <v>4.7252797943903697E-2</v>
      </c>
      <c r="Q13" s="19">
        <v>4.01919547507135E-2</v>
      </c>
      <c r="R13" s="19">
        <v>2.2859272005396902E-2</v>
      </c>
      <c r="S13" s="19"/>
      <c r="T13" s="19">
        <v>2.20631111291071E-2</v>
      </c>
      <c r="U13" s="19">
        <v>3.8577464232662999E-2</v>
      </c>
      <c r="V13" s="19">
        <v>0.102005451100627</v>
      </c>
      <c r="W13" s="19">
        <v>8.1073489949512897E-2</v>
      </c>
      <c r="X13" s="19">
        <v>7.8841183485301697E-2</v>
      </c>
      <c r="Y13" s="19">
        <v>4.8717258879344499E-2</v>
      </c>
      <c r="Z13" s="19">
        <v>4.5422575422472002E-2</v>
      </c>
      <c r="AA13" s="19">
        <v>6.6251149343594704E-2</v>
      </c>
      <c r="AB13" s="19">
        <v>4.3098268870087802E-2</v>
      </c>
      <c r="AC13" s="19">
        <v>7.5854133528104703E-2</v>
      </c>
      <c r="AD13" s="19">
        <v>4.3656550895011102E-2</v>
      </c>
      <c r="AE13" s="19">
        <v>2.66206498015619E-2</v>
      </c>
      <c r="AF13" s="19"/>
      <c r="AG13" s="19">
        <v>5.1634033261509803E-2</v>
      </c>
      <c r="AH13" s="19">
        <v>4.9734435823567201E-2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H18"/>
  <sheetViews>
    <sheetView showGridLines="0" workbookViewId="0">
      <pane xSplit="2" topLeftCell="C1" activePane="topRight" state="frozen"/>
      <selection pane="topRight"/>
    </sheetView>
  </sheetViews>
  <sheetFormatPr defaultColWidth="11.42578125" defaultRowHeight="15" x14ac:dyDescent="0.25"/>
  <cols>
    <col min="2" max="2" width="25.7109375" customWidth="1"/>
    <col min="3" max="5" width="10.7109375" customWidth="1"/>
    <col min="6" max="6" width="2.140625" customWidth="1"/>
    <col min="7" max="9" width="10.7109375" customWidth="1"/>
    <col min="10" max="10" width="2.140625" customWidth="1"/>
    <col min="11" max="12" width="10.7109375" customWidth="1"/>
    <col min="13" max="13" width="2.140625" customWidth="1"/>
    <col min="14" max="18" width="10.7109375" customWidth="1"/>
    <col min="19" max="19" width="2.140625" customWidth="1"/>
    <col min="20" max="31" width="10.7109375" customWidth="1"/>
    <col min="32" max="32" width="2.140625" customWidth="1"/>
    <col min="33" max="34" width="10.7109375" customWidth="1"/>
    <col min="35" max="35" width="2.140625" customWidth="1"/>
  </cols>
  <sheetData>
    <row r="2" spans="2:34" ht="39.950000000000003" customHeight="1" x14ac:dyDescent="0.25">
      <c r="D2" s="29" t="s">
        <v>296</v>
      </c>
      <c r="E2" s="25"/>
      <c r="F2" s="25"/>
      <c r="G2" s="25"/>
      <c r="H2" s="25"/>
      <c r="I2" s="25"/>
      <c r="J2" s="25"/>
      <c r="K2" s="25"/>
      <c r="L2" s="25"/>
      <c r="M2" s="25"/>
      <c r="N2" s="25"/>
      <c r="O2" s="25"/>
      <c r="P2" s="25"/>
      <c r="Q2" s="25"/>
      <c r="R2" s="25"/>
      <c r="S2" s="25"/>
      <c r="T2" s="25"/>
      <c r="U2" s="25"/>
      <c r="V2" s="25"/>
      <c r="W2" s="25"/>
      <c r="X2" s="25"/>
      <c r="Y2" s="25"/>
      <c r="Z2" s="25"/>
      <c r="AA2" s="25"/>
      <c r="AB2" s="25"/>
      <c r="AC2" s="25"/>
      <c r="AD2" s="25"/>
    </row>
    <row r="5" spans="2:34" ht="30" customHeight="1" x14ac:dyDescent="0.25">
      <c r="B5" s="15"/>
      <c r="C5" s="15"/>
      <c r="D5" s="28" t="s">
        <v>45</v>
      </c>
      <c r="E5" s="28"/>
      <c r="F5" s="15"/>
      <c r="G5" s="28" t="s">
        <v>46</v>
      </c>
      <c r="H5" s="28"/>
      <c r="I5" s="28"/>
      <c r="J5" s="15"/>
      <c r="K5" s="28" t="s">
        <v>24</v>
      </c>
      <c r="L5" s="28"/>
      <c r="M5" s="15"/>
      <c r="N5" s="28" t="s">
        <v>47</v>
      </c>
      <c r="O5" s="28"/>
      <c r="P5" s="28"/>
      <c r="Q5" s="28"/>
      <c r="R5" s="28"/>
      <c r="S5" s="15"/>
      <c r="T5" s="28" t="s">
        <v>48</v>
      </c>
      <c r="U5" s="28"/>
      <c r="V5" s="28"/>
      <c r="W5" s="28"/>
      <c r="X5" s="28"/>
      <c r="Y5" s="28"/>
      <c r="Z5" s="28"/>
      <c r="AA5" s="28"/>
      <c r="AB5" s="28"/>
      <c r="AC5" s="28"/>
      <c r="AD5" s="28"/>
      <c r="AE5" s="28"/>
      <c r="AF5" s="15"/>
      <c r="AG5" s="28" t="s">
        <v>49</v>
      </c>
      <c r="AH5" s="28"/>
    </row>
    <row r="6" spans="2:34" ht="75" x14ac:dyDescent="0.25">
      <c r="B6" t="s">
        <v>15</v>
      </c>
      <c r="C6" s="9" t="s">
        <v>16</v>
      </c>
      <c r="D6" s="12" t="s">
        <v>17</v>
      </c>
      <c r="E6" s="12" t="s">
        <v>18</v>
      </c>
      <c r="G6" s="12" t="s">
        <v>21</v>
      </c>
      <c r="H6" s="12" t="s">
        <v>22</v>
      </c>
      <c r="I6" s="12" t="s">
        <v>23</v>
      </c>
      <c r="K6" s="12" t="s">
        <v>24</v>
      </c>
      <c r="L6" s="12" t="s">
        <v>25</v>
      </c>
      <c r="N6" s="12" t="s">
        <v>26</v>
      </c>
      <c r="O6" s="12" t="s">
        <v>27</v>
      </c>
      <c r="P6" s="12" t="s">
        <v>28</v>
      </c>
      <c r="Q6" s="12" t="s">
        <v>29</v>
      </c>
      <c r="R6" s="12" t="s">
        <v>30</v>
      </c>
      <c r="T6" s="12" t="s">
        <v>31</v>
      </c>
      <c r="U6" s="12" t="s">
        <v>32</v>
      </c>
      <c r="V6" s="12" t="s">
        <v>33</v>
      </c>
      <c r="W6" s="12" t="s">
        <v>34</v>
      </c>
      <c r="X6" s="12" t="s">
        <v>35</v>
      </c>
      <c r="Y6" s="12" t="s">
        <v>36</v>
      </c>
      <c r="Z6" s="12" t="s">
        <v>37</v>
      </c>
      <c r="AA6" s="12" t="s">
        <v>38</v>
      </c>
      <c r="AB6" s="12" t="s">
        <v>39</v>
      </c>
      <c r="AC6" s="12" t="s">
        <v>40</v>
      </c>
      <c r="AD6" s="12" t="s">
        <v>41</v>
      </c>
      <c r="AE6" s="12" t="s">
        <v>42</v>
      </c>
      <c r="AG6" s="12" t="s">
        <v>43</v>
      </c>
      <c r="AH6" s="12" t="s">
        <v>44</v>
      </c>
    </row>
    <row r="7" spans="2:34" ht="30" customHeight="1" x14ac:dyDescent="0.25">
      <c r="B7" s="10" t="s">
        <v>19</v>
      </c>
      <c r="C7" s="10">
        <v>2005</v>
      </c>
      <c r="D7" s="10">
        <v>840</v>
      </c>
      <c r="E7" s="10">
        <v>1146</v>
      </c>
      <c r="F7" s="10"/>
      <c r="G7" s="10">
        <v>665</v>
      </c>
      <c r="H7" s="10">
        <v>697</v>
      </c>
      <c r="I7" s="10">
        <v>643</v>
      </c>
      <c r="J7" s="10"/>
      <c r="K7" s="10">
        <v>286</v>
      </c>
      <c r="L7" s="10">
        <v>1667</v>
      </c>
      <c r="M7" s="10"/>
      <c r="N7" s="10">
        <v>299</v>
      </c>
      <c r="O7" s="10">
        <v>428</v>
      </c>
      <c r="P7" s="10">
        <v>702</v>
      </c>
      <c r="Q7" s="10">
        <v>127</v>
      </c>
      <c r="R7" s="10">
        <v>449</v>
      </c>
      <c r="S7" s="10"/>
      <c r="T7" s="10">
        <v>300</v>
      </c>
      <c r="U7" s="10">
        <v>239</v>
      </c>
      <c r="V7" s="10">
        <v>171</v>
      </c>
      <c r="W7" s="10">
        <v>131</v>
      </c>
      <c r="X7" s="10">
        <v>165</v>
      </c>
      <c r="Y7" s="10">
        <v>219</v>
      </c>
      <c r="Z7" s="10">
        <v>171</v>
      </c>
      <c r="AA7" s="10">
        <v>101</v>
      </c>
      <c r="AB7" s="10">
        <v>227</v>
      </c>
      <c r="AC7" s="10">
        <v>134</v>
      </c>
      <c r="AD7" s="10">
        <v>90</v>
      </c>
      <c r="AE7" s="10">
        <v>57</v>
      </c>
      <c r="AF7" s="10"/>
      <c r="AG7" s="10">
        <v>777</v>
      </c>
      <c r="AH7" s="10">
        <v>1093</v>
      </c>
    </row>
    <row r="8" spans="2:34" ht="30" customHeight="1" x14ac:dyDescent="0.25">
      <c r="B8" s="11" t="s">
        <v>20</v>
      </c>
      <c r="C8" s="11">
        <v>2005</v>
      </c>
      <c r="D8" s="11">
        <v>993</v>
      </c>
      <c r="E8" s="11">
        <v>993</v>
      </c>
      <c r="F8" s="11"/>
      <c r="G8" s="11">
        <v>585</v>
      </c>
      <c r="H8" s="11">
        <v>789</v>
      </c>
      <c r="I8" s="11">
        <v>630</v>
      </c>
      <c r="J8" s="11"/>
      <c r="K8" s="11">
        <v>295</v>
      </c>
      <c r="L8" s="11">
        <v>1656</v>
      </c>
      <c r="M8" s="11"/>
      <c r="N8" s="11">
        <v>326</v>
      </c>
      <c r="O8" s="11">
        <v>415</v>
      </c>
      <c r="P8" s="11">
        <v>733</v>
      </c>
      <c r="Q8" s="11">
        <v>141</v>
      </c>
      <c r="R8" s="11">
        <v>390</v>
      </c>
      <c r="S8" s="11"/>
      <c r="T8" s="11">
        <v>272</v>
      </c>
      <c r="U8" s="11">
        <v>264</v>
      </c>
      <c r="V8" s="11">
        <v>162</v>
      </c>
      <c r="W8" s="11">
        <v>170</v>
      </c>
      <c r="X8" s="11">
        <v>151</v>
      </c>
      <c r="Y8" s="11">
        <v>187</v>
      </c>
      <c r="Z8" s="11">
        <v>175</v>
      </c>
      <c r="AA8" s="11">
        <v>83</v>
      </c>
      <c r="AB8" s="11">
        <v>223</v>
      </c>
      <c r="AC8" s="11">
        <v>163</v>
      </c>
      <c r="AD8" s="11">
        <v>97</v>
      </c>
      <c r="AE8" s="11">
        <v>58</v>
      </c>
      <c r="AF8" s="11"/>
      <c r="AG8" s="11">
        <v>772</v>
      </c>
      <c r="AH8" s="11">
        <v>1097</v>
      </c>
    </row>
    <row r="9" spans="2:34" x14ac:dyDescent="0.25">
      <c r="B9" s="18" t="s">
        <v>287</v>
      </c>
      <c r="C9" s="17">
        <v>0.35568145304507098</v>
      </c>
      <c r="D9" s="17">
        <v>0.36530016701401302</v>
      </c>
      <c r="E9" s="17">
        <v>0.35199369364146599</v>
      </c>
      <c r="F9" s="17"/>
      <c r="G9" s="17">
        <v>0.32009367229977997</v>
      </c>
      <c r="H9" s="17">
        <v>0.35599060363350499</v>
      </c>
      <c r="I9" s="17">
        <v>0.38834938882581099</v>
      </c>
      <c r="J9" s="17"/>
      <c r="K9" s="17">
        <v>0.35632832483239801</v>
      </c>
      <c r="L9" s="17">
        <v>0.35468404237012802</v>
      </c>
      <c r="M9" s="17"/>
      <c r="N9" s="17">
        <v>0.28872484737466703</v>
      </c>
      <c r="O9" s="17">
        <v>0.32044781630067298</v>
      </c>
      <c r="P9" s="17">
        <v>0.33675548445311199</v>
      </c>
      <c r="Q9" s="17">
        <v>0.37513584924849203</v>
      </c>
      <c r="R9" s="17">
        <v>0.47764133133905801</v>
      </c>
      <c r="S9" s="17"/>
      <c r="T9" s="17">
        <v>0.45551729851787098</v>
      </c>
      <c r="U9" s="17">
        <v>0.34107831719632797</v>
      </c>
      <c r="V9" s="17">
        <v>0.32090817715895198</v>
      </c>
      <c r="W9" s="17">
        <v>0.34571638268635602</v>
      </c>
      <c r="X9" s="17">
        <v>0.29723020173720599</v>
      </c>
      <c r="Y9" s="17">
        <v>0.32486521575565203</v>
      </c>
      <c r="Z9" s="17">
        <v>0.33250068086071599</v>
      </c>
      <c r="AA9" s="17">
        <v>0.34370823137808798</v>
      </c>
      <c r="AB9" s="17">
        <v>0.38659039982064503</v>
      </c>
      <c r="AC9" s="17">
        <v>0.34443315338323899</v>
      </c>
      <c r="AD9" s="17">
        <v>0.36618461558186399</v>
      </c>
      <c r="AE9" s="17">
        <v>0.31477667641690699</v>
      </c>
      <c r="AF9" s="17"/>
      <c r="AG9" s="17">
        <v>0.39029206008544198</v>
      </c>
      <c r="AH9" s="17">
        <v>0.33756284949106702</v>
      </c>
    </row>
    <row r="10" spans="2:34" x14ac:dyDescent="0.25">
      <c r="B10" s="18" t="s">
        <v>288</v>
      </c>
      <c r="C10" s="17">
        <v>0.38613962508357202</v>
      </c>
      <c r="D10" s="17">
        <v>0.39496326638317197</v>
      </c>
      <c r="E10" s="17">
        <v>0.38012712998672799</v>
      </c>
      <c r="F10" s="17"/>
      <c r="G10" s="17">
        <v>0.41048361631304198</v>
      </c>
      <c r="H10" s="17">
        <v>0.40655337773399502</v>
      </c>
      <c r="I10" s="17">
        <v>0.33797252860122201</v>
      </c>
      <c r="J10" s="17"/>
      <c r="K10" s="17">
        <v>0.32184667440383002</v>
      </c>
      <c r="L10" s="17">
        <v>0.39629792372698802</v>
      </c>
      <c r="M10" s="17"/>
      <c r="N10" s="17">
        <v>0.34827594467826201</v>
      </c>
      <c r="O10" s="17">
        <v>0.429291132544459</v>
      </c>
      <c r="P10" s="17">
        <v>0.39753944308385097</v>
      </c>
      <c r="Q10" s="17">
        <v>0.34569725402932799</v>
      </c>
      <c r="R10" s="17">
        <v>0.36504894658169401</v>
      </c>
      <c r="S10" s="17"/>
      <c r="T10" s="17">
        <v>0.38064936809892402</v>
      </c>
      <c r="U10" s="17">
        <v>0.37643736350472601</v>
      </c>
      <c r="V10" s="17">
        <v>0.37574495454121598</v>
      </c>
      <c r="W10" s="17">
        <v>0.40217938914505802</v>
      </c>
      <c r="X10" s="17">
        <v>0.37381151033611498</v>
      </c>
      <c r="Y10" s="17">
        <v>0.370412699372209</v>
      </c>
      <c r="Z10" s="17">
        <v>0.41813403934437099</v>
      </c>
      <c r="AA10" s="17">
        <v>0.40441260542910701</v>
      </c>
      <c r="AB10" s="17">
        <v>0.38663667419724401</v>
      </c>
      <c r="AC10" s="17">
        <v>0.39387541093876699</v>
      </c>
      <c r="AD10" s="17">
        <v>0.33535473098142798</v>
      </c>
      <c r="AE10" s="17">
        <v>0.459455931529756</v>
      </c>
      <c r="AF10" s="17"/>
      <c r="AG10" s="17">
        <v>0.37438638776612199</v>
      </c>
      <c r="AH10" s="17">
        <v>0.39918968231573299</v>
      </c>
    </row>
    <row r="11" spans="2:34" x14ac:dyDescent="0.25">
      <c r="B11" s="18" t="s">
        <v>289</v>
      </c>
      <c r="C11" s="17">
        <v>0.11707807614389799</v>
      </c>
      <c r="D11" s="17">
        <v>0.121576578090018</v>
      </c>
      <c r="E11" s="17">
        <v>0.11086587558442799</v>
      </c>
      <c r="F11" s="17"/>
      <c r="G11" s="17">
        <v>0.10374163423364199</v>
      </c>
      <c r="H11" s="17">
        <v>0.118093438766447</v>
      </c>
      <c r="I11" s="17">
        <v>0.128194229564424</v>
      </c>
      <c r="J11" s="17"/>
      <c r="K11" s="17">
        <v>0.13260455699169901</v>
      </c>
      <c r="L11" s="17">
        <v>0.117031350430794</v>
      </c>
      <c r="M11" s="17"/>
      <c r="N11" s="17">
        <v>0.126017137125921</v>
      </c>
      <c r="O11" s="17">
        <v>0.110806950937239</v>
      </c>
      <c r="P11" s="17">
        <v>0.12434075348250399</v>
      </c>
      <c r="Q11" s="17">
        <v>0.17958582992765301</v>
      </c>
      <c r="R11" s="17">
        <v>8.0019250431335107E-2</v>
      </c>
      <c r="S11" s="17"/>
      <c r="T11" s="17">
        <v>0.10606158508466799</v>
      </c>
      <c r="U11" s="17">
        <v>9.7907442260185398E-2</v>
      </c>
      <c r="V11" s="17">
        <v>0.122699634165336</v>
      </c>
      <c r="W11" s="17">
        <v>9.0687885935698098E-2</v>
      </c>
      <c r="X11" s="17">
        <v>0.14148179522280299</v>
      </c>
      <c r="Y11" s="17">
        <v>0.16314582506197001</v>
      </c>
      <c r="Z11" s="17">
        <v>0.120751490801524</v>
      </c>
      <c r="AA11" s="17">
        <v>0.14359853699463801</v>
      </c>
      <c r="AB11" s="17">
        <v>9.3652313680751498E-2</v>
      </c>
      <c r="AC11" s="17">
        <v>0.11405478094132999</v>
      </c>
      <c r="AD11" s="17">
        <v>0.15602531179172999</v>
      </c>
      <c r="AE11" s="17">
        <v>8.9918440994657706E-2</v>
      </c>
      <c r="AF11" s="17"/>
      <c r="AG11" s="17">
        <v>0.101868903979007</v>
      </c>
      <c r="AH11" s="17">
        <v>0.122401029696292</v>
      </c>
    </row>
    <row r="12" spans="2:34" x14ac:dyDescent="0.25">
      <c r="B12" s="18" t="s">
        <v>290</v>
      </c>
      <c r="C12" s="17">
        <v>6.7084728544297895E-2</v>
      </c>
      <c r="D12" s="17">
        <v>5.4099643028411998E-2</v>
      </c>
      <c r="E12" s="17">
        <v>7.4747146343953103E-2</v>
      </c>
      <c r="F12" s="17"/>
      <c r="G12" s="17">
        <v>6.3080773306306306E-2</v>
      </c>
      <c r="H12" s="17">
        <v>7.3164042990815303E-2</v>
      </c>
      <c r="I12" s="17">
        <v>6.3193107757679307E-2</v>
      </c>
      <c r="J12" s="17"/>
      <c r="K12" s="17">
        <v>7.8724827330562699E-2</v>
      </c>
      <c r="L12" s="17">
        <v>6.5962283090878204E-2</v>
      </c>
      <c r="M12" s="17"/>
      <c r="N12" s="17">
        <v>6.5484684141553798E-2</v>
      </c>
      <c r="O12" s="17">
        <v>6.6050094199536502E-2</v>
      </c>
      <c r="P12" s="17">
        <v>8.2409937130075606E-2</v>
      </c>
      <c r="Q12" s="17">
        <v>4.2989973026296299E-2</v>
      </c>
      <c r="R12" s="17">
        <v>4.9427145304705697E-2</v>
      </c>
      <c r="S12" s="17"/>
      <c r="T12" s="17">
        <v>1.46313244545722E-2</v>
      </c>
      <c r="U12" s="17">
        <v>8.6648560183236606E-2</v>
      </c>
      <c r="V12" s="17">
        <v>7.8382482781175197E-2</v>
      </c>
      <c r="W12" s="17">
        <v>7.1750305870211001E-2</v>
      </c>
      <c r="X12" s="17">
        <v>0.10287518189782</v>
      </c>
      <c r="Y12" s="17">
        <v>6.9003808121011798E-2</v>
      </c>
      <c r="Z12" s="17">
        <v>5.0570400279988499E-2</v>
      </c>
      <c r="AA12" s="17">
        <v>6.5882039289285696E-2</v>
      </c>
      <c r="AB12" s="17">
        <v>6.3197432575634205E-2</v>
      </c>
      <c r="AC12" s="17">
        <v>7.9616335909472202E-2</v>
      </c>
      <c r="AD12" s="17">
        <v>7.6154717308309999E-2</v>
      </c>
      <c r="AE12" s="17">
        <v>9.51835249581066E-2</v>
      </c>
      <c r="AF12" s="17"/>
      <c r="AG12" s="17">
        <v>6.1057305970120997E-2</v>
      </c>
      <c r="AH12" s="17">
        <v>7.4219993618640595E-2</v>
      </c>
    </row>
    <row r="13" spans="2:34" x14ac:dyDescent="0.25">
      <c r="B13" s="18" t="s">
        <v>80</v>
      </c>
      <c r="C13" s="19">
        <v>7.4016117183161201E-2</v>
      </c>
      <c r="D13" s="19">
        <v>6.4060345484385606E-2</v>
      </c>
      <c r="E13" s="19">
        <v>8.2266154443424902E-2</v>
      </c>
      <c r="F13" s="19"/>
      <c r="G13" s="19">
        <v>0.10260030384723</v>
      </c>
      <c r="H13" s="19">
        <v>4.6198536875238103E-2</v>
      </c>
      <c r="I13" s="19">
        <v>8.2290745250862496E-2</v>
      </c>
      <c r="J13" s="19"/>
      <c r="K13" s="19">
        <v>0.110495616441511</v>
      </c>
      <c r="L13" s="19">
        <v>6.6024400381212198E-2</v>
      </c>
      <c r="M13" s="19"/>
      <c r="N13" s="19">
        <v>0.17149738667959499</v>
      </c>
      <c r="O13" s="19">
        <v>7.3404006018092299E-2</v>
      </c>
      <c r="P13" s="19">
        <v>5.89543818504581E-2</v>
      </c>
      <c r="Q13" s="19">
        <v>5.6591093768230002E-2</v>
      </c>
      <c r="R13" s="19">
        <v>2.78633263432073E-2</v>
      </c>
      <c r="S13" s="19"/>
      <c r="T13" s="19">
        <v>4.31404238439652E-2</v>
      </c>
      <c r="U13" s="19">
        <v>9.7928316855523903E-2</v>
      </c>
      <c r="V13" s="19">
        <v>0.102264751353321</v>
      </c>
      <c r="W13" s="19">
        <v>8.9666036362676296E-2</v>
      </c>
      <c r="X13" s="19">
        <v>8.4601310806055693E-2</v>
      </c>
      <c r="Y13" s="19">
        <v>7.2572451689157894E-2</v>
      </c>
      <c r="Z13" s="19">
        <v>7.8043388713400302E-2</v>
      </c>
      <c r="AA13" s="19">
        <v>4.2398586908881701E-2</v>
      </c>
      <c r="AB13" s="19">
        <v>6.9923179725726106E-2</v>
      </c>
      <c r="AC13" s="19">
        <v>6.8020318827192602E-2</v>
      </c>
      <c r="AD13" s="19">
        <v>6.6280624336667704E-2</v>
      </c>
      <c r="AE13" s="19">
        <v>4.0665426100572402E-2</v>
      </c>
      <c r="AF13" s="19"/>
      <c r="AG13" s="19">
        <v>7.2395342199307003E-2</v>
      </c>
      <c r="AH13" s="19">
        <v>6.6626444878266494E-2</v>
      </c>
    </row>
    <row r="14" spans="2:34" x14ac:dyDescent="0.25">
      <c r="B14" s="16"/>
    </row>
    <row r="15" spans="2:34" x14ac:dyDescent="0.25">
      <c r="B15" t="s">
        <v>63</v>
      </c>
    </row>
    <row r="16" spans="2:34" x14ac:dyDescent="0.25">
      <c r="B16" t="s">
        <v>64</v>
      </c>
    </row>
    <row r="18" spans="2:2" x14ac:dyDescent="0.25">
      <c r="B18" s="8" t="str">
        <f>HYPERLINK("#'Contents'!A1", "Return to Contents")</f>
        <v>Return to Contents</v>
      </c>
    </row>
  </sheetData>
  <mergeCells count="7">
    <mergeCell ref="AG5:AH5"/>
    <mergeCell ref="D2:AD2"/>
    <mergeCell ref="D5:E5"/>
    <mergeCell ref="G5:I5"/>
    <mergeCell ref="K5:L5"/>
    <mergeCell ref="N5:R5"/>
    <mergeCell ref="T5:AE5"/>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281</vt:i4>
      </vt:variant>
    </vt:vector>
  </HeadingPairs>
  <TitlesOfParts>
    <vt:vector size="281"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lpstr>Table 181</vt:lpstr>
      <vt:lpstr>Table 182</vt:lpstr>
      <vt:lpstr>Table 183</vt:lpstr>
      <vt:lpstr>Table 184</vt:lpstr>
      <vt:lpstr>Table 185</vt:lpstr>
      <vt:lpstr>Table 186</vt:lpstr>
      <vt:lpstr>Table 187</vt:lpstr>
      <vt:lpstr>Table 188</vt:lpstr>
      <vt:lpstr>Table 189</vt:lpstr>
      <vt:lpstr>Table 190</vt:lpstr>
      <vt:lpstr>Table 191</vt:lpstr>
      <vt:lpstr>Table 192</vt:lpstr>
      <vt:lpstr>Table 193</vt:lpstr>
      <vt:lpstr>Table 194</vt:lpstr>
      <vt:lpstr>Table 195</vt:lpstr>
      <vt:lpstr>Table 196</vt:lpstr>
      <vt:lpstr>Table 197</vt:lpstr>
      <vt:lpstr>Table 198</vt:lpstr>
      <vt:lpstr>Table 199</vt:lpstr>
      <vt:lpstr>Table 200</vt:lpstr>
      <vt:lpstr>Table 201</vt:lpstr>
      <vt:lpstr>Table 202</vt:lpstr>
      <vt:lpstr>Table 203</vt:lpstr>
      <vt:lpstr>Table 204</vt:lpstr>
      <vt:lpstr>Table 205</vt:lpstr>
      <vt:lpstr>Table 206</vt:lpstr>
      <vt:lpstr>Table 207</vt:lpstr>
      <vt:lpstr>Table 208</vt:lpstr>
      <vt:lpstr>Table 209</vt:lpstr>
      <vt:lpstr>Table 210</vt:lpstr>
      <vt:lpstr>Table 211</vt:lpstr>
      <vt:lpstr>Table 212</vt:lpstr>
      <vt:lpstr>Table 213</vt:lpstr>
      <vt:lpstr>Table 214</vt:lpstr>
      <vt:lpstr>Table 215</vt:lpstr>
      <vt:lpstr>Table 216</vt:lpstr>
      <vt:lpstr>Table 217</vt:lpstr>
      <vt:lpstr>Table 218</vt:lpstr>
      <vt:lpstr>Table 219</vt:lpstr>
      <vt:lpstr>Table 220</vt:lpstr>
      <vt:lpstr>Table 221</vt:lpstr>
      <vt:lpstr>Table 222</vt:lpstr>
      <vt:lpstr>Table 223</vt:lpstr>
      <vt:lpstr>Table 224</vt:lpstr>
      <vt:lpstr>Table 225</vt:lpstr>
      <vt:lpstr>Table 226</vt:lpstr>
      <vt:lpstr>Table 227</vt:lpstr>
      <vt:lpstr>Table 228</vt:lpstr>
      <vt:lpstr>Table 229</vt:lpstr>
      <vt:lpstr>Table 230</vt:lpstr>
      <vt:lpstr>Table 231</vt:lpstr>
      <vt:lpstr>Table 232</vt:lpstr>
      <vt:lpstr>Table 233</vt:lpstr>
      <vt:lpstr>Table 234</vt:lpstr>
      <vt:lpstr>Table 235</vt:lpstr>
      <vt:lpstr>Table 236</vt:lpstr>
      <vt:lpstr>Table 237</vt:lpstr>
      <vt:lpstr>Table 238</vt:lpstr>
      <vt:lpstr>Table 239</vt:lpstr>
      <vt:lpstr>Table 240</vt:lpstr>
      <vt:lpstr>Table 241</vt:lpstr>
      <vt:lpstr>Table 242</vt:lpstr>
      <vt:lpstr>Table 243</vt:lpstr>
      <vt:lpstr>Table 244</vt:lpstr>
      <vt:lpstr>Table 245</vt:lpstr>
      <vt:lpstr>Table 246</vt:lpstr>
      <vt:lpstr>Table 247</vt:lpstr>
      <vt:lpstr>Table 248</vt:lpstr>
      <vt:lpstr>Table 249</vt:lpstr>
      <vt:lpstr>Table 250</vt:lpstr>
      <vt:lpstr>Table 251</vt:lpstr>
      <vt:lpstr>Table 252</vt:lpstr>
      <vt:lpstr>Table 253</vt:lpstr>
      <vt:lpstr>Table 254</vt:lpstr>
      <vt:lpstr>Table 255</vt:lpstr>
      <vt:lpstr>Table 256</vt:lpstr>
      <vt:lpstr>Table 257</vt:lpstr>
      <vt:lpstr>Table 258</vt:lpstr>
      <vt:lpstr>Table 259</vt:lpstr>
      <vt:lpstr>Table 260</vt:lpstr>
      <vt:lpstr>Table 261</vt:lpstr>
      <vt:lpstr>Table 262</vt:lpstr>
      <vt:lpstr>Table 263</vt:lpstr>
      <vt:lpstr>Table 264</vt:lpstr>
      <vt:lpstr>Table 265</vt:lpstr>
      <vt:lpstr>Table 266</vt:lpstr>
      <vt:lpstr>Table 267</vt:lpstr>
      <vt:lpstr>Table 268</vt:lpstr>
      <vt:lpstr>Table 269</vt:lpstr>
      <vt:lpstr>Table 270</vt:lpstr>
      <vt:lpstr>Table 271</vt:lpstr>
      <vt:lpstr>Table 272</vt:lpstr>
      <vt:lpstr>Table 273</vt:lpstr>
      <vt:lpstr>Table 274</vt:lpstr>
      <vt:lpstr>Table 275</vt:lpstr>
      <vt:lpstr>Table 276</vt:lpstr>
      <vt:lpstr>Table 277</vt:lpstr>
      <vt:lpstr>Table 278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JulesWalkden</dc:creator>
  <cp:lastModifiedBy>Jules Walkden</cp:lastModifiedBy>
  <dcterms:created xsi:type="dcterms:W3CDTF">2025-06-02T12:18:45Z</dcterms:created>
  <dcterms:modified xsi:type="dcterms:W3CDTF">2025-10-10T14:00:30Z</dcterms:modified>
</cp:coreProperties>
</file>