
<file path=[Content_Types].xml><?xml version="1.0" encoding="utf-8"?>
<Types xmlns="http://schemas.openxmlformats.org/package/2006/content-type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noahbezalel/Public First Dropbox/Policy and Research Team/Polling/Client Tables/Startup Coalition/Data sharing project - jules/"/>
    </mc:Choice>
  </mc:AlternateContent>
  <xr:revisionPtr revIDLastSave="0" documentId="13_ncr:1_{82F5C449-BA33-4E4A-A01F-01DACF775F17}" xr6:coauthVersionLast="47" xr6:coauthVersionMax="47" xr10:uidLastSave="{00000000-0000-0000-0000-000000000000}"/>
  <bookViews>
    <workbookView xWindow="-5160" yWindow="-21100" windowWidth="38400" windowHeight="19900" activeTab="2" xr2:uid="{00000000-000D-0000-FFFF-FFFF00000000}"/>
  </bookViews>
  <sheets>
    <sheet name="Cover Sheet" sheetId="1" r:id="rId1"/>
    <sheet name="Contents" sheetId="2" r:id="rId2"/>
    <sheet name="Full Results" sheetId="3" r:id="rId3"/>
    <sheet name="Table 1" sheetId="4" r:id="rId4"/>
    <sheet name="Table 2" sheetId="5" r:id="rId5"/>
    <sheet name="Table 3" sheetId="6" r:id="rId6"/>
    <sheet name="Table 4" sheetId="7" r:id="rId7"/>
    <sheet name="Table 5" sheetId="8" r:id="rId8"/>
    <sheet name="Table 6" sheetId="9" r:id="rId9"/>
    <sheet name="Table 7" sheetId="10" r:id="rId10"/>
    <sheet name="Table 8" sheetId="11" r:id="rId11"/>
    <sheet name="Table 9" sheetId="12" r:id="rId12"/>
    <sheet name="Table 10" sheetId="13" r:id="rId13"/>
    <sheet name="Table 11" sheetId="14" r:id="rId14"/>
    <sheet name="Table 12" sheetId="15" r:id="rId15"/>
    <sheet name="Table 13" sheetId="16" r:id="rId16"/>
    <sheet name="Table 14" sheetId="17" r:id="rId17"/>
    <sheet name="Table 15" sheetId="18" r:id="rId18"/>
    <sheet name="Table 16" sheetId="19" r:id="rId19"/>
    <sheet name="Table 17" sheetId="20" r:id="rId20"/>
    <sheet name="Table 18" sheetId="21" r:id="rId21"/>
    <sheet name="Table 19" sheetId="22" r:id="rId22"/>
    <sheet name="Table 20" sheetId="23" r:id="rId23"/>
    <sheet name="Table 21" sheetId="24" r:id="rId24"/>
    <sheet name="Table 22" sheetId="25" r:id="rId25"/>
    <sheet name="Table 23" sheetId="26" r:id="rId26"/>
    <sheet name="Table 24" sheetId="27" r:id="rId27"/>
    <sheet name="Table 25" sheetId="28" r:id="rId28"/>
    <sheet name="Table 26" sheetId="29" r:id="rId29"/>
    <sheet name="Table 27" sheetId="30" r:id="rId30"/>
    <sheet name="Table 28" sheetId="31" r:id="rId31"/>
    <sheet name="Table 29" sheetId="32" r:id="rId32"/>
    <sheet name="Table 30" sheetId="33" r:id="rId33"/>
    <sheet name="Table 31" sheetId="34" r:id="rId34"/>
    <sheet name="Table 32" sheetId="35" r:id="rId35"/>
    <sheet name="Table 33" sheetId="36" r:id="rId36"/>
    <sheet name="Table 34" sheetId="37" r:id="rId37"/>
    <sheet name="Table 35" sheetId="38" r:id="rId38"/>
    <sheet name="Table 36" sheetId="39" r:id="rId39"/>
    <sheet name="Table 37" sheetId="40" r:id="rId40"/>
    <sheet name="Table 38" sheetId="41" r:id="rId41"/>
    <sheet name="Table 39" sheetId="42" r:id="rId42"/>
    <sheet name="Table 40" sheetId="43" r:id="rId43"/>
    <sheet name="Table 41" sheetId="44" r:id="rId44"/>
    <sheet name="Table 42" sheetId="45" r:id="rId45"/>
    <sheet name="Table 43" sheetId="46" r:id="rId46"/>
    <sheet name="Table 44" sheetId="47" r:id="rId47"/>
    <sheet name="Table 45" sheetId="48" r:id="rId48"/>
    <sheet name="Table 46" sheetId="49" r:id="rId49"/>
    <sheet name="Table 47" sheetId="50" r:id="rId50"/>
    <sheet name="Table 48" sheetId="51" r:id="rId51"/>
    <sheet name="Table 49" sheetId="52" r:id="rId52"/>
    <sheet name="Table 50" sheetId="53" r:id="rId53"/>
    <sheet name="Table 51" sheetId="54" r:id="rId54"/>
    <sheet name="Table 52" sheetId="55" r:id="rId55"/>
    <sheet name="Table 53" sheetId="56" r:id="rId56"/>
    <sheet name="Table 54" sheetId="57" r:id="rId57"/>
    <sheet name="Table 55" sheetId="58" r:id="rId58"/>
    <sheet name="Table 56" sheetId="59" r:id="rId59"/>
    <sheet name="Table 57" sheetId="60" r:id="rId60"/>
    <sheet name="Table 58" sheetId="61" r:id="rId61"/>
    <sheet name="Table 59" sheetId="62" r:id="rId6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2" l="1"/>
  <c r="B19" i="61"/>
  <c r="B19" i="60"/>
  <c r="B19" i="59"/>
  <c r="B19" i="58"/>
  <c r="B19" i="57"/>
  <c r="B18" i="56"/>
  <c r="B18" i="55"/>
  <c r="B18" i="54"/>
  <c r="B18" i="53"/>
  <c r="B21" i="52"/>
  <c r="B17" i="51"/>
  <c r="B18" i="50"/>
  <c r="B19" i="49"/>
  <c r="B19" i="48"/>
  <c r="B19" i="47"/>
  <c r="B19" i="46"/>
  <c r="B19" i="45"/>
  <c r="B19" i="44"/>
  <c r="B19" i="43"/>
  <c r="B19" i="42"/>
  <c r="B19" i="41"/>
  <c r="B15" i="40"/>
  <c r="B18" i="39"/>
  <c r="B17" i="38"/>
  <c r="B19" i="37"/>
  <c r="B19" i="36"/>
  <c r="B19" i="35"/>
  <c r="B19" i="34"/>
  <c r="B19" i="33"/>
  <c r="B19" i="32"/>
  <c r="B19" i="31"/>
  <c r="B19" i="30"/>
  <c r="B19" i="29"/>
  <c r="B19" i="28"/>
  <c r="B19" i="27"/>
  <c r="B19" i="26"/>
  <c r="B19" i="25"/>
  <c r="B19" i="24"/>
  <c r="B19" i="23"/>
  <c r="B19" i="22"/>
  <c r="B19" i="21"/>
  <c r="B19" i="20"/>
  <c r="B19" i="19"/>
  <c r="B19" i="18"/>
  <c r="B19" i="17"/>
  <c r="B18" i="16"/>
  <c r="B23" i="15"/>
  <c r="B23" i="14"/>
  <c r="B29" i="13"/>
  <c r="B15" i="12"/>
  <c r="B19" i="11"/>
  <c r="B19" i="10"/>
  <c r="B19" i="9"/>
  <c r="B19" i="8"/>
  <c r="B19" i="7"/>
  <c r="B19" i="6"/>
  <c r="B19" i="5"/>
  <c r="B18" i="4"/>
  <c r="D67" i="2"/>
  <c r="E66" i="2"/>
  <c r="D66" i="2"/>
  <c r="E65" i="2"/>
  <c r="D65" i="2"/>
  <c r="E64" i="2"/>
  <c r="D64" i="2"/>
  <c r="E63" i="2"/>
  <c r="D63" i="2"/>
  <c r="D62" i="2"/>
  <c r="E61" i="2"/>
  <c r="D61" i="2"/>
  <c r="E60" i="2"/>
  <c r="D60" i="2"/>
  <c r="E59" i="2"/>
  <c r="D59" i="2"/>
  <c r="E58" i="2"/>
  <c r="D58" i="2"/>
  <c r="E57" i="2"/>
  <c r="D57" i="2"/>
  <c r="E56" i="2"/>
  <c r="D56" i="2"/>
  <c r="E55" i="2"/>
  <c r="D55" i="2"/>
  <c r="E54" i="2"/>
  <c r="D54" i="2"/>
  <c r="E53" i="2"/>
  <c r="D53" i="2"/>
  <c r="E52" i="2"/>
  <c r="D52" i="2"/>
  <c r="E51" i="2"/>
  <c r="D51" i="2"/>
  <c r="E50" i="2"/>
  <c r="D50" i="2"/>
  <c r="E49" i="2"/>
  <c r="D49" i="2"/>
  <c r="E48" i="2"/>
  <c r="D48" i="2"/>
  <c r="E47" i="2"/>
  <c r="D47" i="2"/>
  <c r="D46" i="2"/>
  <c r="E45" i="2"/>
  <c r="D45" i="2"/>
  <c r="E44" i="2"/>
  <c r="D44" i="2"/>
  <c r="E43" i="2"/>
  <c r="D43" i="2"/>
  <c r="E42" i="2"/>
  <c r="D42" i="2"/>
  <c r="E41" i="2"/>
  <c r="D41" i="2"/>
  <c r="E40" i="2"/>
  <c r="D40" i="2"/>
  <c r="E39" i="2"/>
  <c r="D39" i="2"/>
  <c r="E38" i="2"/>
  <c r="D38" i="2"/>
  <c r="E37" i="2"/>
  <c r="D37" i="2"/>
  <c r="E36" i="2"/>
  <c r="D36" i="2"/>
  <c r="E35" i="2"/>
  <c r="D35" i="2"/>
  <c r="E34" i="2"/>
  <c r="D34" i="2"/>
  <c r="E33" i="2"/>
  <c r="D33" i="2"/>
  <c r="E32" i="2"/>
  <c r="D32" i="2"/>
  <c r="E31" i="2"/>
  <c r="D31" i="2"/>
  <c r="D30" i="2"/>
  <c r="E29" i="2"/>
  <c r="D29" i="2"/>
  <c r="E28" i="2"/>
  <c r="D28" i="2"/>
  <c r="E27" i="2"/>
  <c r="D27" i="2"/>
  <c r="E26" i="2"/>
  <c r="D26" i="2"/>
  <c r="E25" i="2"/>
  <c r="D25" i="2"/>
  <c r="D24" i="2"/>
  <c r="E23" i="2"/>
  <c r="D23" i="2"/>
  <c r="E22" i="2"/>
  <c r="D22" i="2"/>
  <c r="E21" i="2"/>
  <c r="D21" i="2"/>
  <c r="E20" i="2"/>
  <c r="D20" i="2"/>
  <c r="E19" i="2"/>
  <c r="D19" i="2"/>
  <c r="E18" i="2"/>
  <c r="D18" i="2"/>
  <c r="E17" i="2"/>
  <c r="D17" i="2"/>
  <c r="E16" i="2"/>
  <c r="D16" i="2"/>
  <c r="E15" i="2"/>
  <c r="D15" i="2"/>
  <c r="E14" i="2"/>
  <c r="D14" i="2"/>
  <c r="E13" i="2"/>
  <c r="D13" i="2"/>
  <c r="E12" i="2"/>
  <c r="D12" i="2"/>
  <c r="E11" i="2"/>
  <c r="D11" i="2"/>
  <c r="D10" i="2"/>
  <c r="E9" i="2"/>
  <c r="D9" i="2"/>
  <c r="D6" i="2"/>
  <c r="F20" i="1"/>
</calcChain>
</file>

<file path=xl/sharedStrings.xml><?xml version="1.0" encoding="utf-8"?>
<sst xmlns="http://schemas.openxmlformats.org/spreadsheetml/2006/main" count="2992" uniqueCount="389">
  <si>
    <t>Public First Poll for Startup Coalition</t>
  </si>
  <si>
    <t>Fieldwork:</t>
  </si>
  <si>
    <t>14th Nov - 17th Nov 2025</t>
  </si>
  <si>
    <t xml:space="preserve">Interview Method: </t>
  </si>
  <si>
    <t>Online Survey</t>
  </si>
  <si>
    <t>Population represented:</t>
  </si>
  <si>
    <t>UK Adults</t>
  </si>
  <si>
    <t>Sample size:</t>
  </si>
  <si>
    <t>Methodology:</t>
  </si>
  <si>
    <t>All results are weighted using Iterative Proportional Fitting, or 'Raking'. The results are  weighted by interlocking age &amp; gender, region and social grade to Nationally Representative Proportions</t>
  </si>
  <si>
    <t>Public First is a member of the BPC and abides by its rules. For more information please contact the Public First polling team:</t>
  </si>
  <si>
    <t>Table of Contents</t>
  </si>
  <si>
    <t>Individual Tables</t>
  </si>
  <si>
    <t>Full Result Row</t>
  </si>
  <si>
    <t>Question Base</t>
  </si>
  <si>
    <t/>
  </si>
  <si>
    <t>Total</t>
  </si>
  <si>
    <t>18-24</t>
  </si>
  <si>
    <t>25-34</t>
  </si>
  <si>
    <t>35-44</t>
  </si>
  <si>
    <t>45-54</t>
  </si>
  <si>
    <t>55-64</t>
  </si>
  <si>
    <t>65+</t>
  </si>
  <si>
    <t>Unweighted</t>
  </si>
  <si>
    <t>Weighted</t>
  </si>
  <si>
    <t>Male</t>
  </si>
  <si>
    <t>Female</t>
  </si>
  <si>
    <t>London</t>
  </si>
  <si>
    <t>South East</t>
  </si>
  <si>
    <t>South West</t>
  </si>
  <si>
    <t>East of England</t>
  </si>
  <si>
    <t>East Midlands</t>
  </si>
  <si>
    <t>West Midlands</t>
  </si>
  <si>
    <t>Yorkshire and the Humber</t>
  </si>
  <si>
    <t>North East</t>
  </si>
  <si>
    <t>North West</t>
  </si>
  <si>
    <t>Scotland</t>
  </si>
  <si>
    <t>Wales</t>
  </si>
  <si>
    <t>Northern Ireland</t>
  </si>
  <si>
    <t>GCSE or equivalent (Scottish National/O Level)</t>
  </si>
  <si>
    <t>A Level or equivalent (GCE/Higher/Advanced Higher)</t>
  </si>
  <si>
    <t>University Undergraduate Degree (BA/BSc)</t>
  </si>
  <si>
    <t>University Postgraduate Degree (MA/MSc/MPhil)</t>
  </si>
  <si>
    <t>Doctorate (PhD/DPHil)</t>
  </si>
  <si>
    <t>Age</t>
  </si>
  <si>
    <t>Gender</t>
  </si>
  <si>
    <t>Region</t>
  </si>
  <si>
    <t>Education</t>
  </si>
  <si>
    <t>Always or almost always</t>
  </si>
  <si>
    <t>Most of the time</t>
  </si>
  <si>
    <t>Some of the time</t>
  </si>
  <si>
    <t>Rarely</t>
  </si>
  <si>
    <t>Never</t>
  </si>
  <si>
    <t xml:space="preserve"> How often do you share your data with companies in this way when using their products or services? </t>
  </si>
  <si>
    <t>BASE: All Respondents</t>
  </si>
  <si>
    <t>Fieldwork: 14th Nov - 17th Nov 2025</t>
  </si>
  <si>
    <t>Data weighted by interlocking age &amp; gender, region and social grade to Nationally Representative Proportions</t>
  </si>
  <si>
    <t xml:space="preserve"> Financial services (e.g. banks, budgeting apps)</t>
  </si>
  <si>
    <t xml:space="preserve"> Energy suppliers (e.g. switching services, smart meters)</t>
  </si>
  <si>
    <t xml:space="preserve"> Property services (e.g. estate agents, mortgage platforms)</t>
  </si>
  <si>
    <t xml:space="preserve"> E-commerce platforms (e.g. online retailers, second-hand marketplaces)</t>
  </si>
  <si>
    <t xml:space="preserve"> When shopping or making purchases online</t>
  </si>
  <si>
    <t xml:space="preserve"> When using utility or telecom provider services</t>
  </si>
  <si>
    <t>Always</t>
  </si>
  <si>
    <t>Often</t>
  </si>
  <si>
    <t>Sometimes</t>
  </si>
  <si>
    <t>N/A - I do not tend to use this type of service</t>
  </si>
  <si>
    <t>Grid Summary: How often do you share your personal data when using services in the following sectors? </t>
  </si>
  <si>
    <t>How often do you share your personal data when using services in the following sectors? : Financial services (e.g. banks, budgeting apps)</t>
  </si>
  <si>
    <t>How often do you share your personal data when using services in the following sectors? : Energy suppliers (e.g. switching services, smart meters)</t>
  </si>
  <si>
    <t>How often do you share your personal data when using services in the following sectors? : Property services (e.g. estate agents, mortgage platforms)</t>
  </si>
  <si>
    <t>How often do you share your personal data when using services in the following sectors? : E-commerce platforms (e.g. online retailers, second-hand marketplaces)</t>
  </si>
  <si>
    <t>How often do you share your personal data when using services in the following sectors? : When shopping or making purchases online</t>
  </si>
  <si>
    <t>How often do you share your personal data when using services in the following sectors? : When using utility or telecom provider services</t>
  </si>
  <si>
    <t>Yes</t>
  </si>
  <si>
    <t>No</t>
  </si>
  <si>
    <t xml:space="preserve"> Have you ever decided not to use a product or service because it required you to share personal information you were uncomfortable with? </t>
  </si>
  <si>
    <t>I am concerned about privacy or my data being misused</t>
  </si>
  <si>
    <t>I worry about data security (e.g. risk of hacks or identity theft)</t>
  </si>
  <si>
    <t>I do not trust the company asking for my information</t>
  </si>
  <si>
    <t>I don’t want to receive unwanted spam or marketing</t>
  </si>
  <si>
    <t>I don’t think I will benefit from sharing my data</t>
  </si>
  <si>
    <t>None of these</t>
  </si>
  <si>
    <t>They will sell my information onto third parties</t>
  </si>
  <si>
    <t>Its none of their business</t>
  </si>
  <si>
    <t>It's not clear why they need it</t>
  </si>
  <si>
    <t>Fraudulent intent</t>
  </si>
  <si>
    <t>The company may be counterfeit.</t>
  </si>
  <si>
    <t>do not see that it is necessary</t>
  </si>
  <si>
    <t>⁸.</t>
  </si>
  <si>
    <t>Don't like Governement spying on me</t>
  </si>
  <si>
    <t>Too many intrusive questions</t>
  </si>
  <si>
    <t>Other</t>
  </si>
  <si>
    <t>Which of the following are reasons you hesitate or refuse to share your personal data with a company? (Select all that apply)</t>
  </si>
  <si>
    <t>Knowing your data is secure and only shared with your permission</t>
  </si>
  <si>
    <t>Saving money by finding better deals or tariffs</t>
  </si>
  <si>
    <t>Only needing to share data once, with full control over how it’s used</t>
  </si>
  <si>
    <t>To make services you use safer or to protect you against fraud</t>
  </si>
  <si>
    <t>Making it easier to switch providers or services</t>
  </si>
  <si>
    <t>Having quicker access to services or applications</t>
  </si>
  <si>
    <t>Getting personalised recommendations or offers that suit your needs</t>
  </si>
  <si>
    <t>Helping improve services for others (e.g. through better insights or planning)</t>
  </si>
  <si>
    <t>Not sure</t>
  </si>
  <si>
    <t>Would any of the following make you more willing to share your personal data with organisations whose services you use? (Select all that apply)</t>
  </si>
  <si>
    <t>To receive discounts, rewards, or better deals</t>
  </si>
  <si>
    <t>To access a service or feature that requires providing my information</t>
  </si>
  <si>
    <t>I trust the company with my data</t>
  </si>
  <si>
    <t>For convenience (e.g. it makes using the service faster or easier)</t>
  </si>
  <si>
    <t>To receive more personalised products/services</t>
  </si>
  <si>
    <t>I've literally just answered that I never do this!!!</t>
  </si>
  <si>
    <t>I don't have an alternative</t>
  </si>
  <si>
    <t>Tell the truth</t>
  </si>
  <si>
    <t>None of the above</t>
  </si>
  <si>
    <t>Which of the following most closely reflect your reasons for choosing to share your personal data with a company? (Select all that apply)</t>
  </si>
  <si>
    <t>Very important</t>
  </si>
  <si>
    <t>Somewhat important</t>
  </si>
  <si>
    <t>Not very important</t>
  </si>
  <si>
    <t>Not important at all</t>
  </si>
  <si>
    <t xml:space="preserve"> How important is it to you to be able to move your personal data easily between services (e.g. from one bank, energy provider, or retailer to another)?  </t>
  </si>
  <si>
    <t>Strongly support</t>
  </si>
  <si>
    <t>Somewhat support</t>
  </si>
  <si>
    <t>Neither support nor oppose</t>
  </si>
  <si>
    <t>Somewhat oppose</t>
  </si>
  <si>
    <t>Strongly oppose</t>
  </si>
  <si>
    <t xml:space="preserve"> Would you support companies securely sharing limited data between them if it made everyday services more efficient?</t>
  </si>
  <si>
    <t>Energy providers (e.g. automatic switching, usage insights)</t>
  </si>
  <si>
    <t>Financial services (e.g. comparing offers, managing accounts)</t>
  </si>
  <si>
    <t>Online shopping (e.g. managing returns, warranties, or resale)</t>
  </si>
  <si>
    <t>Property buying/selling or rental services</t>
  </si>
  <si>
    <t>Tracking environmental impact (e.g. product reuse, recycling)</t>
  </si>
  <si>
    <t>In which areas would easier data sharing be most useful to you personally? (Select all that apply)</t>
  </si>
  <si>
    <t xml:space="preserve"> Different departments within the same company that I am a customer of (e.g. an energy company, airline, bank)</t>
  </si>
  <si>
    <t xml:space="preserve"> Companies that have the same owner (e.g. hotels owned by the same group)</t>
  </si>
  <si>
    <t xml:space="preserve"> Companies that don’t have the same owner but are in the same sector (e.g. different financial services providers)</t>
  </si>
  <si>
    <t xml:space="preserve"> Different departments or offices within the same public service (e.g. your GP and if you have to visit a hospital in another part of the country)</t>
  </si>
  <si>
    <t xml:space="preserve"> Different public services (e.g. your local council and the DVLA)</t>
  </si>
  <si>
    <t>I definitely would expect this</t>
  </si>
  <si>
    <t>I probably would expect this</t>
  </si>
  <si>
    <t>I might or might not expect this</t>
  </si>
  <si>
    <t>I probably would not expect this</t>
  </si>
  <si>
    <t>I definitely would not expect this</t>
  </si>
  <si>
    <t>Don’t know</t>
  </si>
  <si>
    <t>Grid Summary: For each of the following types of organisation, please tell us whether or not you would expect them to be able to move your data between services or providers so that you don’t have to re-enter the same information each time.  </t>
  </si>
  <si>
    <t>For each of the following types of organisation, please tell us whether or not you would expect them to be able to move your data between services or providers so that you don’t have to re-enter the same information each time.  : Different departments within the same company that I am a customer of (e.g. an energy company, airline, bank)</t>
  </si>
  <si>
    <t>For each of the following types of organisation, please tell us whether or not you would expect them to be able to move your data between services or providers so that you don’t have to re-enter the same information each time.  : Companies that have the same owner (e.g. hotels owned by the same group)</t>
  </si>
  <si>
    <t>For each of the following types of organisation, please tell us whether or not you would expect them to be able to move your data between services or providers so that you don’t have to re-enter the same information each time.  : Companies that don’t have the same owner but are in the same sector (e.g. different financial services providers)</t>
  </si>
  <si>
    <t>For each of the following types of organisation, please tell us whether or not you would expect them to be able to move your data between services or providers so that you don’t have to re-enter the same information each time.  : Different departments or offices within the same public service (e.g. your GP and if you have to visit a hospital in another part of the country)</t>
  </si>
  <si>
    <t>For each of the following types of organisation, please tell us whether or not you would expect them to be able to move your data between services or providers so that you don’t have to re-enter the same information each time.  : Different public services (e.g. your local council and the DVLA)</t>
  </si>
  <si>
    <t xml:space="preserve"> Banks and financial services providers</t>
  </si>
  <si>
    <t xml:space="preserve"> Energy suppliers</t>
  </si>
  <si>
    <t xml:space="preserve"> Property or real estate platforms</t>
  </si>
  <si>
    <t xml:space="preserve"> Online retailers and e-commerce platforms</t>
  </si>
  <si>
    <t xml:space="preserve"> Telecoms/mobile network provides</t>
  </si>
  <si>
    <t xml:space="preserve"> Transport providers</t>
  </si>
  <si>
    <t xml:space="preserve"> Social media companies</t>
  </si>
  <si>
    <t xml:space="preserve"> Entertainment providers (including streaming sites)</t>
  </si>
  <si>
    <t xml:space="preserve"> Mobile apps</t>
  </si>
  <si>
    <t xml:space="preserve"> Ticketing platforms</t>
  </si>
  <si>
    <t xml:space="preserve"> Government departments/agencies</t>
  </si>
  <si>
    <t xml:space="preserve"> Supermarkets</t>
  </si>
  <si>
    <t>Not at all</t>
  </si>
  <si>
    <t>A little</t>
  </si>
  <si>
    <t>Somewhat</t>
  </si>
  <si>
    <t>A lot</t>
  </si>
  <si>
    <t>Completely</t>
  </si>
  <si>
    <t>Don't know</t>
  </si>
  <si>
    <t>Grid Summary: How much do you trust types of organisations to use your personal data responsibly? </t>
  </si>
  <si>
    <t>How much do you trust types of organisations to use your personal data responsibly? : Banks and financial services providers</t>
  </si>
  <si>
    <t>How much do you trust types of organisations to use your personal data responsibly? : Energy suppliers</t>
  </si>
  <si>
    <t>How much do you trust types of organisations to use your personal data responsibly? : Property or real estate platforms</t>
  </si>
  <si>
    <t>How much do you trust types of organisations to use your personal data responsibly? : Online retailers and e-commerce platforms</t>
  </si>
  <si>
    <t>How much do you trust types of organisations to use your personal data responsibly? : Telecoms/mobile network provides</t>
  </si>
  <si>
    <t>How much do you trust types of organisations to use your personal data responsibly? : Transport providers</t>
  </si>
  <si>
    <t>How much do you trust types of organisations to use your personal data responsibly? : Social media companies</t>
  </si>
  <si>
    <t>How much do you trust types of organisations to use your personal data responsibly? : Entertainment providers (including streaming sites)</t>
  </si>
  <si>
    <t>How much do you trust types of organisations to use your personal data responsibly? : Mobile apps</t>
  </si>
  <si>
    <t>How much do you trust types of organisations to use your personal data responsibly? : Ticketing platforms</t>
  </si>
  <si>
    <t>How much do you trust types of organisations to use your personal data responsibly? : Government departments/agencies</t>
  </si>
  <si>
    <t>How much do you trust types of organisations to use your personal data responsibly? : Supermarkets</t>
  </si>
  <si>
    <t>The benefits of sharing my data outweigh the risks</t>
  </si>
  <si>
    <t>The risks of sharing my data outweigh the benefits</t>
  </si>
  <si>
    <t>The benefits and risks are about equal</t>
  </si>
  <si>
    <t xml:space="preserve"> Which statement comes closer to your view about sharing personal data with companies?  </t>
  </si>
  <si>
    <t>The company benefits more than I do</t>
  </si>
  <si>
    <t>Both me and the company benefit equally</t>
  </si>
  <si>
    <t>I benefit more than the company</t>
  </si>
  <si>
    <t>Neither benefits</t>
  </si>
  <si>
    <t xml:space="preserve"> Who do you believe benefits more when you share your personal data with a company?  </t>
  </si>
  <si>
    <t xml:space="preserve"> Do you feel that you currently have enough control over how companies use and share your personal data?   </t>
  </si>
  <si>
    <t xml:space="preserve"> If it led to getting a better service on that occasion</t>
  </si>
  <si>
    <t xml:space="preserve"> If it came with a discount on that occasion</t>
  </si>
  <si>
    <t xml:space="preserve"> If it led to better services for you on future occasions</t>
  </si>
  <si>
    <t xml:space="preserve"> If it led to cheaper services for you on future occasions</t>
  </si>
  <si>
    <t xml:space="preserve"> If it meant receiving more personalised offers or recommendations that match your interests</t>
  </si>
  <si>
    <t xml:space="preserve"> If it made the service more convenient (e.g. you save time by not having to enter the same information every time you use the service)</t>
  </si>
  <si>
    <t>Much less likely</t>
  </si>
  <si>
    <t>Less likely</t>
  </si>
  <si>
    <t>About the same</t>
  </si>
  <si>
    <t>More likely</t>
  </si>
  <si>
    <t>Much more likely</t>
  </si>
  <si>
    <t>Grid Summary: In each of these situations, please tell us whether or not you would be more or less likely to share more of your personal data with a company whose services you were buying.</t>
  </si>
  <si>
    <t>In each of these situations, please tell us whether or not you would be more or less likely to share more of your personal data with a company whose services you were buying.: If it led to getting a better service on that occasion</t>
  </si>
  <si>
    <t>In each of these situations, please tell us whether or not you would be more or less likely to share more of your personal data with a company whose services you were buying.: If it came with a discount on that occasion</t>
  </si>
  <si>
    <t>In each of these situations, please tell us whether or not you would be more or less likely to share more of your personal data with a company whose services you were buying.: If it led to better services for you on future occasions</t>
  </si>
  <si>
    <t>In each of these situations, please tell us whether or not you would be more or less likely to share more of your personal data with a company whose services you were buying.: If it led to cheaper services for you on future occasions</t>
  </si>
  <si>
    <t>In each of these situations, please tell us whether or not you would be more or less likely to share more of your personal data with a company whose services you were buying.: If it meant receiving more personalised offers or recommendations that match your interests</t>
  </si>
  <si>
    <t>In each of these situations, please tell us whether or not you would be more or less likely to share more of your personal data with a company whose services you were buying.: If it made the service more convenient (e.g. you save time by not having to enter the same information every time you use the service)</t>
  </si>
  <si>
    <t>Enforce stronger data privacy laws and penalties for companies that misuse data</t>
  </si>
  <si>
    <t>Require companies to get clear consent from users and allow them to opt out at any time</t>
  </si>
  <si>
    <t>Establish an independent regulator to oversee and enforce data-sharing schemes</t>
  </si>
  <si>
    <t>Create a certification or “trust mark” to label services that meet high data protection standards</t>
  </si>
  <si>
    <t>Ensure companies are transparent about how they use personal data in these schemes</t>
  </si>
  <si>
    <t>None of these would increase my trust in data sharing</t>
  </si>
  <si>
    <t xml:space="preserve"> Which, if any, of the following actions by the government would increase your trust in how personal data is shared between companies? (Select one)</t>
  </si>
  <si>
    <t xml:space="preserve"> Please imagine that the government was planning to introduce a new regulated scheme that allows consumers to securely share their data between companies. This would be aimed at getting the benefits of data sharing (e.g. more convenient and personalised services) while reducing the risks. To what extent would you support or oppose this idea?  </t>
  </si>
  <si>
    <t>Very likely</t>
  </si>
  <si>
    <t>Somewhat likely</t>
  </si>
  <si>
    <t>Not very likely</t>
  </si>
  <si>
    <t>Not at all likely</t>
  </si>
  <si>
    <t xml:space="preserve"> Please imagine that the UK had introduced a secure digital identity service that lets you prove who you are online without repeatedly sharing your personal details. This would not be mandatory (other forms of ID could still be used in-person) but would be an option for proving your identity online. How likely or unlikely do you think you would be to use this?  </t>
  </si>
  <si>
    <t>I would be comfortable using it</t>
  </si>
  <si>
    <t>I would be uncomfortable but still use it</t>
  </si>
  <si>
    <t>I would be uncomfortable and avoid using it unless I had no other choice (e.g. turning down a job or not using a service if it required it)</t>
  </si>
  <si>
    <t xml:space="preserve"> Please imagine that the UK had introduced a secure digital identity service that lets you prove who you are online without repeatedly sharing your personal details. Again, imagine that using it was mandatory for things like checking your eligibility to work in a job or proving your identity when using various services. Which of the below best describes how you would feel about using this service in this way?  </t>
  </si>
  <si>
    <t>Helping protect against identity fraud</t>
  </si>
  <si>
    <t>Having more control over who sees your data</t>
  </si>
  <si>
    <t>Making it easier to access government services (e.g. tax, benefits, passport)</t>
  </si>
  <si>
    <t>Saving time by not having to repeatedly enter personal details</t>
  </si>
  <si>
    <t>Speeding up applications (e.g. for jobs, renting, banking)</t>
  </si>
  <si>
    <t>Proving your age online without sharing extra personal information</t>
  </si>
  <si>
    <t>Which of the following benefits would make you more likely to use a secure digital identity to prove who you are online? (Select all that apply)</t>
  </si>
  <si>
    <t>Not sure / Not applicable (I don’t buy or sell tickets)</t>
  </si>
  <si>
    <t xml:space="preserve"> If a ticket resale platform could securely share data to ensure counter ticket touts and prevent fraud, how likely would you be to use it for buying or selling event tickets?</t>
  </si>
  <si>
    <t xml:space="preserve"> If major retailers shared data in a unified loyalty program (so you get one set of rewards and personalised offers across stores), how likely would you be to use that program?</t>
  </si>
  <si>
    <t xml:space="preserve"> If organisations involved in buying, selling or renting homes (e.g. estate agents, lenders, councils) had a service that securely shared data between them to reduce delays and paperwork, how likely would you be to use an organisation that was signed up to such a service?</t>
  </si>
  <si>
    <t xml:space="preserve"> If online retailers, couriers, and resale apps had a government supported service that shared data to allow easier returns, recycling or reselling of items you no longer need, how likely would you be to use a retailer, courier or resale app that was signed up to such a service?</t>
  </si>
  <si>
    <t xml:space="preserve"> If transport providers like train or bus companies were required to share data between them to allow for single price caps and shared methods of payment</t>
  </si>
  <si>
    <t xml:space="preserve"> If transport providers like train or bus companies were mandated to share data to enable journey optimisation</t>
  </si>
  <si>
    <t xml:space="preserve"> If data about a property's energy use, condition, and history could be shared securely between owners and renters to support greener homes and faster transactions</t>
  </si>
  <si>
    <t xml:space="preserve"> If banks and financial institutions securely shared your transaction data with budgeting or financial planning apps to help you manage your money more effectively</t>
  </si>
  <si>
    <t>Grid Summary: To what extent would you support or oppose each of the following possible changes to how companies work with customer data?</t>
  </si>
  <si>
    <t>To what extent would you support or oppose each of the following possible changes to how companies work with customer data?: If transport providers like train or bus companies were required to share data between them to allow for single price caps and shared methods of payment</t>
  </si>
  <si>
    <t>To what extent would you support or oppose each of the following possible changes to how companies work with customer data?: If transport providers like train or bus companies were mandated to share data to enable journey optimisation</t>
  </si>
  <si>
    <t>To what extent would you support or oppose each of the following possible changes to how companies work with customer data?: If data about a property's energy use, condition, and history could be shared securely between owners and renters to support greener homes and faster transactions</t>
  </si>
  <si>
    <t>To what extent would you support or oppose each of the following possible changes to how companies work with customer data?: If banks and financial institutions securely shared your transaction data with budgeting or financial planning apps to help you manage your money more effectively</t>
  </si>
  <si>
    <t>Full Results</t>
  </si>
  <si>
    <t>Party</t>
  </si>
  <si>
    <t>Autumn</t>
  </si>
  <si>
    <t>Watched</t>
  </si>
  <si>
    <t>Stabbed</t>
  </si>
  <si>
    <t>Losing</t>
  </si>
  <si>
    <t>Follow</t>
  </si>
  <si>
    <t>Prime</t>
  </si>
  <si>
    <t>Gaza</t>
  </si>
  <si>
    <t>Changing</t>
  </si>
  <si>
    <t>Say</t>
  </si>
  <si>
    <t>Political</t>
  </si>
  <si>
    <t>Ive</t>
  </si>
  <si>
    <t>Stabbings</t>
  </si>
  <si>
    <t>Story</t>
  </si>
  <si>
    <t>Chancellor</t>
  </si>
  <si>
    <t>Anything</t>
  </si>
  <si>
    <t>Going</t>
  </si>
  <si>
    <t>Income</t>
  </si>
  <si>
    <t>Leadership</t>
  </si>
  <si>
    <t>Much</t>
  </si>
  <si>
    <t>None</t>
  </si>
  <si>
    <t>Panorama</t>
  </si>
  <si>
    <t>Donald</t>
  </si>
  <si>
    <t>Really</t>
  </si>
  <si>
    <t>Around</t>
  </si>
  <si>
    <t>Seen</t>
  </si>
  <si>
    <t>Stabbing</t>
  </si>
  <si>
    <t>Speculation</t>
  </si>
  <si>
    <t>Just</t>
  </si>
  <si>
    <t>Keep</t>
  </si>
  <si>
    <t>Bbc</t>
  </si>
  <si>
    <t>Programme</t>
  </si>
  <si>
    <t>Emails</t>
  </si>
  <si>
    <t>Watch</t>
  </si>
  <si>
    <t>Upcoming</t>
  </si>
  <si>
    <t>Take</t>
  </si>
  <si>
    <t>Train</t>
  </si>
  <si>
    <t>Rise</t>
  </si>
  <si>
    <t>Idea</t>
  </si>
  <si>
    <t>Release</t>
  </si>
  <si>
    <t>Trump</t>
  </si>
  <si>
    <t>Editing</t>
  </si>
  <si>
    <t>Epstein</t>
  </si>
  <si>
    <t>End</t>
  </si>
  <si>
    <t>Andrew</t>
  </si>
  <si>
    <t>Trying</t>
  </si>
  <si>
    <t>Ukraine</t>
  </si>
  <si>
    <t>Issues</t>
  </si>
  <si>
    <t>Latest</t>
  </si>
  <si>
    <t>Sueing</t>
  </si>
  <si>
    <t>Sure</t>
  </si>
  <si>
    <t>Speech</t>
  </si>
  <si>
    <t>Getting</t>
  </si>
  <si>
    <t>Rachel</t>
  </si>
  <si>
    <t>Prince</t>
  </si>
  <si>
    <t>Files</t>
  </si>
  <si>
    <t>Weather</t>
  </si>
  <si>
    <t>Reform</t>
  </si>
  <si>
    <t>Titles</t>
  </si>
  <si>
    <t>Claudia</t>
  </si>
  <si>
    <t>England</t>
  </si>
  <si>
    <t>Trumps</t>
  </si>
  <si>
    <t>President</t>
  </si>
  <si>
    <t>Reeves</t>
  </si>
  <si>
    <t>Royal</t>
  </si>
  <si>
    <t>Taxes</t>
  </si>
  <si>
    <t>Boats</t>
  </si>
  <si>
    <t>Raise</t>
  </si>
  <si>
    <t>Action</t>
  </si>
  <si>
    <t>Get</t>
  </si>
  <si>
    <t>Labour</t>
  </si>
  <si>
    <t>Sued</t>
  </si>
  <si>
    <t>Ongoing</t>
  </si>
  <si>
    <t>Stripped</t>
  </si>
  <si>
    <t>Sue</t>
  </si>
  <si>
    <t>Man</t>
  </si>
  <si>
    <t>Many</t>
  </si>
  <si>
    <t>Impact</t>
  </si>
  <si>
    <t>Cant</t>
  </si>
  <si>
    <t>Housing</t>
  </si>
  <si>
    <t>One</t>
  </si>
  <si>
    <t>Keir</t>
  </si>
  <si>
    <t>War</t>
  </si>
  <si>
    <t>Title</t>
  </si>
  <si>
    <t>Threatening</t>
  </si>
  <si>
    <t>Kier</t>
  </si>
  <si>
    <t>Storm</t>
  </si>
  <si>
    <t>Scandal</t>
  </si>
  <si>
    <t>Immigrants</t>
  </si>
  <si>
    <t>Policy</t>
  </si>
  <si>
    <t>Starmer</t>
  </si>
  <si>
    <t>Country</t>
  </si>
  <si>
    <t>Cost</t>
  </si>
  <si>
    <t>Week</t>
  </si>
  <si>
    <t>Streeting</t>
  </si>
  <si>
    <t>Incident</t>
  </si>
  <si>
    <t>Happening</t>
  </si>
  <si>
    <t>People</t>
  </si>
  <si>
    <t>Attention</t>
  </si>
  <si>
    <t>Wanting</t>
  </si>
  <si>
    <t>Nothing</t>
  </si>
  <si>
    <t>Living</t>
  </si>
  <si>
    <t>Increase</t>
  </si>
  <si>
    <t>Wes</t>
  </si>
  <si>
    <t>Taking</t>
  </si>
  <si>
    <t>Will</t>
  </si>
  <si>
    <t>Budget</t>
  </si>
  <si>
    <t>Coming</t>
  </si>
  <si>
    <t>Suing</t>
  </si>
  <si>
    <t>Children</t>
  </si>
  <si>
    <t>Top</t>
  </si>
  <si>
    <t>Turn</t>
  </si>
  <si>
    <t>Economy</t>
  </si>
  <si>
    <t>Inflation</t>
  </si>
  <si>
    <t>Regarding</t>
  </si>
  <si>
    <t>Dont</t>
  </si>
  <si>
    <t>Government</t>
  </si>
  <si>
    <t>Caught</t>
  </si>
  <si>
    <t>Need</t>
  </si>
  <si>
    <t>Tax</t>
  </si>
  <si>
    <t>Last</t>
  </si>
  <si>
    <t>Change</t>
  </si>
  <si>
    <t>Something</t>
  </si>
  <si>
    <t>Read</t>
  </si>
  <si>
    <t>Know</t>
  </si>
  <si>
    <t>New</t>
  </si>
  <si>
    <t>Got</t>
  </si>
  <si>
    <t>Raising</t>
  </si>
  <si>
    <t>Possible</t>
  </si>
  <si>
    <t>Biggest</t>
  </si>
  <si>
    <t>Immigration</t>
  </si>
  <si>
    <t>Flooding</t>
  </si>
  <si>
    <t>Increasing</t>
  </si>
  <si>
    <t>News</t>
  </si>
  <si>
    <t>Havent</t>
  </si>
  <si>
    <t>Illegal</t>
  </si>
  <si>
    <t>Released</t>
  </si>
  <si>
    <t>Rises</t>
  </si>
  <si>
    <t>Minister</t>
  </si>
  <si>
    <t>Floods</t>
  </si>
  <si>
    <t>Changes</t>
  </si>
  <si>
    <t>Young</t>
  </si>
  <si>
    <t xml:space="preserve"> In your own words, what has been the biggest news story of the last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</si>
</sst>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scheme val="minor"/>
    </font>
    <font>
      <b/>
      <sz val="18"/>
      <color rgb="FF000000"/>
      <name val="Calibri"/>
      <family val="2"/>
    </font>
    <font>
      <b/>
      <sz val="14"/>
      <color rgb="FF000000"/>
      <name val="Calibri"/>
      <family val="2"/>
    </font>
    <font>
      <sz val="14"/>
      <color rgb="FF000000"/>
      <name val="Calibri"/>
      <family val="2"/>
    </font>
    <font>
      <sz val="13"/>
      <color rgb="FF000000"/>
      <name val="Calibri"/>
      <family val="2"/>
    </font>
    <font>
      <i/>
      <sz val="13"/>
      <color rgb="FF000000"/>
      <name val="Calibri"/>
      <family val="2"/>
    </font>
    <font>
      <i/>
      <u/>
      <sz val="13"/>
      <color theme="10"/>
      <name val="Calibri"/>
      <family val="2"/>
    </font>
    <font>
      <b/>
      <sz val="11"/>
      <color rgb="FF000000"/>
      <name val="Calibri"/>
      <family val="2"/>
    </font>
    <font>
      <sz val="11"/>
      <color rgb="FF000000"/>
      <name val="Calibri"/>
      <family val="2"/>
    </font>
    <font>
      <u/>
      <sz val="11"/>
      <color theme="10"/>
      <name val="Calibri"/>
      <family val="2"/>
    </font>
    <font>
      <b/>
      <sz val="12"/>
      <color rgb="FF000000"/>
      <name val="Calibri"/>
      <family val="2"/>
    </font>
    <font>
      <b/>
      <i/>
      <sz val="11"/>
      <color rgb="FF000000"/>
      <name val="Calibri"/>
      <family val="2"/>
    </font>
  </fonts>
  <fills count="2">
    <fill>
      <patternFill patternType="none"/>
    </fill>
    <fill>
      <patternFill patternType="gray125"/>
    </fill>
  </fills>
  <borders count="4">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28">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applyAlignment="1">
      <alignment horizontal="center"/>
    </xf>
    <xf numFmtId="0" fontId="9" fillId="0" borderId="0" xfId="0" applyFont="1"/>
    <xf numFmtId="0" fontId="8" fillId="0" borderId="0" xfId="0" applyFont="1" applyAlignment="1">
      <alignment horizontal="center" vertical="center"/>
    </xf>
    <xf numFmtId="1" fontId="8" fillId="0" borderId="1" xfId="0" applyNumberFormat="1" applyFont="1" applyBorder="1" applyAlignment="1">
      <alignment horizontal="center" vertical="center"/>
    </xf>
    <xf numFmtId="1" fontId="7" fillId="0" borderId="2" xfId="0" applyNumberFormat="1"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0" xfId="0" applyFont="1" applyAlignment="1">
      <alignment horizontal="center"/>
    </xf>
    <xf numFmtId="0" fontId="8" fillId="0" borderId="1" xfId="0" applyFont="1" applyBorder="1" applyAlignment="1">
      <alignment horizontal="center" vertical="center"/>
    </xf>
    <xf numFmtId="0" fontId="8" fillId="0" borderId="1" xfId="0" applyFont="1" applyBorder="1"/>
    <xf numFmtId="9" fontId="8" fillId="0" borderId="0" xfId="0" applyNumberFormat="1" applyFont="1" applyAlignment="1">
      <alignment horizontal="center" vertical="center"/>
    </xf>
    <xf numFmtId="0" fontId="8" fillId="0" borderId="0" xfId="0" applyFont="1" applyAlignment="1">
      <alignment horizontal="center" vertical="center" wrapText="1"/>
    </xf>
    <xf numFmtId="9" fontId="8" fillId="0" borderId="2" xfId="0" applyNumberFormat="1" applyFont="1" applyBorder="1" applyAlignment="1">
      <alignment horizontal="center" vertical="center"/>
    </xf>
    <xf numFmtId="0" fontId="8" fillId="0" borderId="3" xfId="0" applyFont="1" applyBorder="1" applyAlignment="1">
      <alignment horizontal="center" vertical="center" wrapText="1"/>
    </xf>
    <xf numFmtId="0" fontId="11" fillId="0" borderId="0" xfId="0" applyFont="1"/>
    <xf numFmtId="0" fontId="1" fillId="0" borderId="0" xfId="0" applyFont="1" applyAlignment="1">
      <alignment horizontal="center" vertical="top" wrapText="1"/>
    </xf>
    <xf numFmtId="0" fontId="0" fillId="0" borderId="0" xfId="0"/>
    <xf numFmtId="0" fontId="4" fillId="0" borderId="0" xfId="0" applyFont="1" applyAlignment="1">
      <alignment horizontal="left" vertical="top"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10"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g"/></Relationships>
</file>

<file path=xl/drawings/_rels/drawing61.xml.rels><?xml version="1.0" encoding="UTF-8" standalone="yes"?>
<Relationships xmlns="http://schemas.openxmlformats.org/package/2006/relationships"><Relationship Id="rId1" Type="http://schemas.openxmlformats.org/officeDocument/2006/relationships/image" Target="../media/image1.jpg"/></Relationships>
</file>

<file path=xl/drawings/_rels/drawing6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1</xdr:col>
      <xdr:colOff>0</xdr:colOff>
      <xdr:row>2</xdr:row>
      <xdr:rowOff>0</xdr:rowOff>
    </xdr:from>
    <xdr:ext cx="5486400" cy="5486400"/>
    <xdr:pic>
      <xdr:nvPicPr>
        <xdr:cNvPr id="2" name="Picture 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1</xdr:row>
      <xdr:rowOff>0</xdr:rowOff>
    </xdr:from>
    <xdr:ext cx="1463040" cy="274320"/>
    <xdr:pic>
      <xdr:nvPicPr>
        <xdr:cNvPr id="3" name="Picture 2">
          <a:extLst>
            <a:ext uri="{FF2B5EF4-FFF2-40B4-BE49-F238E27FC236}">
              <a16:creationId xmlns:a16="http://schemas.microsoft.com/office/drawing/2014/main" id="{00000000-0008-0000-3D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workbookViewId="0">
      <selection activeCell="G27" sqref="G27"/>
    </sheetView>
  </sheetViews>
  <sheetFormatPr baseColWidth="10" defaultRowHeight="15" x14ac:dyDescent="0.2"/>
  <sheetData>
    <row r="7" spans="6:12" ht="40" customHeight="1" x14ac:dyDescent="0.2">
      <c r="F7" s="22" t="s">
        <v>0</v>
      </c>
      <c r="G7" s="23"/>
      <c r="H7" s="23"/>
      <c r="I7" s="23"/>
      <c r="J7" s="23"/>
      <c r="K7" s="23"/>
      <c r="L7" s="23"/>
    </row>
    <row r="10" spans="6:12" ht="20" customHeight="1" x14ac:dyDescent="0.25">
      <c r="F10" s="2" t="s">
        <v>1</v>
      </c>
      <c r="K10" s="3" t="s">
        <v>2</v>
      </c>
    </row>
    <row r="11" spans="6:12" ht="20" customHeight="1" x14ac:dyDescent="0.25">
      <c r="F11" s="2" t="s">
        <v>3</v>
      </c>
      <c r="K11" s="3" t="s">
        <v>4</v>
      </c>
    </row>
    <row r="12" spans="6:12" ht="20" customHeight="1" x14ac:dyDescent="0.25">
      <c r="F12" s="2" t="s">
        <v>5</v>
      </c>
      <c r="K12" s="3" t="s">
        <v>6</v>
      </c>
    </row>
    <row r="13" spans="6:12" ht="20" customHeight="1" x14ac:dyDescent="0.25">
      <c r="F13" s="2" t="s">
        <v>7</v>
      </c>
      <c r="K13" s="3">
        <v>1067</v>
      </c>
    </row>
    <row r="14" spans="6:12" ht="19" x14ac:dyDescent="0.25">
      <c r="F14" s="2"/>
    </row>
    <row r="15" spans="6:12" ht="19" x14ac:dyDescent="0.25">
      <c r="F15" s="2"/>
    </row>
    <row r="16" spans="6:12" ht="19" x14ac:dyDescent="0.25">
      <c r="F16" s="2" t="s">
        <v>8</v>
      </c>
    </row>
    <row r="17" spans="6:13" ht="50" customHeight="1" x14ac:dyDescent="0.2">
      <c r="F17" s="24" t="s">
        <v>9</v>
      </c>
      <c r="G17" s="23"/>
      <c r="H17" s="23"/>
      <c r="I17" s="23"/>
      <c r="J17" s="23"/>
      <c r="K17" s="23"/>
      <c r="L17" s="23"/>
      <c r="M17" s="23"/>
    </row>
    <row r="19" spans="6:13" ht="30" customHeight="1" x14ac:dyDescent="0.2">
      <c r="F19" s="4" t="s">
        <v>10</v>
      </c>
    </row>
    <row r="20" spans="6:13" ht="17" x14ac:dyDescent="0.2">
      <c r="F20" s="5" t="str">
        <f>HYPERLINK("mailto:" &amp; "polling@publicfirst.co.uk" &amp; "?subject="&amp; F7, "polling@publicfirst.co.uk")</f>
        <v>polling@publicfirst.co.uk</v>
      </c>
    </row>
  </sheetData>
  <mergeCells count="2">
    <mergeCell ref="F7:L7"/>
    <mergeCell ref="F17:M17"/>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72</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63</v>
      </c>
      <c r="C9" s="17">
        <v>9.4289536912378902E-2</v>
      </c>
      <c r="D9" s="17">
        <v>0.198115261421167</v>
      </c>
      <c r="E9" s="17">
        <v>0.118832109731007</v>
      </c>
      <c r="F9" s="17">
        <v>8.3765329646582801E-2</v>
      </c>
      <c r="G9" s="17">
        <v>7.1374714184207405E-2</v>
      </c>
      <c r="H9" s="17">
        <v>6.4936206907914296E-2</v>
      </c>
      <c r="I9" s="17">
        <v>5.2444537997161901E-2</v>
      </c>
      <c r="J9" s="17"/>
      <c r="K9" s="17">
        <v>0.100363371538966</v>
      </c>
      <c r="L9" s="17">
        <v>8.8714898376803297E-2</v>
      </c>
      <c r="M9" s="17"/>
      <c r="N9" s="17">
        <v>0.14188765706972001</v>
      </c>
      <c r="O9" s="17">
        <v>6.26785792697509E-2</v>
      </c>
      <c r="P9" s="17">
        <v>8.0008059075783705E-2</v>
      </c>
      <c r="Q9" s="17">
        <v>8.8720064333031395E-2</v>
      </c>
      <c r="R9" s="17">
        <v>0.13145414589927801</v>
      </c>
      <c r="S9" s="17">
        <v>8.6771161539627994E-2</v>
      </c>
      <c r="T9" s="17">
        <v>6.7467287757138505E-2</v>
      </c>
      <c r="U9" s="17">
        <v>2.1822930396162302E-2</v>
      </c>
      <c r="V9" s="17">
        <v>0.11347224660076</v>
      </c>
      <c r="W9" s="17">
        <v>0.114644547294949</v>
      </c>
      <c r="X9" s="17">
        <v>7.76906370815484E-2</v>
      </c>
      <c r="Y9" s="17">
        <v>6.3509927961981599E-2</v>
      </c>
      <c r="Z9" s="17"/>
      <c r="AA9" s="17">
        <v>9.5827831352011297E-2</v>
      </c>
      <c r="AB9" s="17">
        <v>0.11400267435718001</v>
      </c>
      <c r="AC9" s="17">
        <v>7.7925077752233493E-2</v>
      </c>
      <c r="AD9" s="17">
        <v>0.122790778064157</v>
      </c>
      <c r="AE9" s="17">
        <v>4.5593637610230497E-2</v>
      </c>
    </row>
    <row r="10" spans="2:31" ht="16" x14ac:dyDescent="0.2">
      <c r="B10" s="18" t="s">
        <v>64</v>
      </c>
      <c r="C10" s="17">
        <v>0.23651533832626301</v>
      </c>
      <c r="D10" s="17">
        <v>0.346044141168734</v>
      </c>
      <c r="E10" s="17">
        <v>0.240942044760621</v>
      </c>
      <c r="F10" s="17">
        <v>0.303946556519266</v>
      </c>
      <c r="G10" s="17">
        <v>0.17543981539829101</v>
      </c>
      <c r="H10" s="17">
        <v>0.215856291375187</v>
      </c>
      <c r="I10" s="17">
        <v>0.16883554313260599</v>
      </c>
      <c r="J10" s="17"/>
      <c r="K10" s="17">
        <v>0.22435904310867</v>
      </c>
      <c r="L10" s="17">
        <v>0.24736568299681599</v>
      </c>
      <c r="M10" s="17"/>
      <c r="N10" s="17">
        <v>0.25477840357423198</v>
      </c>
      <c r="O10" s="17">
        <v>0.235864220992485</v>
      </c>
      <c r="P10" s="17">
        <v>0.21709927225268999</v>
      </c>
      <c r="Q10" s="17">
        <v>0.22631380678508101</v>
      </c>
      <c r="R10" s="17">
        <v>0.19864286403748499</v>
      </c>
      <c r="S10" s="17">
        <v>0.24829865085983099</v>
      </c>
      <c r="T10" s="17">
        <v>0.32450434230988101</v>
      </c>
      <c r="U10" s="17">
        <v>0.17255158243712401</v>
      </c>
      <c r="V10" s="17">
        <v>0.26425087170614497</v>
      </c>
      <c r="W10" s="17">
        <v>0.23492463544627901</v>
      </c>
      <c r="X10" s="17">
        <v>0.169530432275877</v>
      </c>
      <c r="Y10" s="17">
        <v>0.15592314933363099</v>
      </c>
      <c r="Z10" s="17"/>
      <c r="AA10" s="17">
        <v>0.187064983026277</v>
      </c>
      <c r="AB10" s="17">
        <v>0.29060836243495097</v>
      </c>
      <c r="AC10" s="17">
        <v>0.241113514513703</v>
      </c>
      <c r="AD10" s="17">
        <v>0.18879933048502501</v>
      </c>
      <c r="AE10" s="17">
        <v>0.47091227396731999</v>
      </c>
    </row>
    <row r="11" spans="2:31" ht="16" x14ac:dyDescent="0.2">
      <c r="B11" s="18" t="s">
        <v>65</v>
      </c>
      <c r="C11" s="17">
        <v>0.385383905818172</v>
      </c>
      <c r="D11" s="17">
        <v>0.26321647146931798</v>
      </c>
      <c r="E11" s="17">
        <v>0.46203666671626697</v>
      </c>
      <c r="F11" s="17">
        <v>0.40576685423988101</v>
      </c>
      <c r="G11" s="17">
        <v>0.42979822166563902</v>
      </c>
      <c r="H11" s="17">
        <v>0.34849728400926799</v>
      </c>
      <c r="I11" s="17">
        <v>0.376032799380766</v>
      </c>
      <c r="J11" s="17"/>
      <c r="K11" s="17">
        <v>0.39108659789532302</v>
      </c>
      <c r="L11" s="17">
        <v>0.381256344955544</v>
      </c>
      <c r="M11" s="17"/>
      <c r="N11" s="17">
        <v>0.33614215993848801</v>
      </c>
      <c r="O11" s="17">
        <v>0.41899191833953098</v>
      </c>
      <c r="P11" s="17">
        <v>0.44247821765677098</v>
      </c>
      <c r="Q11" s="17">
        <v>0.36293103382528302</v>
      </c>
      <c r="R11" s="17">
        <v>0.45464641289955399</v>
      </c>
      <c r="S11" s="17">
        <v>0.44782242614145401</v>
      </c>
      <c r="T11" s="17">
        <v>0.21018893289548801</v>
      </c>
      <c r="U11" s="17">
        <v>0.497745480561196</v>
      </c>
      <c r="V11" s="17">
        <v>0.325822777327681</v>
      </c>
      <c r="W11" s="17">
        <v>0.40309990438910298</v>
      </c>
      <c r="X11" s="17">
        <v>0.43990893443620999</v>
      </c>
      <c r="Y11" s="17">
        <v>0.42484846145559102</v>
      </c>
      <c r="Z11" s="17"/>
      <c r="AA11" s="17">
        <v>0.37140767858569901</v>
      </c>
      <c r="AB11" s="17">
        <v>0.347136912255262</v>
      </c>
      <c r="AC11" s="17">
        <v>0.41126908376253102</v>
      </c>
      <c r="AD11" s="17">
        <v>0.46537390156119002</v>
      </c>
      <c r="AE11" s="17">
        <v>0.282791889560985</v>
      </c>
    </row>
    <row r="12" spans="2:31" ht="16" x14ac:dyDescent="0.2">
      <c r="B12" s="18" t="s">
        <v>51</v>
      </c>
      <c r="C12" s="17">
        <v>0.18604854530189699</v>
      </c>
      <c r="D12" s="17">
        <v>0.11730688554817</v>
      </c>
      <c r="E12" s="17">
        <v>0.13106022158552899</v>
      </c>
      <c r="F12" s="17">
        <v>0.11774854863258299</v>
      </c>
      <c r="G12" s="17">
        <v>0.21743429196077799</v>
      </c>
      <c r="H12" s="17">
        <v>0.26523495981415701</v>
      </c>
      <c r="I12" s="17">
        <v>0.25337282184575299</v>
      </c>
      <c r="J12" s="17"/>
      <c r="K12" s="17">
        <v>0.19307569277419501</v>
      </c>
      <c r="L12" s="17">
        <v>0.17805035492632401</v>
      </c>
      <c r="M12" s="17"/>
      <c r="N12" s="17">
        <v>0.215573249512653</v>
      </c>
      <c r="O12" s="17">
        <v>0.20095147521260001</v>
      </c>
      <c r="P12" s="17">
        <v>0.117379516745642</v>
      </c>
      <c r="Q12" s="17">
        <v>0.18822413673864799</v>
      </c>
      <c r="R12" s="17">
        <v>0.12627161479795099</v>
      </c>
      <c r="S12" s="17">
        <v>0.136057602613989</v>
      </c>
      <c r="T12" s="17">
        <v>0.27925159317743697</v>
      </c>
      <c r="U12" s="17">
        <v>0.18736115174949999</v>
      </c>
      <c r="V12" s="17">
        <v>0.19406841051531401</v>
      </c>
      <c r="W12" s="17">
        <v>0.180260275128206</v>
      </c>
      <c r="X12" s="17">
        <v>0.183763980107679</v>
      </c>
      <c r="Y12" s="17">
        <v>0.191442910263455</v>
      </c>
      <c r="Z12" s="17"/>
      <c r="AA12" s="17">
        <v>0.23458737428923901</v>
      </c>
      <c r="AB12" s="17">
        <v>0.16480590804772099</v>
      </c>
      <c r="AC12" s="17">
        <v>0.182422432161751</v>
      </c>
      <c r="AD12" s="17">
        <v>0.16231139449302201</v>
      </c>
      <c r="AE12" s="17">
        <v>9.9953509399341597E-2</v>
      </c>
    </row>
    <row r="13" spans="2:31" ht="16" x14ac:dyDescent="0.2">
      <c r="B13" s="18" t="s">
        <v>52</v>
      </c>
      <c r="C13" s="17">
        <v>7.5063340399961903E-2</v>
      </c>
      <c r="D13" s="17">
        <v>6.0894200518621697E-2</v>
      </c>
      <c r="E13" s="17">
        <v>4.0505049382654097E-2</v>
      </c>
      <c r="F13" s="17">
        <v>6.1877201250925599E-2</v>
      </c>
      <c r="G13" s="17">
        <v>9.4256359666328504E-2</v>
      </c>
      <c r="H13" s="17">
        <v>6.5897176347380002E-2</v>
      </c>
      <c r="I13" s="17">
        <v>0.113902314890415</v>
      </c>
      <c r="J13" s="17"/>
      <c r="K13" s="17">
        <v>7.7413234560970906E-2</v>
      </c>
      <c r="L13" s="17">
        <v>7.30503885750967E-2</v>
      </c>
      <c r="M13" s="17"/>
      <c r="N13" s="17">
        <v>3.8983981090474802E-2</v>
      </c>
      <c r="O13" s="17">
        <v>6.1349821605500898E-2</v>
      </c>
      <c r="P13" s="17">
        <v>0.108587751878438</v>
      </c>
      <c r="Q13" s="17">
        <v>0.100392120999078</v>
      </c>
      <c r="R13" s="17">
        <v>7.3419301127902001E-2</v>
      </c>
      <c r="S13" s="17">
        <v>7.0947333308667607E-2</v>
      </c>
      <c r="T13" s="17">
        <v>0.118587843860055</v>
      </c>
      <c r="U13" s="17">
        <v>9.4526523837405799E-2</v>
      </c>
      <c r="V13" s="17">
        <v>5.1649923934021999E-2</v>
      </c>
      <c r="W13" s="17">
        <v>5.5118281735359001E-2</v>
      </c>
      <c r="X13" s="17">
        <v>9.1106175515641402E-2</v>
      </c>
      <c r="Y13" s="17">
        <v>0.13198315163251501</v>
      </c>
      <c r="Z13" s="17"/>
      <c r="AA13" s="17">
        <v>7.3609516964578098E-2</v>
      </c>
      <c r="AB13" s="17">
        <v>5.6190624904592298E-2</v>
      </c>
      <c r="AC13" s="17">
        <v>7.4893951011398799E-2</v>
      </c>
      <c r="AD13" s="17">
        <v>4.6228159702618503E-2</v>
      </c>
      <c r="AE13" s="17">
        <v>5.2643606680688598E-2</v>
      </c>
    </row>
    <row r="14" spans="2:31" ht="32" x14ac:dyDescent="0.2">
      <c r="B14" s="18" t="s">
        <v>66</v>
      </c>
      <c r="C14" s="19">
        <v>2.2699333241326801E-2</v>
      </c>
      <c r="D14" s="19">
        <v>1.44230398739888E-2</v>
      </c>
      <c r="E14" s="19">
        <v>6.6239078239208101E-3</v>
      </c>
      <c r="F14" s="19">
        <v>2.68955097107616E-2</v>
      </c>
      <c r="G14" s="19">
        <v>1.16965971247549E-2</v>
      </c>
      <c r="H14" s="19">
        <v>3.9578081546094102E-2</v>
      </c>
      <c r="I14" s="19">
        <v>3.5411982753297898E-2</v>
      </c>
      <c r="J14" s="19"/>
      <c r="K14" s="19">
        <v>1.3702060121875101E-2</v>
      </c>
      <c r="L14" s="19">
        <v>3.15623301694151E-2</v>
      </c>
      <c r="M14" s="19"/>
      <c r="N14" s="19">
        <v>1.26345488144315E-2</v>
      </c>
      <c r="O14" s="19">
        <v>2.01639845801325E-2</v>
      </c>
      <c r="P14" s="19">
        <v>3.4447182390675797E-2</v>
      </c>
      <c r="Q14" s="19">
        <v>3.3418837318878403E-2</v>
      </c>
      <c r="R14" s="19">
        <v>1.556566123783E-2</v>
      </c>
      <c r="S14" s="19">
        <v>1.0102825536429799E-2</v>
      </c>
      <c r="T14" s="19">
        <v>0</v>
      </c>
      <c r="U14" s="19">
        <v>2.59923310186124E-2</v>
      </c>
      <c r="V14" s="19">
        <v>5.07357699160772E-2</v>
      </c>
      <c r="W14" s="19">
        <v>1.1952356006104701E-2</v>
      </c>
      <c r="X14" s="19">
        <v>3.7999840583044599E-2</v>
      </c>
      <c r="Y14" s="19">
        <v>3.2292399352826497E-2</v>
      </c>
      <c r="Z14" s="19"/>
      <c r="AA14" s="19">
        <v>3.7502615782195103E-2</v>
      </c>
      <c r="AB14" s="19">
        <v>2.7255518000293199E-2</v>
      </c>
      <c r="AC14" s="19">
        <v>1.2375940798383001E-2</v>
      </c>
      <c r="AD14" s="19">
        <v>1.44964356939878E-2</v>
      </c>
      <c r="AE14" s="19">
        <v>4.8105082781433398E-2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73</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63</v>
      </c>
      <c r="C9" s="17">
        <v>0.106362473354551</v>
      </c>
      <c r="D9" s="17">
        <v>0.13163576763193299</v>
      </c>
      <c r="E9" s="17">
        <v>0.11323422719296999</v>
      </c>
      <c r="F9" s="17">
        <v>6.2506332264362099E-2</v>
      </c>
      <c r="G9" s="17">
        <v>7.76634020759598E-2</v>
      </c>
      <c r="H9" s="17">
        <v>8.6388662078155098E-2</v>
      </c>
      <c r="I9" s="17">
        <v>0.156330677719064</v>
      </c>
      <c r="J9" s="17"/>
      <c r="K9" s="17">
        <v>0.132285642773776</v>
      </c>
      <c r="L9" s="17">
        <v>8.1466382324802203E-2</v>
      </c>
      <c r="M9" s="17"/>
      <c r="N9" s="17">
        <v>0.14830931731880101</v>
      </c>
      <c r="O9" s="17">
        <v>9.0266575089661405E-2</v>
      </c>
      <c r="P9" s="17">
        <v>8.0659743791321306E-2</v>
      </c>
      <c r="Q9" s="17">
        <v>8.8919116793922504E-2</v>
      </c>
      <c r="R9" s="17">
        <v>6.95029374658237E-2</v>
      </c>
      <c r="S9" s="17">
        <v>0.12951811357350801</v>
      </c>
      <c r="T9" s="17">
        <v>8.5992141339126499E-2</v>
      </c>
      <c r="U9" s="17">
        <v>4.9955284499608003E-2</v>
      </c>
      <c r="V9" s="17">
        <v>0.13085022164448701</v>
      </c>
      <c r="W9" s="17">
        <v>0.101420439291102</v>
      </c>
      <c r="X9" s="17">
        <v>0.15240882517451501</v>
      </c>
      <c r="Y9" s="17">
        <v>9.6134882504114505E-2</v>
      </c>
      <c r="Z9" s="17"/>
      <c r="AA9" s="17">
        <v>0.106091042774005</v>
      </c>
      <c r="AB9" s="17">
        <v>0.11220595142777801</v>
      </c>
      <c r="AC9" s="17">
        <v>7.2019266049799593E-2</v>
      </c>
      <c r="AD9" s="17">
        <v>0.170207616116691</v>
      </c>
      <c r="AE9" s="17">
        <v>0.13801212266808399</v>
      </c>
    </row>
    <row r="10" spans="2:31" ht="16" x14ac:dyDescent="0.2">
      <c r="B10" s="18" t="s">
        <v>64</v>
      </c>
      <c r="C10" s="17">
        <v>0.21785218965457101</v>
      </c>
      <c r="D10" s="17">
        <v>0.23549095297217101</v>
      </c>
      <c r="E10" s="17">
        <v>0.25512655905591702</v>
      </c>
      <c r="F10" s="17">
        <v>0.24849171654873101</v>
      </c>
      <c r="G10" s="17">
        <v>0.23070794777140299</v>
      </c>
      <c r="H10" s="17">
        <v>0.20783527126777901</v>
      </c>
      <c r="I10" s="17">
        <v>0.147263784013524</v>
      </c>
      <c r="J10" s="17"/>
      <c r="K10" s="17">
        <v>0.228432877729005</v>
      </c>
      <c r="L10" s="17">
        <v>0.20834087953987299</v>
      </c>
      <c r="M10" s="17"/>
      <c r="N10" s="17">
        <v>0.20952698749729101</v>
      </c>
      <c r="O10" s="17">
        <v>0.139422565894745</v>
      </c>
      <c r="P10" s="17">
        <v>0.21610361977551601</v>
      </c>
      <c r="Q10" s="17">
        <v>0.27550620169344398</v>
      </c>
      <c r="R10" s="17">
        <v>0.18597364111986101</v>
      </c>
      <c r="S10" s="17">
        <v>0.24919715387204</v>
      </c>
      <c r="T10" s="17">
        <v>0.24053365531307</v>
      </c>
      <c r="U10" s="17">
        <v>0.21840035875254399</v>
      </c>
      <c r="V10" s="17">
        <v>0.24162959439203699</v>
      </c>
      <c r="W10" s="17">
        <v>0.23619527819174099</v>
      </c>
      <c r="X10" s="17">
        <v>0.207645635110312</v>
      </c>
      <c r="Y10" s="17">
        <v>0.22385088403465001</v>
      </c>
      <c r="Z10" s="17"/>
      <c r="AA10" s="17">
        <v>0.182167414343336</v>
      </c>
      <c r="AB10" s="17">
        <v>0.20749854399304499</v>
      </c>
      <c r="AC10" s="17">
        <v>0.26215937683421697</v>
      </c>
      <c r="AD10" s="17">
        <v>0.21830922201748201</v>
      </c>
      <c r="AE10" s="17">
        <v>0.36950725773114002</v>
      </c>
    </row>
    <row r="11" spans="2:31" ht="16" x14ac:dyDescent="0.2">
      <c r="B11" s="18" t="s">
        <v>65</v>
      </c>
      <c r="C11" s="17">
        <v>0.36746578637529898</v>
      </c>
      <c r="D11" s="17">
        <v>0.27617137565196598</v>
      </c>
      <c r="E11" s="17">
        <v>0.40768385980887001</v>
      </c>
      <c r="F11" s="17">
        <v>0.36705153281943098</v>
      </c>
      <c r="G11" s="17">
        <v>0.390133510771146</v>
      </c>
      <c r="H11" s="17">
        <v>0.37498963012076197</v>
      </c>
      <c r="I11" s="17">
        <v>0.37208012283149899</v>
      </c>
      <c r="J11" s="17"/>
      <c r="K11" s="17">
        <v>0.36490437554875699</v>
      </c>
      <c r="L11" s="17">
        <v>0.36944274318029602</v>
      </c>
      <c r="M11" s="17"/>
      <c r="N11" s="17">
        <v>0.33314466079087202</v>
      </c>
      <c r="O11" s="17">
        <v>0.43206035806480197</v>
      </c>
      <c r="P11" s="17">
        <v>0.33468253920144497</v>
      </c>
      <c r="Q11" s="17">
        <v>0.28520707100505999</v>
      </c>
      <c r="R11" s="17">
        <v>0.497415676844565</v>
      </c>
      <c r="S11" s="17">
        <v>0.28909738612465202</v>
      </c>
      <c r="T11" s="17">
        <v>0.398138266234557</v>
      </c>
      <c r="U11" s="17">
        <v>0.455383531933371</v>
      </c>
      <c r="V11" s="17">
        <v>0.33152812516118801</v>
      </c>
      <c r="W11" s="17">
        <v>0.40318382316254697</v>
      </c>
      <c r="X11" s="17">
        <v>0.378455407026833</v>
      </c>
      <c r="Y11" s="17">
        <v>0.31862915546812098</v>
      </c>
      <c r="Z11" s="17"/>
      <c r="AA11" s="17">
        <v>0.371769538260803</v>
      </c>
      <c r="AB11" s="17">
        <v>0.33963506411787597</v>
      </c>
      <c r="AC11" s="17">
        <v>0.38326706245054198</v>
      </c>
      <c r="AD11" s="17">
        <v>0.371969078739674</v>
      </c>
      <c r="AE11" s="17">
        <v>0.237518096679803</v>
      </c>
    </row>
    <row r="12" spans="2:31" ht="16" x14ac:dyDescent="0.2">
      <c r="B12" s="18" t="s">
        <v>51</v>
      </c>
      <c r="C12" s="17">
        <v>0.18498000490692701</v>
      </c>
      <c r="D12" s="17">
        <v>0.164982891849703</v>
      </c>
      <c r="E12" s="17">
        <v>0.123508585195148</v>
      </c>
      <c r="F12" s="17">
        <v>0.18286920933544301</v>
      </c>
      <c r="G12" s="17">
        <v>0.180211660491021</v>
      </c>
      <c r="H12" s="17">
        <v>0.219049818590798</v>
      </c>
      <c r="I12" s="17">
        <v>0.23094028041054801</v>
      </c>
      <c r="J12" s="17"/>
      <c r="K12" s="17">
        <v>0.17187900353946001</v>
      </c>
      <c r="L12" s="17">
        <v>0.19661631370857999</v>
      </c>
      <c r="M12" s="17"/>
      <c r="N12" s="17">
        <v>0.17608431970239</v>
      </c>
      <c r="O12" s="17">
        <v>0.25615977836060699</v>
      </c>
      <c r="P12" s="17">
        <v>0.21234566876461999</v>
      </c>
      <c r="Q12" s="17">
        <v>0.24420584139448301</v>
      </c>
      <c r="R12" s="17">
        <v>5.7178216724759701E-2</v>
      </c>
      <c r="S12" s="17">
        <v>0.16736634292729199</v>
      </c>
      <c r="T12" s="17">
        <v>0.19739976665693201</v>
      </c>
      <c r="U12" s="17">
        <v>0.184216804020047</v>
      </c>
      <c r="V12" s="17">
        <v>0.194501447402883</v>
      </c>
      <c r="W12" s="17">
        <v>0.16711663284450601</v>
      </c>
      <c r="X12" s="17">
        <v>9.6550427299504596E-2</v>
      </c>
      <c r="Y12" s="17">
        <v>0.152798795555453</v>
      </c>
      <c r="Z12" s="17"/>
      <c r="AA12" s="17">
        <v>0.21755524760418901</v>
      </c>
      <c r="AB12" s="17">
        <v>0.15877246880040899</v>
      </c>
      <c r="AC12" s="17">
        <v>0.19383912580104301</v>
      </c>
      <c r="AD12" s="17">
        <v>0.16598780020826601</v>
      </c>
      <c r="AE12" s="17">
        <v>0.10837658983560999</v>
      </c>
    </row>
    <row r="13" spans="2:31" ht="16" x14ac:dyDescent="0.2">
      <c r="B13" s="18" t="s">
        <v>52</v>
      </c>
      <c r="C13" s="17">
        <v>6.5789459458360205E-2</v>
      </c>
      <c r="D13" s="17">
        <v>6.3063956625705006E-2</v>
      </c>
      <c r="E13" s="17">
        <v>5.9806183099498103E-2</v>
      </c>
      <c r="F13" s="17">
        <v>5.7875769826879697E-2</v>
      </c>
      <c r="G13" s="17">
        <v>7.0897617868927496E-2</v>
      </c>
      <c r="H13" s="17">
        <v>7.9474668289203604E-2</v>
      </c>
      <c r="I13" s="17">
        <v>6.5599660365703596E-2</v>
      </c>
      <c r="J13" s="17"/>
      <c r="K13" s="17">
        <v>6.8083969473859196E-2</v>
      </c>
      <c r="L13" s="17">
        <v>6.3795978904346698E-2</v>
      </c>
      <c r="M13" s="17"/>
      <c r="N13" s="17">
        <v>6.5406623845689599E-2</v>
      </c>
      <c r="O13" s="17">
        <v>3.3900115395844602E-2</v>
      </c>
      <c r="P13" s="17">
        <v>8.7384203280613901E-2</v>
      </c>
      <c r="Q13" s="17">
        <v>6.3285235833246495E-2</v>
      </c>
      <c r="R13" s="17">
        <v>0.11319439972105</v>
      </c>
      <c r="S13" s="17">
        <v>0.101705271483401</v>
      </c>
      <c r="T13" s="17">
        <v>4.4442901697736098E-2</v>
      </c>
      <c r="U13" s="17">
        <v>4.56338580811982E-2</v>
      </c>
      <c r="V13" s="17">
        <v>5.0877700077571801E-2</v>
      </c>
      <c r="W13" s="17">
        <v>1.0989941359984099E-2</v>
      </c>
      <c r="X13" s="17">
        <v>0.12848057475034599</v>
      </c>
      <c r="Y13" s="17">
        <v>0.13622457981159999</v>
      </c>
      <c r="Z13" s="17"/>
      <c r="AA13" s="17">
        <v>6.1476588162819201E-2</v>
      </c>
      <c r="AB13" s="17">
        <v>7.4021190099239798E-2</v>
      </c>
      <c r="AC13" s="17">
        <v>6.0511652281330701E-2</v>
      </c>
      <c r="AD13" s="17">
        <v>4.8454948244423202E-2</v>
      </c>
      <c r="AE13" s="17">
        <v>5.2643606680688598E-2</v>
      </c>
    </row>
    <row r="14" spans="2:31" ht="32" x14ac:dyDescent="0.2">
      <c r="B14" s="18" t="s">
        <v>66</v>
      </c>
      <c r="C14" s="19">
        <v>5.7550086250292697E-2</v>
      </c>
      <c r="D14" s="19">
        <v>0.128655055268521</v>
      </c>
      <c r="E14" s="19">
        <v>4.0640585647596997E-2</v>
      </c>
      <c r="F14" s="19">
        <v>8.1205439205152205E-2</v>
      </c>
      <c r="G14" s="19">
        <v>5.03858610215418E-2</v>
      </c>
      <c r="H14" s="19">
        <v>3.2261949653302403E-2</v>
      </c>
      <c r="I14" s="19">
        <v>2.77854746596615E-2</v>
      </c>
      <c r="J14" s="19"/>
      <c r="K14" s="19">
        <v>3.4414130935142999E-2</v>
      </c>
      <c r="L14" s="19">
        <v>8.0337702342102593E-2</v>
      </c>
      <c r="M14" s="19"/>
      <c r="N14" s="19">
        <v>6.7528090844956104E-2</v>
      </c>
      <c r="O14" s="19">
        <v>4.8190607194339902E-2</v>
      </c>
      <c r="P14" s="19">
        <v>6.8824225186484095E-2</v>
      </c>
      <c r="Q14" s="19">
        <v>4.28765332798434E-2</v>
      </c>
      <c r="R14" s="19">
        <v>7.6735128123941704E-2</v>
      </c>
      <c r="S14" s="19">
        <v>6.3115732019107196E-2</v>
      </c>
      <c r="T14" s="19">
        <v>3.3493268758578602E-2</v>
      </c>
      <c r="U14" s="19">
        <v>4.6410162713231E-2</v>
      </c>
      <c r="V14" s="19">
        <v>5.0612911321833501E-2</v>
      </c>
      <c r="W14" s="19">
        <v>8.1093885150120698E-2</v>
      </c>
      <c r="X14" s="19">
        <v>3.6459130638488699E-2</v>
      </c>
      <c r="Y14" s="19">
        <v>7.2361702626061494E-2</v>
      </c>
      <c r="Z14" s="19"/>
      <c r="AA14" s="19">
        <v>6.09401688548478E-2</v>
      </c>
      <c r="AB14" s="19">
        <v>0.107866781561653</v>
      </c>
      <c r="AC14" s="19">
        <v>2.8203516583067301E-2</v>
      </c>
      <c r="AD14" s="19">
        <v>2.5071334673463602E-2</v>
      </c>
      <c r="AE14" s="19">
        <v>9.3942326404673801E-2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E15"/>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76</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74</v>
      </c>
      <c r="C9" s="17">
        <v>0.55201922845078399</v>
      </c>
      <c r="D9" s="17">
        <v>0.57445466885900698</v>
      </c>
      <c r="E9" s="17">
        <v>0.64912711372301901</v>
      </c>
      <c r="F9" s="17">
        <v>0.52078523132744103</v>
      </c>
      <c r="G9" s="17">
        <v>0.51332251257880501</v>
      </c>
      <c r="H9" s="17">
        <v>0.49668736672185498</v>
      </c>
      <c r="I9" s="17">
        <v>0.55196652272292701</v>
      </c>
      <c r="J9" s="17"/>
      <c r="K9" s="17">
        <v>0.53023419831169705</v>
      </c>
      <c r="L9" s="17">
        <v>0.57344000826113795</v>
      </c>
      <c r="M9" s="17"/>
      <c r="N9" s="17">
        <v>0.64483847686631202</v>
      </c>
      <c r="O9" s="17">
        <v>0.55796886054094597</v>
      </c>
      <c r="P9" s="17">
        <v>0.59078495292987099</v>
      </c>
      <c r="Q9" s="17">
        <v>0.52081151521619196</v>
      </c>
      <c r="R9" s="17">
        <v>0.53439411237482803</v>
      </c>
      <c r="S9" s="17">
        <v>0.58807438252120903</v>
      </c>
      <c r="T9" s="17">
        <v>0.455787568509741</v>
      </c>
      <c r="U9" s="17">
        <v>0.55279354272184</v>
      </c>
      <c r="V9" s="17">
        <v>0.58537606854068402</v>
      </c>
      <c r="W9" s="17">
        <v>0.48349462944588001</v>
      </c>
      <c r="X9" s="17">
        <v>0.48975620623968102</v>
      </c>
      <c r="Y9" s="17">
        <v>0.45618927042940599</v>
      </c>
      <c r="Z9" s="17"/>
      <c r="AA9" s="17">
        <v>0.51570988422049802</v>
      </c>
      <c r="AB9" s="17">
        <v>0.54766078025696696</v>
      </c>
      <c r="AC9" s="17">
        <v>0.54650003333895403</v>
      </c>
      <c r="AD9" s="17">
        <v>0.62918783427055902</v>
      </c>
      <c r="AE9" s="17">
        <v>0.86560653058491999</v>
      </c>
    </row>
    <row r="10" spans="2:31" ht="16" x14ac:dyDescent="0.2">
      <c r="B10" s="18" t="s">
        <v>75</v>
      </c>
      <c r="C10" s="19">
        <v>0.44798077154921601</v>
      </c>
      <c r="D10" s="19">
        <v>0.42554533114099302</v>
      </c>
      <c r="E10" s="19">
        <v>0.35087288627698099</v>
      </c>
      <c r="F10" s="19">
        <v>0.47921476867255902</v>
      </c>
      <c r="G10" s="19">
        <v>0.48667748742119499</v>
      </c>
      <c r="H10" s="19">
        <v>0.50331263327814502</v>
      </c>
      <c r="I10" s="19">
        <v>0.44803347727707299</v>
      </c>
      <c r="J10" s="19"/>
      <c r="K10" s="19">
        <v>0.46976580168830301</v>
      </c>
      <c r="L10" s="19">
        <v>0.426559991738862</v>
      </c>
      <c r="M10" s="19"/>
      <c r="N10" s="19">
        <v>0.35516152313368798</v>
      </c>
      <c r="O10" s="19">
        <v>0.44203113945905398</v>
      </c>
      <c r="P10" s="19">
        <v>0.40921504707012901</v>
      </c>
      <c r="Q10" s="19">
        <v>0.47918848478380799</v>
      </c>
      <c r="R10" s="19">
        <v>0.46560588762517202</v>
      </c>
      <c r="S10" s="19">
        <v>0.41192561747879097</v>
      </c>
      <c r="T10" s="19">
        <v>0.544212431490259</v>
      </c>
      <c r="U10" s="19">
        <v>0.44720645727816</v>
      </c>
      <c r="V10" s="19">
        <v>0.41462393145931598</v>
      </c>
      <c r="W10" s="19">
        <v>0.51650537055412005</v>
      </c>
      <c r="X10" s="19">
        <v>0.51024379376031903</v>
      </c>
      <c r="Y10" s="19">
        <v>0.54381072957059395</v>
      </c>
      <c r="Z10" s="19"/>
      <c r="AA10" s="19">
        <v>0.48429011577950198</v>
      </c>
      <c r="AB10" s="19">
        <v>0.45233921974303298</v>
      </c>
      <c r="AC10" s="19">
        <v>0.45349996666104597</v>
      </c>
      <c r="AD10" s="19">
        <v>0.37081216572944098</v>
      </c>
      <c r="AE10" s="19">
        <v>0.13439346941508001</v>
      </c>
    </row>
    <row r="11" spans="2:31" x14ac:dyDescent="0.2">
      <c r="B11" s="16"/>
    </row>
    <row r="12" spans="2:31" x14ac:dyDescent="0.2">
      <c r="B12" t="s">
        <v>55</v>
      </c>
    </row>
    <row r="13" spans="2:31" x14ac:dyDescent="0.2">
      <c r="B13" t="s">
        <v>56</v>
      </c>
    </row>
    <row r="15" spans="2:31" x14ac:dyDescent="0.2">
      <c r="B15"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E2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93</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32" x14ac:dyDescent="0.2">
      <c r="B9" s="18" t="s">
        <v>77</v>
      </c>
      <c r="C9" s="17">
        <v>0.62254759313137398</v>
      </c>
      <c r="D9" s="17">
        <v>0.507844133933121</v>
      </c>
      <c r="E9" s="17">
        <v>0.65843108509632997</v>
      </c>
      <c r="F9" s="17">
        <v>0.59280958250397497</v>
      </c>
      <c r="G9" s="17">
        <v>0.59604921607676098</v>
      </c>
      <c r="H9" s="17">
        <v>0.62771386620284897</v>
      </c>
      <c r="I9" s="17">
        <v>0.71083514520533497</v>
      </c>
      <c r="J9" s="17"/>
      <c r="K9" s="17">
        <v>0.60460474608142101</v>
      </c>
      <c r="L9" s="17">
        <v>0.64041024813563296</v>
      </c>
      <c r="M9" s="17"/>
      <c r="N9" s="17">
        <v>0.64054718461663496</v>
      </c>
      <c r="O9" s="17">
        <v>0.62661489818792204</v>
      </c>
      <c r="P9" s="17">
        <v>0.641877684380323</v>
      </c>
      <c r="Q9" s="17">
        <v>0.63914028931476097</v>
      </c>
      <c r="R9" s="17">
        <v>0.55972885614902301</v>
      </c>
      <c r="S9" s="17">
        <v>0.601375883405181</v>
      </c>
      <c r="T9" s="17">
        <v>0.65860584214468598</v>
      </c>
      <c r="U9" s="17">
        <v>0.66602986259382002</v>
      </c>
      <c r="V9" s="17">
        <v>0.60684202867304904</v>
      </c>
      <c r="W9" s="17">
        <v>0.61635113490024696</v>
      </c>
      <c r="X9" s="17">
        <v>0.56776720739873499</v>
      </c>
      <c r="Y9" s="17">
        <v>0.64467745539431998</v>
      </c>
      <c r="Z9" s="17"/>
      <c r="AA9" s="17">
        <v>0.59413095901847501</v>
      </c>
      <c r="AB9" s="17">
        <v>0.62005330490964194</v>
      </c>
      <c r="AC9" s="17">
        <v>0.64661907502806104</v>
      </c>
      <c r="AD9" s="17">
        <v>0.66864438573346396</v>
      </c>
      <c r="AE9" s="17">
        <v>0.76252034210330999</v>
      </c>
    </row>
    <row r="10" spans="2:31" ht="32" x14ac:dyDescent="0.2">
      <c r="B10" s="18" t="s">
        <v>78</v>
      </c>
      <c r="C10" s="17">
        <v>0.50101670403945398</v>
      </c>
      <c r="D10" s="17">
        <v>0.30869861885782401</v>
      </c>
      <c r="E10" s="17">
        <v>0.46429053583317798</v>
      </c>
      <c r="F10" s="17">
        <v>0.43566665212282102</v>
      </c>
      <c r="G10" s="17">
        <v>0.46780985989930202</v>
      </c>
      <c r="H10" s="17">
        <v>0.63296211339549702</v>
      </c>
      <c r="I10" s="17">
        <v>0.64834492959509005</v>
      </c>
      <c r="J10" s="17"/>
      <c r="K10" s="17">
        <v>0.47061497971577998</v>
      </c>
      <c r="L10" s="17">
        <v>0.53052512338376101</v>
      </c>
      <c r="M10" s="17"/>
      <c r="N10" s="17">
        <v>0.46627868476190598</v>
      </c>
      <c r="O10" s="17">
        <v>0.467202294871638</v>
      </c>
      <c r="P10" s="17">
        <v>0.53062733730301304</v>
      </c>
      <c r="Q10" s="17">
        <v>0.46795042666509501</v>
      </c>
      <c r="R10" s="17">
        <v>0.43906652318099398</v>
      </c>
      <c r="S10" s="17">
        <v>0.53770654688821296</v>
      </c>
      <c r="T10" s="17">
        <v>0.55734205396106595</v>
      </c>
      <c r="U10" s="17">
        <v>0.73833231229895602</v>
      </c>
      <c r="V10" s="17">
        <v>0.45442292085782099</v>
      </c>
      <c r="W10" s="17">
        <v>0.51308791731771297</v>
      </c>
      <c r="X10" s="17">
        <v>0.55324954811507698</v>
      </c>
      <c r="Y10" s="17">
        <v>0.43804267115887202</v>
      </c>
      <c r="Z10" s="17"/>
      <c r="AA10" s="17">
        <v>0.499192456720502</v>
      </c>
      <c r="AB10" s="17">
        <v>0.481675212068648</v>
      </c>
      <c r="AC10" s="17">
        <v>0.53024677915892005</v>
      </c>
      <c r="AD10" s="17">
        <v>0.52862659834445502</v>
      </c>
      <c r="AE10" s="17">
        <v>0.375346128449212</v>
      </c>
    </row>
    <row r="11" spans="2:31" ht="32" x14ac:dyDescent="0.2">
      <c r="B11" s="18" t="s">
        <v>79</v>
      </c>
      <c r="C11" s="17">
        <v>0.45021343130730401</v>
      </c>
      <c r="D11" s="17">
        <v>0.39067762251750299</v>
      </c>
      <c r="E11" s="17">
        <v>0.41225481550065601</v>
      </c>
      <c r="F11" s="17">
        <v>0.47659503064755698</v>
      </c>
      <c r="G11" s="17">
        <v>0.40002496619800598</v>
      </c>
      <c r="H11" s="17">
        <v>0.49529880071387999</v>
      </c>
      <c r="I11" s="17">
        <v>0.50866737646777804</v>
      </c>
      <c r="J11" s="17"/>
      <c r="K11" s="17">
        <v>0.47662135140301098</v>
      </c>
      <c r="L11" s="17">
        <v>0.42625346701114403</v>
      </c>
      <c r="M11" s="17"/>
      <c r="N11" s="17">
        <v>0.38710915973935101</v>
      </c>
      <c r="O11" s="17">
        <v>0.425485433981868</v>
      </c>
      <c r="P11" s="17">
        <v>0.49694456614689198</v>
      </c>
      <c r="Q11" s="17">
        <v>0.57318863781059703</v>
      </c>
      <c r="R11" s="17">
        <v>0.48487883838303703</v>
      </c>
      <c r="S11" s="17">
        <v>0.358603349031552</v>
      </c>
      <c r="T11" s="17">
        <v>0.44276468236216898</v>
      </c>
      <c r="U11" s="17">
        <v>0.46712887181212498</v>
      </c>
      <c r="V11" s="17">
        <v>0.42970044547297198</v>
      </c>
      <c r="W11" s="17">
        <v>0.45883858907523201</v>
      </c>
      <c r="X11" s="17">
        <v>0.49587678026861698</v>
      </c>
      <c r="Y11" s="17">
        <v>0.53362863806243299</v>
      </c>
      <c r="Z11" s="17"/>
      <c r="AA11" s="17">
        <v>0.41674180462777499</v>
      </c>
      <c r="AB11" s="17">
        <v>0.46142563302468997</v>
      </c>
      <c r="AC11" s="17">
        <v>0.48688794745841402</v>
      </c>
      <c r="AD11" s="17">
        <v>0.48502412185470001</v>
      </c>
      <c r="AE11" s="17">
        <v>0.37082320768474297</v>
      </c>
    </row>
    <row r="12" spans="2:31" ht="32" x14ac:dyDescent="0.2">
      <c r="B12" s="18" t="s">
        <v>80</v>
      </c>
      <c r="C12" s="17">
        <v>0.44278521009888899</v>
      </c>
      <c r="D12" s="17">
        <v>0.26927325028440902</v>
      </c>
      <c r="E12" s="17">
        <v>0.34624126226797702</v>
      </c>
      <c r="F12" s="17">
        <v>0.39125307796658199</v>
      </c>
      <c r="G12" s="17">
        <v>0.42895299180596003</v>
      </c>
      <c r="H12" s="17">
        <v>0.52017257280431894</v>
      </c>
      <c r="I12" s="17">
        <v>0.63607544548265005</v>
      </c>
      <c r="J12" s="17"/>
      <c r="K12" s="17">
        <v>0.39455410273358199</v>
      </c>
      <c r="L12" s="17">
        <v>0.48939452556856999</v>
      </c>
      <c r="M12" s="17"/>
      <c r="N12" s="17">
        <v>0.36853720073438601</v>
      </c>
      <c r="O12" s="17">
        <v>0.38711443359417202</v>
      </c>
      <c r="P12" s="17">
        <v>0.52285960468339299</v>
      </c>
      <c r="Q12" s="17">
        <v>0.41959388788755497</v>
      </c>
      <c r="R12" s="17">
        <v>0.48107354736450297</v>
      </c>
      <c r="S12" s="17">
        <v>0.43826441562901802</v>
      </c>
      <c r="T12" s="17">
        <v>0.43344440983933602</v>
      </c>
      <c r="U12" s="17">
        <v>0.45216020623677</v>
      </c>
      <c r="V12" s="17">
        <v>0.46123241761664402</v>
      </c>
      <c r="W12" s="17">
        <v>0.52207779968040302</v>
      </c>
      <c r="X12" s="17">
        <v>0.48791497843059001</v>
      </c>
      <c r="Y12" s="17">
        <v>0.44197107743323799</v>
      </c>
      <c r="Z12" s="17"/>
      <c r="AA12" s="17">
        <v>0.44299185431717902</v>
      </c>
      <c r="AB12" s="17">
        <v>0.42222304290656698</v>
      </c>
      <c r="AC12" s="17">
        <v>0.42621901998594403</v>
      </c>
      <c r="AD12" s="17">
        <v>0.53514345105592798</v>
      </c>
      <c r="AE12" s="17">
        <v>0.27070713473307201</v>
      </c>
    </row>
    <row r="13" spans="2:31" ht="32" x14ac:dyDescent="0.2">
      <c r="B13" s="18" t="s">
        <v>81</v>
      </c>
      <c r="C13" s="17">
        <v>0.32263236332571199</v>
      </c>
      <c r="D13" s="17">
        <v>0.23235227589510901</v>
      </c>
      <c r="E13" s="17">
        <v>0.17826718644435599</v>
      </c>
      <c r="F13" s="17">
        <v>0.29203705919523798</v>
      </c>
      <c r="G13" s="17">
        <v>0.37346044766476</v>
      </c>
      <c r="H13" s="17">
        <v>0.39844084917024303</v>
      </c>
      <c r="I13" s="17">
        <v>0.43214106106050199</v>
      </c>
      <c r="J13" s="17"/>
      <c r="K13" s="17">
        <v>0.306223208276035</v>
      </c>
      <c r="L13" s="17">
        <v>0.33793393115318099</v>
      </c>
      <c r="M13" s="17"/>
      <c r="N13" s="17">
        <v>0.23800244115688199</v>
      </c>
      <c r="O13" s="17">
        <v>0.35079528088475498</v>
      </c>
      <c r="P13" s="17">
        <v>0.381874776326253</v>
      </c>
      <c r="Q13" s="17">
        <v>0.32203770257619202</v>
      </c>
      <c r="R13" s="17">
        <v>0.34163058190031498</v>
      </c>
      <c r="S13" s="17">
        <v>0.27873408554038498</v>
      </c>
      <c r="T13" s="17">
        <v>0.30974257964896201</v>
      </c>
      <c r="U13" s="17">
        <v>0.31327690805276798</v>
      </c>
      <c r="V13" s="17">
        <v>0.34715194288682499</v>
      </c>
      <c r="W13" s="17">
        <v>0.36730693557081301</v>
      </c>
      <c r="X13" s="17">
        <v>0.37634720436022101</v>
      </c>
      <c r="Y13" s="17">
        <v>0.26750572481532298</v>
      </c>
      <c r="Z13" s="17"/>
      <c r="AA13" s="17">
        <v>0.33134437597897298</v>
      </c>
      <c r="AB13" s="17">
        <v>0.29659805139553203</v>
      </c>
      <c r="AC13" s="17">
        <v>0.34602880739596997</v>
      </c>
      <c r="AD13" s="17">
        <v>0.29919607177060897</v>
      </c>
      <c r="AE13" s="17">
        <v>0.28398182694464102</v>
      </c>
    </row>
    <row r="14" spans="2:31" ht="16" x14ac:dyDescent="0.2">
      <c r="B14" s="18" t="s">
        <v>82</v>
      </c>
      <c r="C14" s="17">
        <v>3.63455804789296E-2</v>
      </c>
      <c r="D14" s="17">
        <v>3.6268868642520498E-2</v>
      </c>
      <c r="E14" s="17">
        <v>3.5856869991542903E-2</v>
      </c>
      <c r="F14" s="17">
        <v>5.4054699435413203E-2</v>
      </c>
      <c r="G14" s="17">
        <v>5.0432719668057298E-2</v>
      </c>
      <c r="H14" s="17">
        <v>2.0785265165955101E-2</v>
      </c>
      <c r="I14" s="17">
        <v>2.15642958570515E-2</v>
      </c>
      <c r="J14" s="17"/>
      <c r="K14" s="17">
        <v>3.7256278925277102E-2</v>
      </c>
      <c r="L14" s="17">
        <v>3.5597609532314799E-2</v>
      </c>
      <c r="M14" s="17"/>
      <c r="N14" s="17">
        <v>4.7946717006721498E-2</v>
      </c>
      <c r="O14" s="17">
        <v>5.5752080764075201E-2</v>
      </c>
      <c r="P14" s="17">
        <v>2.3388054854621199E-2</v>
      </c>
      <c r="Q14" s="17">
        <v>3.0486680234436701E-2</v>
      </c>
      <c r="R14" s="17">
        <v>4.6083786614239501E-2</v>
      </c>
      <c r="S14" s="17">
        <v>3.0804264936691601E-2</v>
      </c>
      <c r="T14" s="17">
        <v>3.3920274896418599E-2</v>
      </c>
      <c r="U14" s="17">
        <v>2.1822930396162302E-2</v>
      </c>
      <c r="V14" s="17">
        <v>1.8676989665870301E-2</v>
      </c>
      <c r="W14" s="17">
        <v>3.4695919402271E-2</v>
      </c>
      <c r="X14" s="17">
        <v>6.00924709555265E-2</v>
      </c>
      <c r="Y14" s="17">
        <v>0</v>
      </c>
      <c r="Z14" s="17"/>
      <c r="AA14" s="17">
        <v>3.80614966953245E-2</v>
      </c>
      <c r="AB14" s="17">
        <v>2.6368777812393E-2</v>
      </c>
      <c r="AC14" s="17">
        <v>3.7984456612499898E-2</v>
      </c>
      <c r="AD14" s="17">
        <v>7.4669830752215702E-3</v>
      </c>
      <c r="AE14" s="17">
        <v>4.5593637610230497E-2</v>
      </c>
    </row>
    <row r="15" spans="2:31" ht="32" x14ac:dyDescent="0.2">
      <c r="B15" s="18" t="s">
        <v>83</v>
      </c>
      <c r="C15" s="17">
        <v>1.1201758084870999E-3</v>
      </c>
      <c r="D15" s="17">
        <v>0</v>
      </c>
      <c r="E15" s="17">
        <v>6.5722778827289798E-3</v>
      </c>
      <c r="F15" s="17">
        <v>0</v>
      </c>
      <c r="G15" s="17">
        <v>0</v>
      </c>
      <c r="H15" s="17">
        <v>0</v>
      </c>
      <c r="I15" s="17">
        <v>0</v>
      </c>
      <c r="J15" s="17"/>
      <c r="K15" s="17">
        <v>2.2776386684046999E-3</v>
      </c>
      <c r="L15" s="17">
        <v>0</v>
      </c>
      <c r="M15" s="17"/>
      <c r="N15" s="17">
        <v>7.9325626665129097E-3</v>
      </c>
      <c r="O15" s="17">
        <v>0</v>
      </c>
      <c r="P15" s="17">
        <v>0</v>
      </c>
      <c r="Q15" s="17">
        <v>0</v>
      </c>
      <c r="R15" s="17">
        <v>0</v>
      </c>
      <c r="S15" s="17">
        <v>0</v>
      </c>
      <c r="T15" s="17">
        <v>0</v>
      </c>
      <c r="U15" s="17">
        <v>0</v>
      </c>
      <c r="V15" s="17">
        <v>0</v>
      </c>
      <c r="W15" s="17">
        <v>0</v>
      </c>
      <c r="X15" s="17">
        <v>0</v>
      </c>
      <c r="Y15" s="17">
        <v>0</v>
      </c>
      <c r="Z15" s="17"/>
      <c r="AA15" s="17">
        <v>0</v>
      </c>
      <c r="AB15" s="17">
        <v>0</v>
      </c>
      <c r="AC15" s="17">
        <v>0</v>
      </c>
      <c r="AD15" s="17">
        <v>9.3027671884878208E-3</v>
      </c>
      <c r="AE15" s="17">
        <v>0</v>
      </c>
    </row>
    <row r="16" spans="2:31" ht="16" x14ac:dyDescent="0.2">
      <c r="B16" s="18" t="s">
        <v>84</v>
      </c>
      <c r="C16" s="17">
        <v>9.9995519415168894E-4</v>
      </c>
      <c r="D16" s="17">
        <v>0</v>
      </c>
      <c r="E16" s="17">
        <v>0</v>
      </c>
      <c r="F16" s="17">
        <v>0</v>
      </c>
      <c r="G16" s="17">
        <v>0</v>
      </c>
      <c r="H16" s="17">
        <v>0</v>
      </c>
      <c r="I16" s="17">
        <v>4.7525671135077103E-3</v>
      </c>
      <c r="J16" s="17"/>
      <c r="K16" s="17">
        <v>2.0331956819778499E-3</v>
      </c>
      <c r="L16" s="17">
        <v>0</v>
      </c>
      <c r="M16" s="17"/>
      <c r="N16" s="17">
        <v>0</v>
      </c>
      <c r="O16" s="17">
        <v>0</v>
      </c>
      <c r="P16" s="17">
        <v>0</v>
      </c>
      <c r="Q16" s="17">
        <v>0</v>
      </c>
      <c r="R16" s="17">
        <v>0</v>
      </c>
      <c r="S16" s="17">
        <v>0</v>
      </c>
      <c r="T16" s="17">
        <v>0</v>
      </c>
      <c r="U16" s="17">
        <v>0</v>
      </c>
      <c r="V16" s="17">
        <v>0</v>
      </c>
      <c r="W16" s="17">
        <v>1.0989941359984099E-2</v>
      </c>
      <c r="X16" s="17">
        <v>0</v>
      </c>
      <c r="Y16" s="17">
        <v>0</v>
      </c>
      <c r="Z16" s="17"/>
      <c r="AA16" s="17">
        <v>0</v>
      </c>
      <c r="AB16" s="17">
        <v>0</v>
      </c>
      <c r="AC16" s="17">
        <v>3.4082485857403499E-3</v>
      </c>
      <c r="AD16" s="17">
        <v>0</v>
      </c>
      <c r="AE16" s="17">
        <v>0</v>
      </c>
    </row>
    <row r="17" spans="2:31" ht="16" x14ac:dyDescent="0.2">
      <c r="B17" s="18" t="s">
        <v>85</v>
      </c>
      <c r="C17" s="17">
        <v>9.7933974956963907E-4</v>
      </c>
      <c r="D17" s="17">
        <v>0</v>
      </c>
      <c r="E17" s="17">
        <v>0</v>
      </c>
      <c r="F17" s="17">
        <v>0</v>
      </c>
      <c r="G17" s="17">
        <v>5.8051380191932898E-3</v>
      </c>
      <c r="H17" s="17">
        <v>0</v>
      </c>
      <c r="I17" s="17">
        <v>0</v>
      </c>
      <c r="J17" s="17"/>
      <c r="K17" s="17">
        <v>1.99127857093986E-3</v>
      </c>
      <c r="L17" s="17">
        <v>0</v>
      </c>
      <c r="M17" s="17"/>
      <c r="N17" s="17">
        <v>0</v>
      </c>
      <c r="O17" s="17">
        <v>0</v>
      </c>
      <c r="P17" s="17">
        <v>0</v>
      </c>
      <c r="Q17" s="17">
        <v>0</v>
      </c>
      <c r="R17" s="17">
        <v>0</v>
      </c>
      <c r="S17" s="17">
        <v>0</v>
      </c>
      <c r="T17" s="17">
        <v>0</v>
      </c>
      <c r="U17" s="17">
        <v>0</v>
      </c>
      <c r="V17" s="17">
        <v>8.9047912180459099E-3</v>
      </c>
      <c r="W17" s="17">
        <v>0</v>
      </c>
      <c r="X17" s="17">
        <v>0</v>
      </c>
      <c r="Y17" s="17">
        <v>0</v>
      </c>
      <c r="Z17" s="17"/>
      <c r="AA17" s="17">
        <v>0</v>
      </c>
      <c r="AB17" s="17">
        <v>0</v>
      </c>
      <c r="AC17" s="17">
        <v>3.33798287758451E-3</v>
      </c>
      <c r="AD17" s="17">
        <v>0</v>
      </c>
      <c r="AE17" s="17">
        <v>0</v>
      </c>
    </row>
    <row r="18" spans="2:31" ht="16" x14ac:dyDescent="0.2">
      <c r="B18" s="18" t="s">
        <v>86</v>
      </c>
      <c r="C18" s="17">
        <v>9.1473883957115696E-4</v>
      </c>
      <c r="D18" s="17">
        <v>0</v>
      </c>
      <c r="E18" s="17">
        <v>0</v>
      </c>
      <c r="F18" s="17">
        <v>5.3544882595098799E-3</v>
      </c>
      <c r="G18" s="17">
        <v>0</v>
      </c>
      <c r="H18" s="17">
        <v>0</v>
      </c>
      <c r="I18" s="17">
        <v>0</v>
      </c>
      <c r="J18" s="17"/>
      <c r="K18" s="17">
        <v>1.8599263943333999E-3</v>
      </c>
      <c r="L18" s="17">
        <v>0</v>
      </c>
      <c r="M18" s="17"/>
      <c r="N18" s="17">
        <v>6.4777538609691104E-3</v>
      </c>
      <c r="O18" s="17">
        <v>0</v>
      </c>
      <c r="P18" s="17">
        <v>0</v>
      </c>
      <c r="Q18" s="17">
        <v>0</v>
      </c>
      <c r="R18" s="17">
        <v>0</v>
      </c>
      <c r="S18" s="17">
        <v>0</v>
      </c>
      <c r="T18" s="17">
        <v>0</v>
      </c>
      <c r="U18" s="17">
        <v>0</v>
      </c>
      <c r="V18" s="17">
        <v>0</v>
      </c>
      <c r="W18" s="17">
        <v>0</v>
      </c>
      <c r="X18" s="17">
        <v>0</v>
      </c>
      <c r="Y18" s="17">
        <v>0</v>
      </c>
      <c r="Z18" s="17"/>
      <c r="AA18" s="17">
        <v>0</v>
      </c>
      <c r="AB18" s="17">
        <v>0</v>
      </c>
      <c r="AC18" s="17">
        <v>3.1177970518319401E-3</v>
      </c>
      <c r="AD18" s="17">
        <v>0</v>
      </c>
      <c r="AE18" s="17">
        <v>0</v>
      </c>
    </row>
    <row r="19" spans="2:31" ht="32" x14ac:dyDescent="0.2">
      <c r="B19" s="18" t="s">
        <v>87</v>
      </c>
      <c r="C19" s="17">
        <v>9.1163276213873103E-4</v>
      </c>
      <c r="D19" s="17">
        <v>0</v>
      </c>
      <c r="E19" s="17">
        <v>0</v>
      </c>
      <c r="F19" s="17">
        <v>0</v>
      </c>
      <c r="G19" s="17">
        <v>0</v>
      </c>
      <c r="H19" s="17">
        <v>0</v>
      </c>
      <c r="I19" s="17">
        <v>4.3327900192690998E-3</v>
      </c>
      <c r="J19" s="17"/>
      <c r="K19" s="17">
        <v>1.8536108481364999E-3</v>
      </c>
      <c r="L19" s="17">
        <v>0</v>
      </c>
      <c r="M19" s="17"/>
      <c r="N19" s="17">
        <v>0</v>
      </c>
      <c r="O19" s="17">
        <v>0</v>
      </c>
      <c r="P19" s="17">
        <v>0</v>
      </c>
      <c r="Q19" s="17">
        <v>0</v>
      </c>
      <c r="R19" s="17">
        <v>0</v>
      </c>
      <c r="S19" s="17">
        <v>0</v>
      </c>
      <c r="T19" s="17">
        <v>0</v>
      </c>
      <c r="U19" s="17">
        <v>0</v>
      </c>
      <c r="V19" s="17">
        <v>8.2891554416567297E-3</v>
      </c>
      <c r="W19" s="17">
        <v>0</v>
      </c>
      <c r="X19" s="17">
        <v>0</v>
      </c>
      <c r="Y19" s="17">
        <v>0</v>
      </c>
      <c r="Z19" s="17"/>
      <c r="AA19" s="17">
        <v>0</v>
      </c>
      <c r="AB19" s="17">
        <v>0</v>
      </c>
      <c r="AC19" s="17">
        <v>0</v>
      </c>
      <c r="AD19" s="17">
        <v>0</v>
      </c>
      <c r="AE19" s="17">
        <v>4.5273281072297299E-2</v>
      </c>
    </row>
    <row r="20" spans="2:31" ht="16" x14ac:dyDescent="0.2">
      <c r="B20" s="18" t="s">
        <v>88</v>
      </c>
      <c r="C20" s="17">
        <v>9.0743564246030799E-4</v>
      </c>
      <c r="D20" s="17">
        <v>0</v>
      </c>
      <c r="E20" s="17">
        <v>0</v>
      </c>
      <c r="F20" s="17">
        <v>0</v>
      </c>
      <c r="G20" s="17">
        <v>0</v>
      </c>
      <c r="H20" s="17">
        <v>0</v>
      </c>
      <c r="I20" s="17">
        <v>4.3128420325274997E-3</v>
      </c>
      <c r="J20" s="17"/>
      <c r="K20" s="17">
        <v>1.8450769001588101E-3</v>
      </c>
      <c r="L20" s="17">
        <v>0</v>
      </c>
      <c r="M20" s="17"/>
      <c r="N20" s="17">
        <v>0</v>
      </c>
      <c r="O20" s="17">
        <v>0</v>
      </c>
      <c r="P20" s="17">
        <v>0</v>
      </c>
      <c r="Q20" s="17">
        <v>0</v>
      </c>
      <c r="R20" s="17">
        <v>0</v>
      </c>
      <c r="S20" s="17">
        <v>9.9724785173203895E-3</v>
      </c>
      <c r="T20" s="17">
        <v>0</v>
      </c>
      <c r="U20" s="17">
        <v>0</v>
      </c>
      <c r="V20" s="17">
        <v>0</v>
      </c>
      <c r="W20" s="17">
        <v>0</v>
      </c>
      <c r="X20" s="17">
        <v>0</v>
      </c>
      <c r="Y20" s="17">
        <v>0</v>
      </c>
      <c r="Z20" s="17"/>
      <c r="AA20" s="17">
        <v>0</v>
      </c>
      <c r="AB20" s="17">
        <v>0</v>
      </c>
      <c r="AC20" s="17">
        <v>3.09290482529017E-3</v>
      </c>
      <c r="AD20" s="17">
        <v>0</v>
      </c>
      <c r="AE20" s="17">
        <v>0</v>
      </c>
    </row>
    <row r="21" spans="2:31" ht="16" x14ac:dyDescent="0.2">
      <c r="B21" s="18" t="s">
        <v>89</v>
      </c>
      <c r="C21" s="17">
        <v>9.0632867646733698E-4</v>
      </c>
      <c r="D21" s="17">
        <v>0</v>
      </c>
      <c r="E21" s="17">
        <v>0</v>
      </c>
      <c r="F21" s="17">
        <v>0</v>
      </c>
      <c r="G21" s="17">
        <v>0</v>
      </c>
      <c r="H21" s="17">
        <v>0</v>
      </c>
      <c r="I21" s="17">
        <v>4.3075808666225299E-3</v>
      </c>
      <c r="J21" s="17"/>
      <c r="K21" s="17">
        <v>0</v>
      </c>
      <c r="L21" s="17">
        <v>1.7901684983499301E-3</v>
      </c>
      <c r="M21" s="17"/>
      <c r="N21" s="17">
        <v>0</v>
      </c>
      <c r="O21" s="17">
        <v>0</v>
      </c>
      <c r="P21" s="17">
        <v>0</v>
      </c>
      <c r="Q21" s="17">
        <v>1.01612666271674E-2</v>
      </c>
      <c r="R21" s="17">
        <v>0</v>
      </c>
      <c r="S21" s="17">
        <v>0</v>
      </c>
      <c r="T21" s="17">
        <v>0</v>
      </c>
      <c r="U21" s="17">
        <v>0</v>
      </c>
      <c r="V21" s="17">
        <v>0</v>
      </c>
      <c r="W21" s="17">
        <v>0</v>
      </c>
      <c r="X21" s="17">
        <v>0</v>
      </c>
      <c r="Y21" s="17">
        <v>0</v>
      </c>
      <c r="Z21" s="17"/>
      <c r="AA21" s="17">
        <v>0</v>
      </c>
      <c r="AB21" s="17">
        <v>0</v>
      </c>
      <c r="AC21" s="17">
        <v>3.0891318409583999E-3</v>
      </c>
      <c r="AD21" s="17">
        <v>0</v>
      </c>
      <c r="AE21" s="17">
        <v>0</v>
      </c>
    </row>
    <row r="22" spans="2:31" ht="32" x14ac:dyDescent="0.2">
      <c r="B22" s="18" t="s">
        <v>90</v>
      </c>
      <c r="C22" s="17">
        <v>9.0328187251348499E-4</v>
      </c>
      <c r="D22" s="17">
        <v>0</v>
      </c>
      <c r="E22" s="17">
        <v>0</v>
      </c>
      <c r="F22" s="17">
        <v>5.2874240954598898E-3</v>
      </c>
      <c r="G22" s="17">
        <v>0</v>
      </c>
      <c r="H22" s="17">
        <v>0</v>
      </c>
      <c r="I22" s="17">
        <v>0</v>
      </c>
      <c r="J22" s="17"/>
      <c r="K22" s="17">
        <v>1.83663109461752E-3</v>
      </c>
      <c r="L22" s="17">
        <v>0</v>
      </c>
      <c r="M22" s="17"/>
      <c r="N22" s="17">
        <v>0</v>
      </c>
      <c r="O22" s="17">
        <v>0</v>
      </c>
      <c r="P22" s="17">
        <v>0</v>
      </c>
      <c r="Q22" s="17">
        <v>0</v>
      </c>
      <c r="R22" s="17">
        <v>0</v>
      </c>
      <c r="S22" s="17">
        <v>0</v>
      </c>
      <c r="T22" s="17">
        <v>0</v>
      </c>
      <c r="U22" s="17">
        <v>0</v>
      </c>
      <c r="V22" s="17">
        <v>8.2132237451944604E-3</v>
      </c>
      <c r="W22" s="17">
        <v>0</v>
      </c>
      <c r="X22" s="17">
        <v>0</v>
      </c>
      <c r="Y22" s="17">
        <v>0</v>
      </c>
      <c r="Z22" s="17"/>
      <c r="AA22" s="17">
        <v>0</v>
      </c>
      <c r="AB22" s="17">
        <v>4.1536391494025196E-3</v>
      </c>
      <c r="AC22" s="17">
        <v>0</v>
      </c>
      <c r="AD22" s="17">
        <v>0</v>
      </c>
      <c r="AE22" s="17">
        <v>0</v>
      </c>
    </row>
    <row r="23" spans="2:31" ht="16" x14ac:dyDescent="0.2">
      <c r="B23" s="18" t="s">
        <v>91</v>
      </c>
      <c r="C23" s="17">
        <v>8.9110806216599397E-4</v>
      </c>
      <c r="D23" s="17">
        <v>0</v>
      </c>
      <c r="E23" s="17">
        <v>0</v>
      </c>
      <c r="F23" s="17">
        <v>0</v>
      </c>
      <c r="G23" s="17">
        <v>0</v>
      </c>
      <c r="H23" s="17">
        <v>0</v>
      </c>
      <c r="I23" s="17">
        <v>4.2352406343811096E-3</v>
      </c>
      <c r="J23" s="17"/>
      <c r="K23" s="17">
        <v>1.8118782469134401E-3</v>
      </c>
      <c r="L23" s="17">
        <v>0</v>
      </c>
      <c r="M23" s="17"/>
      <c r="N23" s="17">
        <v>0</v>
      </c>
      <c r="O23" s="17">
        <v>6.9580774701424397E-3</v>
      </c>
      <c r="P23" s="17">
        <v>0</v>
      </c>
      <c r="Q23" s="17">
        <v>0</v>
      </c>
      <c r="R23" s="17">
        <v>0</v>
      </c>
      <c r="S23" s="17">
        <v>0</v>
      </c>
      <c r="T23" s="17">
        <v>0</v>
      </c>
      <c r="U23" s="17">
        <v>0</v>
      </c>
      <c r="V23" s="17">
        <v>0</v>
      </c>
      <c r="W23" s="17">
        <v>0</v>
      </c>
      <c r="X23" s="17">
        <v>0</v>
      </c>
      <c r="Y23" s="17">
        <v>0</v>
      </c>
      <c r="Z23" s="17"/>
      <c r="AA23" s="17">
        <v>0</v>
      </c>
      <c r="AB23" s="17">
        <v>4.09765926450121E-3</v>
      </c>
      <c r="AC23" s="17">
        <v>0</v>
      </c>
      <c r="AD23" s="17">
        <v>0</v>
      </c>
      <c r="AE23" s="17">
        <v>0</v>
      </c>
    </row>
    <row r="24" spans="2:31" ht="16" x14ac:dyDescent="0.2">
      <c r="B24" s="18" t="s">
        <v>92</v>
      </c>
      <c r="C24" s="19">
        <v>9.6404722514341692E-3</v>
      </c>
      <c r="D24" s="19">
        <v>7.9967384117691897E-3</v>
      </c>
      <c r="E24" s="19">
        <v>6.5722778827289798E-3</v>
      </c>
      <c r="F24" s="19">
        <v>1.06419123549698E-2</v>
      </c>
      <c r="G24" s="19">
        <v>5.8051380191932898E-3</v>
      </c>
      <c r="H24" s="19">
        <v>0</v>
      </c>
      <c r="I24" s="19">
        <v>2.1941020666308E-2</v>
      </c>
      <c r="J24" s="19"/>
      <c r="K24" s="19">
        <v>1.55092364054821E-2</v>
      </c>
      <c r="L24" s="19">
        <v>3.9756646581288399E-3</v>
      </c>
      <c r="M24" s="19"/>
      <c r="N24" s="19">
        <v>1.4410316527482E-2</v>
      </c>
      <c r="O24" s="19">
        <v>6.9580774701424397E-3</v>
      </c>
      <c r="P24" s="19">
        <v>0</v>
      </c>
      <c r="Q24" s="19">
        <v>1.01612666271674E-2</v>
      </c>
      <c r="R24" s="19">
        <v>1.556566123783E-2</v>
      </c>
      <c r="S24" s="19">
        <v>9.9724785173203895E-3</v>
      </c>
      <c r="T24" s="19">
        <v>0</v>
      </c>
      <c r="U24" s="19">
        <v>0</v>
      </c>
      <c r="V24" s="19">
        <v>2.5407170404897102E-2</v>
      </c>
      <c r="W24" s="19">
        <v>1.0989941359984099E-2</v>
      </c>
      <c r="X24" s="19">
        <v>0</v>
      </c>
      <c r="Y24" s="19">
        <v>0</v>
      </c>
      <c r="Z24" s="19"/>
      <c r="AA24" s="19">
        <v>0</v>
      </c>
      <c r="AB24" s="19">
        <v>1.3339301054332099E-2</v>
      </c>
      <c r="AC24" s="19">
        <v>1.6046065181405399E-2</v>
      </c>
      <c r="AD24" s="19">
        <v>9.3027671884878208E-3</v>
      </c>
      <c r="AE24" s="19">
        <v>4.5273281072297299E-2</v>
      </c>
    </row>
    <row r="25" spans="2:31" x14ac:dyDescent="0.2">
      <c r="B25" s="16"/>
    </row>
    <row r="26" spans="2:31" x14ac:dyDescent="0.2">
      <c r="B26" t="s">
        <v>55</v>
      </c>
    </row>
    <row r="27" spans="2:31" x14ac:dyDescent="0.2">
      <c r="B27" t="s">
        <v>56</v>
      </c>
    </row>
    <row r="29" spans="2:31" x14ac:dyDescent="0.2">
      <c r="B2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E23"/>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103</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48" x14ac:dyDescent="0.2">
      <c r="B9" s="18" t="s">
        <v>94</v>
      </c>
      <c r="C9" s="17">
        <v>0.42988593476652898</v>
      </c>
      <c r="D9" s="17">
        <v>0.25698470815006302</v>
      </c>
      <c r="E9" s="17">
        <v>0.43218330095420798</v>
      </c>
      <c r="F9" s="17">
        <v>0.388503770107061</v>
      </c>
      <c r="G9" s="17">
        <v>0.37954282566733899</v>
      </c>
      <c r="H9" s="17">
        <v>0.49818258185390202</v>
      </c>
      <c r="I9" s="17">
        <v>0.56984339110301396</v>
      </c>
      <c r="J9" s="17"/>
      <c r="K9" s="17">
        <v>0.39987629876715702</v>
      </c>
      <c r="L9" s="17">
        <v>0.45874592878998399</v>
      </c>
      <c r="M9" s="17"/>
      <c r="N9" s="17">
        <v>0.34114901424821598</v>
      </c>
      <c r="O9" s="17">
        <v>0.44458077195845103</v>
      </c>
      <c r="P9" s="17">
        <v>0.48179966838251798</v>
      </c>
      <c r="Q9" s="17">
        <v>0.44272253627546998</v>
      </c>
      <c r="R9" s="17">
        <v>0.36879117098285802</v>
      </c>
      <c r="S9" s="17">
        <v>0.44615382978283102</v>
      </c>
      <c r="T9" s="17">
        <v>0.39945819076906303</v>
      </c>
      <c r="U9" s="17">
        <v>0.42238959781860702</v>
      </c>
      <c r="V9" s="17">
        <v>0.446770726055566</v>
      </c>
      <c r="W9" s="17">
        <v>0.54706438537638302</v>
      </c>
      <c r="X9" s="17">
        <v>0.45662369556753502</v>
      </c>
      <c r="Y9" s="17">
        <v>0.33407832879963401</v>
      </c>
      <c r="Z9" s="17"/>
      <c r="AA9" s="17">
        <v>0.38325499336269098</v>
      </c>
      <c r="AB9" s="17">
        <v>0.39484210257123298</v>
      </c>
      <c r="AC9" s="17">
        <v>0.48590234488555001</v>
      </c>
      <c r="AD9" s="17">
        <v>0.48973123962972898</v>
      </c>
      <c r="AE9" s="17">
        <v>0.355414397761803</v>
      </c>
    </row>
    <row r="10" spans="2:31" ht="32" x14ac:dyDescent="0.2">
      <c r="B10" s="18" t="s">
        <v>95</v>
      </c>
      <c r="C10" s="17">
        <v>0.42652878668197503</v>
      </c>
      <c r="D10" s="17">
        <v>0.41213150456111097</v>
      </c>
      <c r="E10" s="17">
        <v>0.51060005485638105</v>
      </c>
      <c r="F10" s="17">
        <v>0.51392861696083203</v>
      </c>
      <c r="G10" s="17">
        <v>0.39600377956763</v>
      </c>
      <c r="H10" s="17">
        <v>0.40584294563293499</v>
      </c>
      <c r="I10" s="17">
        <v>0.33529241676196297</v>
      </c>
      <c r="J10" s="17"/>
      <c r="K10" s="17">
        <v>0.44298822775701002</v>
      </c>
      <c r="L10" s="17">
        <v>0.41023490183860301</v>
      </c>
      <c r="M10" s="17"/>
      <c r="N10" s="17">
        <v>0.42809922576576598</v>
      </c>
      <c r="O10" s="17">
        <v>0.413342121523953</v>
      </c>
      <c r="P10" s="17">
        <v>0.50004118699479305</v>
      </c>
      <c r="Q10" s="17">
        <v>0.36240437294685901</v>
      </c>
      <c r="R10" s="17">
        <v>0.491790350472953</v>
      </c>
      <c r="S10" s="17">
        <v>0.41546867746698501</v>
      </c>
      <c r="T10" s="17">
        <v>0.36124597933900299</v>
      </c>
      <c r="U10" s="17">
        <v>0.33277890430205498</v>
      </c>
      <c r="V10" s="17">
        <v>0.46298700189893</v>
      </c>
      <c r="W10" s="17">
        <v>0.49754491547504998</v>
      </c>
      <c r="X10" s="17">
        <v>0.35190262956490098</v>
      </c>
      <c r="Y10" s="17">
        <v>0.42870536674524501</v>
      </c>
      <c r="Z10" s="17"/>
      <c r="AA10" s="17">
        <v>0.38844173878884702</v>
      </c>
      <c r="AB10" s="17">
        <v>0.40704603177578702</v>
      </c>
      <c r="AC10" s="17">
        <v>0.447078746628507</v>
      </c>
      <c r="AD10" s="17">
        <v>0.45227783618839001</v>
      </c>
      <c r="AE10" s="17">
        <v>0.38331678522030599</v>
      </c>
    </row>
    <row r="11" spans="2:31" ht="48" x14ac:dyDescent="0.2">
      <c r="B11" s="18" t="s">
        <v>96</v>
      </c>
      <c r="C11" s="17">
        <v>0.32951401760468702</v>
      </c>
      <c r="D11" s="17">
        <v>0.19307478845506801</v>
      </c>
      <c r="E11" s="17">
        <v>0.34131778775812099</v>
      </c>
      <c r="F11" s="17">
        <v>0.28185809220222602</v>
      </c>
      <c r="G11" s="17">
        <v>0.34616038405459199</v>
      </c>
      <c r="H11" s="17">
        <v>0.33125276924973801</v>
      </c>
      <c r="I11" s="17">
        <v>0.43385732540319899</v>
      </c>
      <c r="J11" s="17"/>
      <c r="K11" s="17">
        <v>0.32245550337954998</v>
      </c>
      <c r="L11" s="17">
        <v>0.33570118005966998</v>
      </c>
      <c r="M11" s="17"/>
      <c r="N11" s="17">
        <v>0.27108436020346899</v>
      </c>
      <c r="O11" s="17">
        <v>0.344909664533607</v>
      </c>
      <c r="P11" s="17">
        <v>0.399110191715842</v>
      </c>
      <c r="Q11" s="17">
        <v>0.27819787354998798</v>
      </c>
      <c r="R11" s="17">
        <v>0.32000748915143401</v>
      </c>
      <c r="S11" s="17">
        <v>0.304200294363901</v>
      </c>
      <c r="T11" s="17">
        <v>0.3394702153734</v>
      </c>
      <c r="U11" s="17">
        <v>0.38406405686461098</v>
      </c>
      <c r="V11" s="17">
        <v>0.33642793822782002</v>
      </c>
      <c r="W11" s="17">
        <v>0.37840308730514399</v>
      </c>
      <c r="X11" s="17">
        <v>0.36806511892733701</v>
      </c>
      <c r="Y11" s="17">
        <v>0.26877939523405198</v>
      </c>
      <c r="Z11" s="17"/>
      <c r="AA11" s="17">
        <v>0.273961518623484</v>
      </c>
      <c r="AB11" s="17">
        <v>0.321879213934264</v>
      </c>
      <c r="AC11" s="17">
        <v>0.36848244488445397</v>
      </c>
      <c r="AD11" s="17">
        <v>0.41020401609142298</v>
      </c>
      <c r="AE11" s="17">
        <v>0.24356711264144301</v>
      </c>
    </row>
    <row r="12" spans="2:31" ht="32" x14ac:dyDescent="0.2">
      <c r="B12" s="18" t="s">
        <v>97</v>
      </c>
      <c r="C12" s="17">
        <v>0.30381366979374003</v>
      </c>
      <c r="D12" s="17">
        <v>0.18491829668198601</v>
      </c>
      <c r="E12" s="17">
        <v>0.27254651364124699</v>
      </c>
      <c r="F12" s="17">
        <v>0.26639945719152702</v>
      </c>
      <c r="G12" s="17">
        <v>0.29081484876478297</v>
      </c>
      <c r="H12" s="17">
        <v>0.36648856101312899</v>
      </c>
      <c r="I12" s="17">
        <v>0.40605454690026299</v>
      </c>
      <c r="J12" s="17"/>
      <c r="K12" s="17">
        <v>0.27359162221658001</v>
      </c>
      <c r="L12" s="17">
        <v>0.33240581642842498</v>
      </c>
      <c r="M12" s="17"/>
      <c r="N12" s="17">
        <v>0.25661640911108402</v>
      </c>
      <c r="O12" s="17">
        <v>0.32320243181007902</v>
      </c>
      <c r="P12" s="17">
        <v>0.28094140042418803</v>
      </c>
      <c r="Q12" s="17">
        <v>0.28849774993125699</v>
      </c>
      <c r="R12" s="17">
        <v>0.21347506370928099</v>
      </c>
      <c r="S12" s="17">
        <v>0.32816410596426498</v>
      </c>
      <c r="T12" s="17">
        <v>0.27057256205675601</v>
      </c>
      <c r="U12" s="17">
        <v>0.33993173141899202</v>
      </c>
      <c r="V12" s="17">
        <v>0.35476343926481102</v>
      </c>
      <c r="W12" s="17">
        <v>0.38046273385973101</v>
      </c>
      <c r="X12" s="17">
        <v>0.38775919177560902</v>
      </c>
      <c r="Y12" s="17">
        <v>0.168138958513883</v>
      </c>
      <c r="Z12" s="17"/>
      <c r="AA12" s="17">
        <v>0.28090302021167102</v>
      </c>
      <c r="AB12" s="17">
        <v>0.29804336834293899</v>
      </c>
      <c r="AC12" s="17">
        <v>0.30422866403662002</v>
      </c>
      <c r="AD12" s="17">
        <v>0.31867559105889898</v>
      </c>
      <c r="AE12" s="17">
        <v>0.314032933185109</v>
      </c>
    </row>
    <row r="13" spans="2:31" ht="32" x14ac:dyDescent="0.2">
      <c r="B13" s="18" t="s">
        <v>98</v>
      </c>
      <c r="C13" s="17">
        <v>0.24043755897097299</v>
      </c>
      <c r="D13" s="17">
        <v>0.261045125802425</v>
      </c>
      <c r="E13" s="17">
        <v>0.29340454604538602</v>
      </c>
      <c r="F13" s="17">
        <v>0.28627273131058301</v>
      </c>
      <c r="G13" s="17">
        <v>0.18533019578166901</v>
      </c>
      <c r="H13" s="17">
        <v>0.22260343337570501</v>
      </c>
      <c r="I13" s="17">
        <v>0.202921586909213</v>
      </c>
      <c r="J13" s="17"/>
      <c r="K13" s="17">
        <v>0.273843579908079</v>
      </c>
      <c r="L13" s="17">
        <v>0.20698139653578501</v>
      </c>
      <c r="M13" s="17"/>
      <c r="N13" s="17">
        <v>0.24861241174364701</v>
      </c>
      <c r="O13" s="17">
        <v>0.251101634989708</v>
      </c>
      <c r="P13" s="17">
        <v>0.26026260645616101</v>
      </c>
      <c r="Q13" s="17">
        <v>0.23857541193600401</v>
      </c>
      <c r="R13" s="17">
        <v>0.16988190359209901</v>
      </c>
      <c r="S13" s="17">
        <v>0.23464769009248301</v>
      </c>
      <c r="T13" s="17">
        <v>0.236043542080868</v>
      </c>
      <c r="U13" s="17">
        <v>0.19569997420834001</v>
      </c>
      <c r="V13" s="17">
        <v>0.29993363920041599</v>
      </c>
      <c r="W13" s="17">
        <v>0.27265042152827901</v>
      </c>
      <c r="X13" s="17">
        <v>0.22934717646525499</v>
      </c>
      <c r="Y13" s="17">
        <v>6.5046472756323304E-2</v>
      </c>
      <c r="Z13" s="17"/>
      <c r="AA13" s="17">
        <v>0.207143197912382</v>
      </c>
      <c r="AB13" s="17">
        <v>0.23655556496586599</v>
      </c>
      <c r="AC13" s="17">
        <v>0.24035928877856599</v>
      </c>
      <c r="AD13" s="17">
        <v>0.27101070782840497</v>
      </c>
      <c r="AE13" s="17">
        <v>0.28758917743129597</v>
      </c>
    </row>
    <row r="14" spans="2:31" ht="32" x14ac:dyDescent="0.2">
      <c r="B14" s="18" t="s">
        <v>99</v>
      </c>
      <c r="C14" s="17">
        <v>0.22270247048494499</v>
      </c>
      <c r="D14" s="17">
        <v>0.22343633999206799</v>
      </c>
      <c r="E14" s="17">
        <v>0.24701936980834399</v>
      </c>
      <c r="F14" s="17">
        <v>0.28655358664172698</v>
      </c>
      <c r="G14" s="17">
        <v>0.28612712377013799</v>
      </c>
      <c r="H14" s="17">
        <v>0.182728968796839</v>
      </c>
      <c r="I14" s="17">
        <v>0.12665992134578699</v>
      </c>
      <c r="J14" s="17"/>
      <c r="K14" s="17">
        <v>0.23472242994769599</v>
      </c>
      <c r="L14" s="17">
        <v>0.20995456985682501</v>
      </c>
      <c r="M14" s="17"/>
      <c r="N14" s="17">
        <v>0.268453254614262</v>
      </c>
      <c r="O14" s="17">
        <v>0.184860278805066</v>
      </c>
      <c r="P14" s="17">
        <v>0.23697442781845299</v>
      </c>
      <c r="Q14" s="17">
        <v>0.26229219532729198</v>
      </c>
      <c r="R14" s="17">
        <v>0.203045924651645</v>
      </c>
      <c r="S14" s="17">
        <v>0.15876387920670901</v>
      </c>
      <c r="T14" s="17">
        <v>0.25851770997767198</v>
      </c>
      <c r="U14" s="17">
        <v>0.12703893003859901</v>
      </c>
      <c r="V14" s="17">
        <v>0.25379362484768497</v>
      </c>
      <c r="W14" s="17">
        <v>0.178318534500127</v>
      </c>
      <c r="X14" s="17">
        <v>0.29232143756177698</v>
      </c>
      <c r="Y14" s="17">
        <v>0.193443247825554</v>
      </c>
      <c r="Z14" s="17"/>
      <c r="AA14" s="17">
        <v>0.18053549843606401</v>
      </c>
      <c r="AB14" s="17">
        <v>0.22949986932100999</v>
      </c>
      <c r="AC14" s="17">
        <v>0.219462553873261</v>
      </c>
      <c r="AD14" s="17">
        <v>0.29068961142583</v>
      </c>
      <c r="AE14" s="17">
        <v>0.32520224107787399</v>
      </c>
    </row>
    <row r="15" spans="2:31" ht="48" x14ac:dyDescent="0.2">
      <c r="B15" s="18" t="s">
        <v>100</v>
      </c>
      <c r="C15" s="17">
        <v>0.205229002936933</v>
      </c>
      <c r="D15" s="17">
        <v>0.33010195930786201</v>
      </c>
      <c r="E15" s="17">
        <v>0.29025470462686198</v>
      </c>
      <c r="F15" s="17">
        <v>0.23022216724459299</v>
      </c>
      <c r="G15" s="17">
        <v>0.17041004989372399</v>
      </c>
      <c r="H15" s="17">
        <v>0.13994967550115001</v>
      </c>
      <c r="I15" s="17">
        <v>0.10568360804372701</v>
      </c>
      <c r="J15" s="17"/>
      <c r="K15" s="17">
        <v>0.23041709159886001</v>
      </c>
      <c r="L15" s="17">
        <v>0.17962352220114899</v>
      </c>
      <c r="M15" s="17"/>
      <c r="N15" s="17">
        <v>0.28685069087028597</v>
      </c>
      <c r="O15" s="17">
        <v>0.24315435034593499</v>
      </c>
      <c r="P15" s="17">
        <v>0.16633648758002101</v>
      </c>
      <c r="Q15" s="17">
        <v>0.171595472000211</v>
      </c>
      <c r="R15" s="17">
        <v>0.175559588054441</v>
      </c>
      <c r="S15" s="17">
        <v>0.159508710594023</v>
      </c>
      <c r="T15" s="17">
        <v>0.20130930467827801</v>
      </c>
      <c r="U15" s="17">
        <v>0.16816238944716599</v>
      </c>
      <c r="V15" s="17">
        <v>0.176231581637457</v>
      </c>
      <c r="W15" s="17">
        <v>0.288836470583688</v>
      </c>
      <c r="X15" s="17">
        <v>0.173932183973699</v>
      </c>
      <c r="Y15" s="17">
        <v>3.0435637715135699E-2</v>
      </c>
      <c r="Z15" s="17"/>
      <c r="AA15" s="17">
        <v>0.15909769982898</v>
      </c>
      <c r="AB15" s="17">
        <v>0.21948912066814499</v>
      </c>
      <c r="AC15" s="17">
        <v>0.228534052158787</v>
      </c>
      <c r="AD15" s="17">
        <v>0.19608710301256099</v>
      </c>
      <c r="AE15" s="17">
        <v>0.53204969425850401</v>
      </c>
    </row>
    <row r="16" spans="2:31" ht="48" x14ac:dyDescent="0.2">
      <c r="B16" s="18" t="s">
        <v>101</v>
      </c>
      <c r="C16" s="17">
        <v>0.133649315070864</v>
      </c>
      <c r="D16" s="17">
        <v>0.17688224868329999</v>
      </c>
      <c r="E16" s="17">
        <v>0.15895371261050301</v>
      </c>
      <c r="F16" s="17">
        <v>0.17131627630171001</v>
      </c>
      <c r="G16" s="17">
        <v>0.12978779973010199</v>
      </c>
      <c r="H16" s="17">
        <v>7.8552743201406899E-2</v>
      </c>
      <c r="I16" s="17">
        <v>9.4221767758621205E-2</v>
      </c>
      <c r="J16" s="17"/>
      <c r="K16" s="17">
        <v>0.15603953637029899</v>
      </c>
      <c r="L16" s="17">
        <v>0.112401569191921</v>
      </c>
      <c r="M16" s="17"/>
      <c r="N16" s="17">
        <v>0.190709383135548</v>
      </c>
      <c r="O16" s="17">
        <v>0.11819916079180801</v>
      </c>
      <c r="P16" s="17">
        <v>8.0642201031206603E-2</v>
      </c>
      <c r="Q16" s="17">
        <v>8.2610809336480101E-2</v>
      </c>
      <c r="R16" s="17">
        <v>0.111840311135127</v>
      </c>
      <c r="S16" s="17">
        <v>0.17496648444645399</v>
      </c>
      <c r="T16" s="17">
        <v>0.133948729315158</v>
      </c>
      <c r="U16" s="17">
        <v>7.5005597611056504E-2</v>
      </c>
      <c r="V16" s="17">
        <v>0.144655525374914</v>
      </c>
      <c r="W16" s="17">
        <v>0.181620578426966</v>
      </c>
      <c r="X16" s="17">
        <v>9.9550270463924395E-2</v>
      </c>
      <c r="Y16" s="17">
        <v>9.6156800985203003E-2</v>
      </c>
      <c r="Z16" s="17"/>
      <c r="AA16" s="17">
        <v>0.100522909034807</v>
      </c>
      <c r="AB16" s="17">
        <v>0.11034074514032401</v>
      </c>
      <c r="AC16" s="17">
        <v>0.147250702920348</v>
      </c>
      <c r="AD16" s="17">
        <v>0.17764949368815999</v>
      </c>
      <c r="AE16" s="17">
        <v>0.25006426959066202</v>
      </c>
    </row>
    <row r="17" spans="2:31" ht="16" x14ac:dyDescent="0.2">
      <c r="B17" s="18" t="s">
        <v>82</v>
      </c>
      <c r="C17" s="17">
        <v>0.11063019695635801</v>
      </c>
      <c r="D17" s="17">
        <v>2.81722758143409E-2</v>
      </c>
      <c r="E17" s="17">
        <v>4.8674683937182002E-2</v>
      </c>
      <c r="F17" s="17">
        <v>6.5175145109845595E-2</v>
      </c>
      <c r="G17" s="17">
        <v>0.13192084289957101</v>
      </c>
      <c r="H17" s="17">
        <v>0.197023263087057</v>
      </c>
      <c r="I17" s="17">
        <v>0.17688061050821</v>
      </c>
      <c r="J17" s="17"/>
      <c r="K17" s="17">
        <v>0.112615031832611</v>
      </c>
      <c r="L17" s="17">
        <v>0.107265978435411</v>
      </c>
      <c r="M17" s="17"/>
      <c r="N17" s="17">
        <v>7.2696880200140507E-2</v>
      </c>
      <c r="O17" s="17">
        <v>0.104599606391065</v>
      </c>
      <c r="P17" s="17">
        <v>9.7324226338647096E-2</v>
      </c>
      <c r="Q17" s="17">
        <v>0.15418984912238901</v>
      </c>
      <c r="R17" s="17">
        <v>8.3753919272077898E-2</v>
      </c>
      <c r="S17" s="17">
        <v>0.13619913903143299</v>
      </c>
      <c r="T17" s="17">
        <v>0.12210826336177601</v>
      </c>
      <c r="U17" s="17">
        <v>0.115078581053977</v>
      </c>
      <c r="V17" s="17">
        <v>0.11142877932515</v>
      </c>
      <c r="W17" s="17">
        <v>7.8486998395813398E-2</v>
      </c>
      <c r="X17" s="17">
        <v>9.2861583377342696E-2</v>
      </c>
      <c r="Y17" s="17">
        <v>0.29838141177379301</v>
      </c>
      <c r="Z17" s="17"/>
      <c r="AA17" s="17">
        <v>0.15686656279205699</v>
      </c>
      <c r="AB17" s="17">
        <v>0.10504258148397801</v>
      </c>
      <c r="AC17" s="17">
        <v>8.4549765422905696E-2</v>
      </c>
      <c r="AD17" s="17">
        <v>9.56790543001248E-2</v>
      </c>
      <c r="AE17" s="17">
        <v>4.8105082781433398E-2</v>
      </c>
    </row>
    <row r="18" spans="2:31" ht="16" x14ac:dyDescent="0.2">
      <c r="B18" s="18" t="s">
        <v>102</v>
      </c>
      <c r="C18" s="19">
        <v>5.2874453143137601E-2</v>
      </c>
      <c r="D18" s="19">
        <v>7.4365736689480905E-2</v>
      </c>
      <c r="E18" s="19">
        <v>2.41649446731881E-2</v>
      </c>
      <c r="F18" s="19">
        <v>6.4563581724446706E-2</v>
      </c>
      <c r="G18" s="19">
        <v>5.6438337240233998E-2</v>
      </c>
      <c r="H18" s="19">
        <v>4.4505517241761897E-2</v>
      </c>
      <c r="I18" s="19">
        <v>5.5267745566295101E-2</v>
      </c>
      <c r="J18" s="19"/>
      <c r="K18" s="19">
        <v>4.5185548309743702E-2</v>
      </c>
      <c r="L18" s="19">
        <v>6.0542526343337698E-2</v>
      </c>
      <c r="M18" s="19"/>
      <c r="N18" s="19">
        <v>5.45695708760131E-2</v>
      </c>
      <c r="O18" s="19">
        <v>3.6822906930907097E-2</v>
      </c>
      <c r="P18" s="19">
        <v>4.7742965916993403E-2</v>
      </c>
      <c r="Q18" s="19">
        <v>3.9057656580326602E-2</v>
      </c>
      <c r="R18" s="19">
        <v>0.14555754846013999</v>
      </c>
      <c r="S18" s="19">
        <v>4.2014811389857402E-2</v>
      </c>
      <c r="T18" s="19">
        <v>7.5877291496697502E-2</v>
      </c>
      <c r="U18" s="19">
        <v>2.4587232317068702E-2</v>
      </c>
      <c r="V18" s="19">
        <v>3.6370713036686299E-2</v>
      </c>
      <c r="W18" s="19">
        <v>2.35502294374683E-2</v>
      </c>
      <c r="X18" s="19">
        <v>9.8892978773399795E-2</v>
      </c>
      <c r="Y18" s="19">
        <v>3.1117331308688299E-2</v>
      </c>
      <c r="Z18" s="19"/>
      <c r="AA18" s="19">
        <v>6.74823564520559E-2</v>
      </c>
      <c r="AB18" s="19">
        <v>5.4756270586004303E-2</v>
      </c>
      <c r="AC18" s="19">
        <v>4.0766451992225998E-2</v>
      </c>
      <c r="AD18" s="19">
        <v>2.3827887245051801E-2</v>
      </c>
      <c r="AE18" s="19">
        <v>5.2643606680688598E-2</v>
      </c>
    </row>
    <row r="19" spans="2:31" x14ac:dyDescent="0.2">
      <c r="B19" s="16"/>
    </row>
    <row r="20" spans="2:31" x14ac:dyDescent="0.2">
      <c r="B20" t="s">
        <v>55</v>
      </c>
    </row>
    <row r="21" spans="2:31" x14ac:dyDescent="0.2">
      <c r="B21" t="s">
        <v>56</v>
      </c>
    </row>
    <row r="23" spans="2:31" x14ac:dyDescent="0.2">
      <c r="B23"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E23"/>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113</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32" x14ac:dyDescent="0.2">
      <c r="B9" s="18" t="s">
        <v>104</v>
      </c>
      <c r="C9" s="17">
        <v>0.44974163839231901</v>
      </c>
      <c r="D9" s="17">
        <v>0.50092038910688896</v>
      </c>
      <c r="E9" s="17">
        <v>0.47175190320096999</v>
      </c>
      <c r="F9" s="17">
        <v>0.50054823276952098</v>
      </c>
      <c r="G9" s="17">
        <v>0.486857825278803</v>
      </c>
      <c r="H9" s="17">
        <v>0.406444769150275</v>
      </c>
      <c r="I9" s="17">
        <v>0.35508375523277302</v>
      </c>
      <c r="J9" s="17"/>
      <c r="K9" s="17">
        <v>0.43059037229921199</v>
      </c>
      <c r="L9" s="17">
        <v>0.46822751057266399</v>
      </c>
      <c r="M9" s="17"/>
      <c r="N9" s="17">
        <v>0.51955363460147397</v>
      </c>
      <c r="O9" s="17">
        <v>0.40838726834220401</v>
      </c>
      <c r="P9" s="17">
        <v>0.395949946505048</v>
      </c>
      <c r="Q9" s="17">
        <v>0.43235064676540103</v>
      </c>
      <c r="R9" s="17">
        <v>0.49984609304899402</v>
      </c>
      <c r="S9" s="17">
        <v>0.47594980510295498</v>
      </c>
      <c r="T9" s="17">
        <v>0.47822583076425501</v>
      </c>
      <c r="U9" s="17">
        <v>0.43333065922970698</v>
      </c>
      <c r="V9" s="17">
        <v>0.44376495604934102</v>
      </c>
      <c r="W9" s="17">
        <v>0.44690734806327298</v>
      </c>
      <c r="X9" s="17">
        <v>0.39063461758761298</v>
      </c>
      <c r="Y9" s="17">
        <v>0.37878563814162403</v>
      </c>
      <c r="Z9" s="17"/>
      <c r="AA9" s="17">
        <v>0.38493653130708899</v>
      </c>
      <c r="AB9" s="17">
        <v>0.46914662165592602</v>
      </c>
      <c r="AC9" s="17">
        <v>0.50813146194726599</v>
      </c>
      <c r="AD9" s="17">
        <v>0.43596460552448602</v>
      </c>
      <c r="AE9" s="17">
        <v>0.55680822559496201</v>
      </c>
    </row>
    <row r="10" spans="2:31" ht="48" x14ac:dyDescent="0.2">
      <c r="B10" s="18" t="s">
        <v>105</v>
      </c>
      <c r="C10" s="17">
        <v>0.37223298934916299</v>
      </c>
      <c r="D10" s="17">
        <v>0.341913928612471</v>
      </c>
      <c r="E10" s="17">
        <v>0.37357534646625101</v>
      </c>
      <c r="F10" s="17">
        <v>0.429477357052368</v>
      </c>
      <c r="G10" s="17">
        <v>0.31805562765302697</v>
      </c>
      <c r="H10" s="17">
        <v>0.34116742040041498</v>
      </c>
      <c r="I10" s="17">
        <v>0.409120420730197</v>
      </c>
      <c r="J10" s="17"/>
      <c r="K10" s="17">
        <v>0.40003403198237403</v>
      </c>
      <c r="L10" s="17">
        <v>0.34457165653028499</v>
      </c>
      <c r="M10" s="17"/>
      <c r="N10" s="17">
        <v>0.34614691759397898</v>
      </c>
      <c r="O10" s="17">
        <v>0.35809558932271601</v>
      </c>
      <c r="P10" s="17">
        <v>0.41276192739170597</v>
      </c>
      <c r="Q10" s="17">
        <v>0.31288770117838399</v>
      </c>
      <c r="R10" s="17">
        <v>0.34544427128142402</v>
      </c>
      <c r="S10" s="17">
        <v>0.399077034528173</v>
      </c>
      <c r="T10" s="17">
        <v>0.420693992391728</v>
      </c>
      <c r="U10" s="17">
        <v>0.26882295947947199</v>
      </c>
      <c r="V10" s="17">
        <v>0.43899230751198798</v>
      </c>
      <c r="W10" s="17">
        <v>0.41651292541430501</v>
      </c>
      <c r="X10" s="17">
        <v>0.31324908880649199</v>
      </c>
      <c r="Y10" s="17">
        <v>0.33072857174025999</v>
      </c>
      <c r="Z10" s="17"/>
      <c r="AA10" s="17">
        <v>0.32070886391201497</v>
      </c>
      <c r="AB10" s="17">
        <v>0.29275769188429401</v>
      </c>
      <c r="AC10" s="17">
        <v>0.42832658632930198</v>
      </c>
      <c r="AD10" s="17">
        <v>0.46906579756795502</v>
      </c>
      <c r="AE10" s="17">
        <v>0.51923822386993201</v>
      </c>
    </row>
    <row r="11" spans="2:31" ht="32" x14ac:dyDescent="0.2">
      <c r="B11" s="18" t="s">
        <v>106</v>
      </c>
      <c r="C11" s="17">
        <v>0.37153035774919402</v>
      </c>
      <c r="D11" s="17">
        <v>0.26438434363041002</v>
      </c>
      <c r="E11" s="17">
        <v>0.31809934434439402</v>
      </c>
      <c r="F11" s="17">
        <v>0.267193835848962</v>
      </c>
      <c r="G11" s="17">
        <v>0.342469318177124</v>
      </c>
      <c r="H11" s="17">
        <v>0.46314102817692898</v>
      </c>
      <c r="I11" s="17">
        <v>0.53394879860230604</v>
      </c>
      <c r="J11" s="17"/>
      <c r="K11" s="17">
        <v>0.389792829923437</v>
      </c>
      <c r="L11" s="17">
        <v>0.35509471423265399</v>
      </c>
      <c r="M11" s="17"/>
      <c r="N11" s="17">
        <v>0.31551315998048302</v>
      </c>
      <c r="O11" s="17">
        <v>0.38235435996608802</v>
      </c>
      <c r="P11" s="17">
        <v>0.463883899645397</v>
      </c>
      <c r="Q11" s="17">
        <v>0.35559539466724499</v>
      </c>
      <c r="R11" s="17">
        <v>0.29664124474794001</v>
      </c>
      <c r="S11" s="17">
        <v>0.38488757052797201</v>
      </c>
      <c r="T11" s="17">
        <v>0.395397027252188</v>
      </c>
      <c r="U11" s="17">
        <v>0.41023479055578499</v>
      </c>
      <c r="V11" s="17">
        <v>0.36909334954376</v>
      </c>
      <c r="W11" s="17">
        <v>0.408279555142747</v>
      </c>
      <c r="X11" s="17">
        <v>0.355894739008353</v>
      </c>
      <c r="Y11" s="17">
        <v>0.32825781902061202</v>
      </c>
      <c r="Z11" s="17"/>
      <c r="AA11" s="17">
        <v>0.429762152892604</v>
      </c>
      <c r="AB11" s="17">
        <v>0.35651444837601098</v>
      </c>
      <c r="AC11" s="17">
        <v>0.34692627958455802</v>
      </c>
      <c r="AD11" s="17">
        <v>0.36595634381755698</v>
      </c>
      <c r="AE11" s="17">
        <v>0.28384914229844499</v>
      </c>
    </row>
    <row r="12" spans="2:31" ht="32" x14ac:dyDescent="0.2">
      <c r="B12" s="18" t="s">
        <v>107</v>
      </c>
      <c r="C12" s="17">
        <v>0.32600059673284099</v>
      </c>
      <c r="D12" s="17">
        <v>0.33583852887363302</v>
      </c>
      <c r="E12" s="17">
        <v>0.36069195211645499</v>
      </c>
      <c r="F12" s="17">
        <v>0.37906580143218299</v>
      </c>
      <c r="G12" s="17">
        <v>0.32863037631348402</v>
      </c>
      <c r="H12" s="17">
        <v>0.30596189906571702</v>
      </c>
      <c r="I12" s="17">
        <v>0.25918213374420901</v>
      </c>
      <c r="J12" s="17"/>
      <c r="K12" s="17">
        <v>0.34262605694127302</v>
      </c>
      <c r="L12" s="17">
        <v>0.309079472778999</v>
      </c>
      <c r="M12" s="17"/>
      <c r="N12" s="17">
        <v>0.35104343228853102</v>
      </c>
      <c r="O12" s="17">
        <v>0.33232809945049502</v>
      </c>
      <c r="P12" s="17">
        <v>0.35492765205265198</v>
      </c>
      <c r="Q12" s="17">
        <v>0.40152534266607298</v>
      </c>
      <c r="R12" s="17">
        <v>0.18996431664827701</v>
      </c>
      <c r="S12" s="17">
        <v>0.29132212958847897</v>
      </c>
      <c r="T12" s="17">
        <v>0.26018180775836502</v>
      </c>
      <c r="U12" s="17">
        <v>0.26860677362771701</v>
      </c>
      <c r="V12" s="17">
        <v>0.31718926554902899</v>
      </c>
      <c r="W12" s="17">
        <v>0.41854931336224199</v>
      </c>
      <c r="X12" s="17">
        <v>0.39477308264503103</v>
      </c>
      <c r="Y12" s="17">
        <v>0.19018666160771</v>
      </c>
      <c r="Z12" s="17"/>
      <c r="AA12" s="17">
        <v>0.274185105905834</v>
      </c>
      <c r="AB12" s="17">
        <v>0.27888760747880897</v>
      </c>
      <c r="AC12" s="17">
        <v>0.38197719444119699</v>
      </c>
      <c r="AD12" s="17">
        <v>0.38623520675274597</v>
      </c>
      <c r="AE12" s="17">
        <v>0.365644539028602</v>
      </c>
    </row>
    <row r="13" spans="2:31" ht="32" x14ac:dyDescent="0.2">
      <c r="B13" s="18" t="s">
        <v>108</v>
      </c>
      <c r="C13" s="17">
        <v>0.246676144651473</v>
      </c>
      <c r="D13" s="17">
        <v>0.31896792124516499</v>
      </c>
      <c r="E13" s="17">
        <v>0.35459463087220999</v>
      </c>
      <c r="F13" s="17">
        <v>0.31599649721319201</v>
      </c>
      <c r="G13" s="17">
        <v>0.23119168774574</v>
      </c>
      <c r="H13" s="17">
        <v>0.19504547063153099</v>
      </c>
      <c r="I13" s="17">
        <v>0.101148441534178</v>
      </c>
      <c r="J13" s="17"/>
      <c r="K13" s="17">
        <v>0.27754810413321301</v>
      </c>
      <c r="L13" s="17">
        <v>0.21554250994349</v>
      </c>
      <c r="M13" s="17"/>
      <c r="N13" s="17">
        <v>0.310336827679428</v>
      </c>
      <c r="O13" s="17">
        <v>0.20499463102635301</v>
      </c>
      <c r="P13" s="17">
        <v>0.19949284167457099</v>
      </c>
      <c r="Q13" s="17">
        <v>0.198047263167489</v>
      </c>
      <c r="R13" s="17">
        <v>0.23373221081286999</v>
      </c>
      <c r="S13" s="17">
        <v>0.214447997856682</v>
      </c>
      <c r="T13" s="17">
        <v>0.310245969994494</v>
      </c>
      <c r="U13" s="17">
        <v>0.17833717891633799</v>
      </c>
      <c r="V13" s="17">
        <v>0.27195979628153499</v>
      </c>
      <c r="W13" s="17">
        <v>0.35200910013389197</v>
      </c>
      <c r="X13" s="17">
        <v>0.159686175971577</v>
      </c>
      <c r="Y13" s="17">
        <v>0.18475512985499401</v>
      </c>
      <c r="Z13" s="17"/>
      <c r="AA13" s="17">
        <v>0.194283848460857</v>
      </c>
      <c r="AB13" s="17">
        <v>0.25728734054454799</v>
      </c>
      <c r="AC13" s="17">
        <v>0.26468221817175602</v>
      </c>
      <c r="AD13" s="17">
        <v>0.27008930539964099</v>
      </c>
      <c r="AE13" s="17">
        <v>0.37448866084465798</v>
      </c>
    </row>
    <row r="14" spans="2:31" ht="32" x14ac:dyDescent="0.2">
      <c r="B14" s="18" t="s">
        <v>109</v>
      </c>
      <c r="C14" s="17">
        <v>9.6926041618347896E-4</v>
      </c>
      <c r="D14" s="17">
        <v>0</v>
      </c>
      <c r="E14" s="17">
        <v>0</v>
      </c>
      <c r="F14" s="17">
        <v>0</v>
      </c>
      <c r="G14" s="17">
        <v>5.6861351290197499E-3</v>
      </c>
      <c r="H14" s="17">
        <v>0</v>
      </c>
      <c r="I14" s="17">
        <v>0</v>
      </c>
      <c r="J14" s="17"/>
      <c r="K14" s="17">
        <v>1.9654524929075298E-3</v>
      </c>
      <c r="L14" s="17">
        <v>0</v>
      </c>
      <c r="M14" s="17"/>
      <c r="N14" s="17">
        <v>0</v>
      </c>
      <c r="O14" s="17">
        <v>7.4661661037061398E-3</v>
      </c>
      <c r="P14" s="17">
        <v>0</v>
      </c>
      <c r="Q14" s="17">
        <v>0</v>
      </c>
      <c r="R14" s="17">
        <v>0</v>
      </c>
      <c r="S14" s="17">
        <v>0</v>
      </c>
      <c r="T14" s="17">
        <v>0</v>
      </c>
      <c r="U14" s="17">
        <v>0</v>
      </c>
      <c r="V14" s="17">
        <v>0</v>
      </c>
      <c r="W14" s="17">
        <v>0</v>
      </c>
      <c r="X14" s="17">
        <v>0</v>
      </c>
      <c r="Y14" s="17">
        <v>0</v>
      </c>
      <c r="Z14" s="17"/>
      <c r="AA14" s="17">
        <v>0</v>
      </c>
      <c r="AB14" s="17">
        <v>4.4005723607532399E-3</v>
      </c>
      <c r="AC14" s="17">
        <v>0</v>
      </c>
      <c r="AD14" s="17">
        <v>0</v>
      </c>
      <c r="AE14" s="17">
        <v>0</v>
      </c>
    </row>
    <row r="15" spans="2:31" ht="16" x14ac:dyDescent="0.2">
      <c r="B15" s="18" t="s">
        <v>110</v>
      </c>
      <c r="C15" s="17">
        <v>9.4380655519215998E-4</v>
      </c>
      <c r="D15" s="17">
        <v>0</v>
      </c>
      <c r="E15" s="17">
        <v>0</v>
      </c>
      <c r="F15" s="17">
        <v>0</v>
      </c>
      <c r="G15" s="17">
        <v>5.5368108703010999E-3</v>
      </c>
      <c r="H15" s="17">
        <v>0</v>
      </c>
      <c r="I15" s="17">
        <v>0</v>
      </c>
      <c r="J15" s="17"/>
      <c r="K15" s="17">
        <v>1.91383751544203E-3</v>
      </c>
      <c r="L15" s="17">
        <v>0</v>
      </c>
      <c r="M15" s="17"/>
      <c r="N15" s="17">
        <v>0</v>
      </c>
      <c r="O15" s="17">
        <v>0</v>
      </c>
      <c r="P15" s="17">
        <v>1.17212804925319E-2</v>
      </c>
      <c r="Q15" s="17">
        <v>0</v>
      </c>
      <c r="R15" s="17">
        <v>0</v>
      </c>
      <c r="S15" s="17">
        <v>0</v>
      </c>
      <c r="T15" s="17">
        <v>0</v>
      </c>
      <c r="U15" s="17">
        <v>0</v>
      </c>
      <c r="V15" s="17">
        <v>0</v>
      </c>
      <c r="W15" s="17">
        <v>0</v>
      </c>
      <c r="X15" s="17">
        <v>0</v>
      </c>
      <c r="Y15" s="17">
        <v>0</v>
      </c>
      <c r="Z15" s="17"/>
      <c r="AA15" s="17">
        <v>0</v>
      </c>
      <c r="AB15" s="17">
        <v>4.2850084160355696E-3</v>
      </c>
      <c r="AC15" s="17">
        <v>0</v>
      </c>
      <c r="AD15" s="17">
        <v>0</v>
      </c>
      <c r="AE15" s="17">
        <v>0</v>
      </c>
    </row>
    <row r="16" spans="2:31" ht="16" x14ac:dyDescent="0.2">
      <c r="B16" s="18" t="s">
        <v>111</v>
      </c>
      <c r="C16" s="17">
        <v>8.9044792263579605E-4</v>
      </c>
      <c r="D16" s="17">
        <v>0</v>
      </c>
      <c r="E16" s="17">
        <v>0</v>
      </c>
      <c r="F16" s="17">
        <v>0</v>
      </c>
      <c r="G16" s="17">
        <v>0</v>
      </c>
      <c r="H16" s="17">
        <v>0</v>
      </c>
      <c r="I16" s="17">
        <v>4.2375665145825501E-3</v>
      </c>
      <c r="J16" s="17"/>
      <c r="K16" s="17">
        <v>1.80563763889184E-3</v>
      </c>
      <c r="L16" s="17">
        <v>0</v>
      </c>
      <c r="M16" s="17"/>
      <c r="N16" s="17">
        <v>0</v>
      </c>
      <c r="O16" s="17">
        <v>6.8590772779896902E-3</v>
      </c>
      <c r="P16" s="17">
        <v>0</v>
      </c>
      <c r="Q16" s="17">
        <v>0</v>
      </c>
      <c r="R16" s="17">
        <v>0</v>
      </c>
      <c r="S16" s="17">
        <v>0</v>
      </c>
      <c r="T16" s="17">
        <v>0</v>
      </c>
      <c r="U16" s="17">
        <v>0</v>
      </c>
      <c r="V16" s="17">
        <v>0</v>
      </c>
      <c r="W16" s="17">
        <v>0</v>
      </c>
      <c r="X16" s="17">
        <v>0</v>
      </c>
      <c r="Y16" s="17">
        <v>0</v>
      </c>
      <c r="Z16" s="17"/>
      <c r="AA16" s="17">
        <v>0</v>
      </c>
      <c r="AB16" s="17">
        <v>0</v>
      </c>
      <c r="AC16" s="17">
        <v>3.0674433275343499E-3</v>
      </c>
      <c r="AD16" s="17">
        <v>0</v>
      </c>
      <c r="AE16" s="17">
        <v>0</v>
      </c>
    </row>
    <row r="17" spans="2:31" ht="16" x14ac:dyDescent="0.2">
      <c r="B17" s="18" t="s">
        <v>92</v>
      </c>
      <c r="C17" s="17">
        <v>5.5447327072782101E-3</v>
      </c>
      <c r="D17" s="17">
        <v>6.5859231149521299E-3</v>
      </c>
      <c r="E17" s="17">
        <v>0</v>
      </c>
      <c r="F17" s="17">
        <v>5.0489307788306598E-3</v>
      </c>
      <c r="G17" s="17">
        <v>1.12229459993208E-2</v>
      </c>
      <c r="H17" s="17">
        <v>0</v>
      </c>
      <c r="I17" s="17">
        <v>8.8241650829122692E-3</v>
      </c>
      <c r="J17" s="17"/>
      <c r="K17" s="17">
        <v>5.68492764724139E-3</v>
      </c>
      <c r="L17" s="17">
        <v>5.4287085438299203E-3</v>
      </c>
      <c r="M17" s="17"/>
      <c r="N17" s="17">
        <v>0</v>
      </c>
      <c r="O17" s="17">
        <v>2.0962798581440199E-2</v>
      </c>
      <c r="P17" s="17">
        <v>2.3093964226518299E-2</v>
      </c>
      <c r="Q17" s="17">
        <v>0</v>
      </c>
      <c r="R17" s="17">
        <v>0</v>
      </c>
      <c r="S17" s="17">
        <v>0</v>
      </c>
      <c r="T17" s="17">
        <v>1.22355406510325E-2</v>
      </c>
      <c r="U17" s="17">
        <v>0</v>
      </c>
      <c r="V17" s="17">
        <v>0</v>
      </c>
      <c r="W17" s="17">
        <v>0</v>
      </c>
      <c r="X17" s="17">
        <v>0</v>
      </c>
      <c r="Y17" s="17">
        <v>0</v>
      </c>
      <c r="Z17" s="17"/>
      <c r="AA17" s="17">
        <v>4.2222744222228797E-3</v>
      </c>
      <c r="AB17" s="17">
        <v>1.67553384277923E-2</v>
      </c>
      <c r="AC17" s="17">
        <v>3.0674433275343499E-3</v>
      </c>
      <c r="AD17" s="17">
        <v>0</v>
      </c>
      <c r="AE17" s="17">
        <v>0</v>
      </c>
    </row>
    <row r="18" spans="2:31" ht="16" x14ac:dyDescent="0.2">
      <c r="B18" s="18" t="s">
        <v>112</v>
      </c>
      <c r="C18" s="19">
        <v>8.6334204193561997E-2</v>
      </c>
      <c r="D18" s="19">
        <v>5.7741120223911202E-2</v>
      </c>
      <c r="E18" s="19">
        <v>5.2952118297559102E-2</v>
      </c>
      <c r="F18" s="19">
        <v>6.1512863229256601E-2</v>
      </c>
      <c r="G18" s="19">
        <v>0.104008134000056</v>
      </c>
      <c r="H18" s="19">
        <v>0.106184012830879</v>
      </c>
      <c r="I18" s="19">
        <v>0.12521026596475601</v>
      </c>
      <c r="J18" s="19"/>
      <c r="K18" s="19">
        <v>7.0240699657255004E-2</v>
      </c>
      <c r="L18" s="19">
        <v>0.100521254562863</v>
      </c>
      <c r="M18" s="19"/>
      <c r="N18" s="19">
        <v>4.2460696599371198E-2</v>
      </c>
      <c r="O18" s="19">
        <v>8.3017064436596996E-2</v>
      </c>
      <c r="P18" s="19">
        <v>9.3832843261186696E-2</v>
      </c>
      <c r="Q18" s="19">
        <v>0.150597051909199</v>
      </c>
      <c r="R18" s="19">
        <v>0.118165493296448</v>
      </c>
      <c r="S18" s="19">
        <v>0.10529164968225201</v>
      </c>
      <c r="T18" s="19">
        <v>5.7289797039549499E-2</v>
      </c>
      <c r="U18" s="19">
        <v>0.12056152161363499</v>
      </c>
      <c r="V18" s="19">
        <v>6.8626441903253205E-2</v>
      </c>
      <c r="W18" s="19">
        <v>4.6698304999273202E-2</v>
      </c>
      <c r="X18" s="19">
        <v>9.5151125637054301E-2</v>
      </c>
      <c r="Y18" s="19">
        <v>0.15922945819359999</v>
      </c>
      <c r="Z18" s="19"/>
      <c r="AA18" s="19">
        <v>0.121503144553053</v>
      </c>
      <c r="AB18" s="19">
        <v>8.7973807514897598E-2</v>
      </c>
      <c r="AC18" s="19">
        <v>5.6641539089606598E-2</v>
      </c>
      <c r="AD18" s="19">
        <v>6.19824482725016E-2</v>
      </c>
      <c r="AE18" s="19">
        <v>4.8105082781433398E-2</v>
      </c>
    </row>
    <row r="19" spans="2:31" x14ac:dyDescent="0.2">
      <c r="B19" s="16"/>
    </row>
    <row r="20" spans="2:31" x14ac:dyDescent="0.2">
      <c r="B20" t="s">
        <v>55</v>
      </c>
    </row>
    <row r="21" spans="2:31" x14ac:dyDescent="0.2">
      <c r="B21" t="s">
        <v>56</v>
      </c>
    </row>
    <row r="23" spans="2:31" x14ac:dyDescent="0.2">
      <c r="B23"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E18"/>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118</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114</v>
      </c>
      <c r="C9" s="17">
        <v>0.281808771526669</v>
      </c>
      <c r="D9" s="17">
        <v>0.35135211410093697</v>
      </c>
      <c r="E9" s="17">
        <v>0.38709554282758601</v>
      </c>
      <c r="F9" s="17">
        <v>0.27953039593069601</v>
      </c>
      <c r="G9" s="17">
        <v>0.26200859412118599</v>
      </c>
      <c r="H9" s="17">
        <v>0.22683556450286699</v>
      </c>
      <c r="I9" s="17">
        <v>0.204889691497535</v>
      </c>
      <c r="J9" s="17"/>
      <c r="K9" s="17">
        <v>0.29141642049567301</v>
      </c>
      <c r="L9" s="17">
        <v>0.27348520728054798</v>
      </c>
      <c r="M9" s="17"/>
      <c r="N9" s="17">
        <v>0.33540293891930001</v>
      </c>
      <c r="O9" s="17">
        <v>0.26164259634724402</v>
      </c>
      <c r="P9" s="17">
        <v>0.23084274548577599</v>
      </c>
      <c r="Q9" s="17">
        <v>0.28587203460462901</v>
      </c>
      <c r="R9" s="17">
        <v>0.20118883668391599</v>
      </c>
      <c r="S9" s="17">
        <v>0.324002782345225</v>
      </c>
      <c r="T9" s="17">
        <v>0.33273064607474201</v>
      </c>
      <c r="U9" s="17">
        <v>0.35755516976183399</v>
      </c>
      <c r="V9" s="17">
        <v>0.28785987180331901</v>
      </c>
      <c r="W9" s="17">
        <v>0.293977544015461</v>
      </c>
      <c r="X9" s="17">
        <v>0.20411737333209901</v>
      </c>
      <c r="Y9" s="17">
        <v>0.13680180800634101</v>
      </c>
      <c r="Z9" s="17"/>
      <c r="AA9" s="17">
        <v>0.29787345075813099</v>
      </c>
      <c r="AB9" s="17">
        <v>0.27829609097749403</v>
      </c>
      <c r="AC9" s="17">
        <v>0.26629956318495202</v>
      </c>
      <c r="AD9" s="17">
        <v>0.30184465826547802</v>
      </c>
      <c r="AE9" s="17">
        <v>0.53422796467049705</v>
      </c>
    </row>
    <row r="10" spans="2:31" ht="16" x14ac:dyDescent="0.2">
      <c r="B10" s="18" t="s">
        <v>115</v>
      </c>
      <c r="C10" s="17">
        <v>0.38153571745590897</v>
      </c>
      <c r="D10" s="17">
        <v>0.44455867408144301</v>
      </c>
      <c r="E10" s="17">
        <v>0.423502879715696</v>
      </c>
      <c r="F10" s="17">
        <v>0.46545385332570099</v>
      </c>
      <c r="G10" s="17">
        <v>0.39406705675498199</v>
      </c>
      <c r="H10" s="17">
        <v>0.33296924124049498</v>
      </c>
      <c r="I10" s="17">
        <v>0.25986674552598599</v>
      </c>
      <c r="J10" s="17"/>
      <c r="K10" s="17">
        <v>0.40876525604349001</v>
      </c>
      <c r="L10" s="17">
        <v>0.35449890469123502</v>
      </c>
      <c r="M10" s="17"/>
      <c r="N10" s="17">
        <v>0.39858087201469</v>
      </c>
      <c r="O10" s="17">
        <v>0.40066741328076899</v>
      </c>
      <c r="P10" s="17">
        <v>0.35740075611204403</v>
      </c>
      <c r="Q10" s="17">
        <v>0.35073675436095197</v>
      </c>
      <c r="R10" s="17">
        <v>0.41919605073801303</v>
      </c>
      <c r="S10" s="17">
        <v>0.46537555411760501</v>
      </c>
      <c r="T10" s="17">
        <v>0.35667924355676101</v>
      </c>
      <c r="U10" s="17">
        <v>0.33159287232363099</v>
      </c>
      <c r="V10" s="17">
        <v>0.37786450028298801</v>
      </c>
      <c r="W10" s="17">
        <v>0.39937943656047697</v>
      </c>
      <c r="X10" s="17">
        <v>0.29018174851478501</v>
      </c>
      <c r="Y10" s="17">
        <v>0.27960644864994499</v>
      </c>
      <c r="Z10" s="17"/>
      <c r="AA10" s="17">
        <v>0.34554879081305001</v>
      </c>
      <c r="AB10" s="17">
        <v>0.38973890407854</v>
      </c>
      <c r="AC10" s="17">
        <v>0.401642381587968</v>
      </c>
      <c r="AD10" s="17">
        <v>0.392126574024242</v>
      </c>
      <c r="AE10" s="17">
        <v>0.22820166339988099</v>
      </c>
    </row>
    <row r="11" spans="2:31" ht="16" x14ac:dyDescent="0.2">
      <c r="B11" s="18" t="s">
        <v>116</v>
      </c>
      <c r="C11" s="17">
        <v>0.15802784864539399</v>
      </c>
      <c r="D11" s="17">
        <v>9.0367506289523503E-2</v>
      </c>
      <c r="E11" s="17">
        <v>0.152862424251339</v>
      </c>
      <c r="F11" s="17">
        <v>0.13654528489548701</v>
      </c>
      <c r="G11" s="17">
        <v>0.14595976291057999</v>
      </c>
      <c r="H11" s="17">
        <v>0.18715364778739901</v>
      </c>
      <c r="I11" s="17">
        <v>0.21467250816792299</v>
      </c>
      <c r="J11" s="17"/>
      <c r="K11" s="17">
        <v>0.14060074335690001</v>
      </c>
      <c r="L11" s="17">
        <v>0.17561999634182701</v>
      </c>
      <c r="M11" s="17"/>
      <c r="N11" s="17">
        <v>0.15442484149807201</v>
      </c>
      <c r="O11" s="17">
        <v>0.157283575071924</v>
      </c>
      <c r="P11" s="17">
        <v>0.207931971026068</v>
      </c>
      <c r="Q11" s="17">
        <v>0.19659243973769999</v>
      </c>
      <c r="R11" s="17">
        <v>0.16219776201778099</v>
      </c>
      <c r="S11" s="17">
        <v>0.122302623249623</v>
      </c>
      <c r="T11" s="17">
        <v>0.156483359062147</v>
      </c>
      <c r="U11" s="17">
        <v>0.11419602484951</v>
      </c>
      <c r="V11" s="17">
        <v>0.15075873637201601</v>
      </c>
      <c r="W11" s="17">
        <v>0.12691471189284101</v>
      </c>
      <c r="X11" s="17">
        <v>0.20507170454246501</v>
      </c>
      <c r="Y11" s="17">
        <v>0.13228415093585499</v>
      </c>
      <c r="Z11" s="17"/>
      <c r="AA11" s="17">
        <v>0.116466361857218</v>
      </c>
      <c r="AB11" s="17">
        <v>0.17148107498753001</v>
      </c>
      <c r="AC11" s="17">
        <v>0.16440447821127699</v>
      </c>
      <c r="AD11" s="17">
        <v>0.20463587747252601</v>
      </c>
      <c r="AE11" s="17">
        <v>9.1368548336174304E-2</v>
      </c>
    </row>
    <row r="12" spans="2:31" ht="16" x14ac:dyDescent="0.2">
      <c r="B12" s="18" t="s">
        <v>117</v>
      </c>
      <c r="C12" s="17">
        <v>8.2502243113297999E-2</v>
      </c>
      <c r="D12" s="17">
        <v>4.0853720298215102E-2</v>
      </c>
      <c r="E12" s="17">
        <v>6.7436980191577798E-3</v>
      </c>
      <c r="F12" s="17">
        <v>3.8624255553428202E-2</v>
      </c>
      <c r="G12" s="17">
        <v>8.8528612301972301E-2</v>
      </c>
      <c r="H12" s="17">
        <v>0.13546856926534101</v>
      </c>
      <c r="I12" s="17">
        <v>0.166999549156196</v>
      </c>
      <c r="J12" s="17"/>
      <c r="K12" s="17">
        <v>9.6373672625703205E-2</v>
      </c>
      <c r="L12" s="17">
        <v>6.92757719893866E-2</v>
      </c>
      <c r="M12" s="17"/>
      <c r="N12" s="17">
        <v>5.9474431185838401E-2</v>
      </c>
      <c r="O12" s="17">
        <v>0.12412485310184999</v>
      </c>
      <c r="P12" s="17">
        <v>0.12030549809273899</v>
      </c>
      <c r="Q12" s="17">
        <v>5.9801955267740299E-2</v>
      </c>
      <c r="R12" s="17">
        <v>8.3842072321685404E-2</v>
      </c>
      <c r="S12" s="17">
        <v>3.8514473925920202E-2</v>
      </c>
      <c r="T12" s="17">
        <v>8.6735883438561395E-2</v>
      </c>
      <c r="U12" s="17">
        <v>7.4252432223429699E-2</v>
      </c>
      <c r="V12" s="17">
        <v>5.75678133344679E-2</v>
      </c>
      <c r="W12" s="17">
        <v>6.6082956934582396E-2</v>
      </c>
      <c r="X12" s="17">
        <v>0.113006893637039</v>
      </c>
      <c r="Y12" s="17">
        <v>0.19586759961064801</v>
      </c>
      <c r="Z12" s="17"/>
      <c r="AA12" s="17">
        <v>7.6198792214119099E-2</v>
      </c>
      <c r="AB12" s="17">
        <v>5.9311425878631203E-2</v>
      </c>
      <c r="AC12" s="17">
        <v>9.8753832602749198E-2</v>
      </c>
      <c r="AD12" s="17">
        <v>8.6554987952458196E-2</v>
      </c>
      <c r="AE12" s="17">
        <v>4.8105082781433398E-2</v>
      </c>
    </row>
    <row r="13" spans="2:31" ht="16" x14ac:dyDescent="0.2">
      <c r="B13" s="18" t="s">
        <v>102</v>
      </c>
      <c r="C13" s="19">
        <v>9.6125419258729305E-2</v>
      </c>
      <c r="D13" s="19">
        <v>7.2867985229881499E-2</v>
      </c>
      <c r="E13" s="19">
        <v>2.9795455186222199E-2</v>
      </c>
      <c r="F13" s="19">
        <v>7.98462102946879E-2</v>
      </c>
      <c r="G13" s="19">
        <v>0.10943597391128</v>
      </c>
      <c r="H13" s="19">
        <v>0.117572977203898</v>
      </c>
      <c r="I13" s="19">
        <v>0.153571505652359</v>
      </c>
      <c r="J13" s="19"/>
      <c r="K13" s="19">
        <v>6.2843907478233998E-2</v>
      </c>
      <c r="L13" s="19">
        <v>0.12712011969700299</v>
      </c>
      <c r="M13" s="19"/>
      <c r="N13" s="19">
        <v>5.2116916382100399E-2</v>
      </c>
      <c r="O13" s="19">
        <v>5.6281562198213397E-2</v>
      </c>
      <c r="P13" s="19">
        <v>8.3519029283373097E-2</v>
      </c>
      <c r="Q13" s="19">
        <v>0.106996816028978</v>
      </c>
      <c r="R13" s="19">
        <v>0.13357527823860499</v>
      </c>
      <c r="S13" s="19">
        <v>4.9804566361626598E-2</v>
      </c>
      <c r="T13" s="19">
        <v>6.7370867867789896E-2</v>
      </c>
      <c r="U13" s="19">
        <v>0.122403500841595</v>
      </c>
      <c r="V13" s="19">
        <v>0.12594907820720899</v>
      </c>
      <c r="W13" s="19">
        <v>0.113645350596638</v>
      </c>
      <c r="X13" s="19">
        <v>0.187622279973612</v>
      </c>
      <c r="Y13" s="19">
        <v>0.25543999279721102</v>
      </c>
      <c r="Z13" s="19"/>
      <c r="AA13" s="19">
        <v>0.16391260435748201</v>
      </c>
      <c r="AB13" s="19">
        <v>0.10117250407780499</v>
      </c>
      <c r="AC13" s="19">
        <v>6.8899744413054104E-2</v>
      </c>
      <c r="AD13" s="19">
        <v>1.48379022852968E-2</v>
      </c>
      <c r="AE13" s="19">
        <v>9.8096740812014499E-2</v>
      </c>
    </row>
    <row r="14" spans="2:31" x14ac:dyDescent="0.2">
      <c r="B14" s="16"/>
    </row>
    <row r="15" spans="2:31" x14ac:dyDescent="0.2">
      <c r="B15" t="s">
        <v>55</v>
      </c>
    </row>
    <row r="16" spans="2:31" x14ac:dyDescent="0.2">
      <c r="B16" t="s">
        <v>56</v>
      </c>
    </row>
    <row r="18" spans="2:2" x14ac:dyDescent="0.2">
      <c r="B18"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124</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119</v>
      </c>
      <c r="C9" s="17">
        <v>0.11842470587607901</v>
      </c>
      <c r="D9" s="17">
        <v>0.23177624058634499</v>
      </c>
      <c r="E9" s="17">
        <v>0.196173791099545</v>
      </c>
      <c r="F9" s="17">
        <v>0.12657809823391</v>
      </c>
      <c r="G9" s="17">
        <v>8.8318037941315194E-2</v>
      </c>
      <c r="H9" s="17">
        <v>5.2535641622459002E-2</v>
      </c>
      <c r="I9" s="17">
        <v>4.20995997193475E-2</v>
      </c>
      <c r="J9" s="17"/>
      <c r="K9" s="17">
        <v>0.15259740380863401</v>
      </c>
      <c r="L9" s="17">
        <v>8.5524734755057896E-2</v>
      </c>
      <c r="M9" s="17"/>
      <c r="N9" s="17">
        <v>0.168823460133526</v>
      </c>
      <c r="O9" s="17">
        <v>0.106287980576744</v>
      </c>
      <c r="P9" s="17">
        <v>0.13968286062860999</v>
      </c>
      <c r="Q9" s="17">
        <v>8.7650323153010898E-2</v>
      </c>
      <c r="R9" s="17">
        <v>7.4009112069863103E-2</v>
      </c>
      <c r="S9" s="17">
        <v>0.18819589699672801</v>
      </c>
      <c r="T9" s="17">
        <v>9.0903594770869303E-2</v>
      </c>
      <c r="U9" s="17">
        <v>0.15206500581005999</v>
      </c>
      <c r="V9" s="17">
        <v>0.13012263392877799</v>
      </c>
      <c r="W9" s="17">
        <v>9.2371526653867497E-2</v>
      </c>
      <c r="X9" s="17">
        <v>3.70988194842716E-2</v>
      </c>
      <c r="Y9" s="17">
        <v>6.3509927961981599E-2</v>
      </c>
      <c r="Z9" s="17"/>
      <c r="AA9" s="17">
        <v>0.103858749018768</v>
      </c>
      <c r="AB9" s="17">
        <v>0.12939845537188199</v>
      </c>
      <c r="AC9" s="17">
        <v>0.109322868498835</v>
      </c>
      <c r="AD9" s="17">
        <v>0.14192844427187201</v>
      </c>
      <c r="AE9" s="17">
        <v>0.29851100687047499</v>
      </c>
    </row>
    <row r="10" spans="2:31" ht="16" x14ac:dyDescent="0.2">
      <c r="B10" s="18" t="s">
        <v>120</v>
      </c>
      <c r="C10" s="17">
        <v>0.34336849298049799</v>
      </c>
      <c r="D10" s="17">
        <v>0.34886736749640301</v>
      </c>
      <c r="E10" s="17">
        <v>0.43975040335482402</v>
      </c>
      <c r="F10" s="17">
        <v>0.374472179984287</v>
      </c>
      <c r="G10" s="17">
        <v>0.358133570638343</v>
      </c>
      <c r="H10" s="17">
        <v>0.24724880815196401</v>
      </c>
      <c r="I10" s="17">
        <v>0.28850358370537699</v>
      </c>
      <c r="J10" s="17"/>
      <c r="K10" s="17">
        <v>0.36913554613259297</v>
      </c>
      <c r="L10" s="17">
        <v>0.319508086821292</v>
      </c>
      <c r="M10" s="17"/>
      <c r="N10" s="17">
        <v>0.34221450567409401</v>
      </c>
      <c r="O10" s="17">
        <v>0.322115899880626</v>
      </c>
      <c r="P10" s="17">
        <v>0.24944190759419199</v>
      </c>
      <c r="Q10" s="17">
        <v>0.38653362311838702</v>
      </c>
      <c r="R10" s="17">
        <v>0.41073633227869</v>
      </c>
      <c r="S10" s="17">
        <v>0.35746984008642402</v>
      </c>
      <c r="T10" s="17">
        <v>0.36654788164831897</v>
      </c>
      <c r="U10" s="17">
        <v>0.32685506746031301</v>
      </c>
      <c r="V10" s="17">
        <v>0.35937829706450303</v>
      </c>
      <c r="W10" s="17">
        <v>0.37328047028619998</v>
      </c>
      <c r="X10" s="17">
        <v>0.27476089156928002</v>
      </c>
      <c r="Y10" s="17">
        <v>0.28693971750776698</v>
      </c>
      <c r="Z10" s="17"/>
      <c r="AA10" s="17">
        <v>0.28640067558438798</v>
      </c>
      <c r="AB10" s="17">
        <v>0.37379577142104398</v>
      </c>
      <c r="AC10" s="17">
        <v>0.36143322808018702</v>
      </c>
      <c r="AD10" s="17">
        <v>0.39525013939812598</v>
      </c>
      <c r="AE10" s="17">
        <v>0.36600547835516301</v>
      </c>
    </row>
    <row r="11" spans="2:31" ht="16" x14ac:dyDescent="0.2">
      <c r="B11" s="18" t="s">
        <v>121</v>
      </c>
      <c r="C11" s="17">
        <v>0.22902470005804701</v>
      </c>
      <c r="D11" s="17">
        <v>0.23910586468887099</v>
      </c>
      <c r="E11" s="17">
        <v>0.15292110043389201</v>
      </c>
      <c r="F11" s="17">
        <v>0.26474204963019199</v>
      </c>
      <c r="G11" s="17">
        <v>0.23502845880272699</v>
      </c>
      <c r="H11" s="17">
        <v>0.27177656328772998</v>
      </c>
      <c r="I11" s="17">
        <v>0.22169776878484099</v>
      </c>
      <c r="J11" s="17"/>
      <c r="K11" s="17">
        <v>0.19509968735761901</v>
      </c>
      <c r="L11" s="17">
        <v>0.261086265278198</v>
      </c>
      <c r="M11" s="17"/>
      <c r="N11" s="17">
        <v>0.24435010159887599</v>
      </c>
      <c r="O11" s="17">
        <v>0.24630195603876501</v>
      </c>
      <c r="P11" s="17">
        <v>0.27829054945635601</v>
      </c>
      <c r="Q11" s="17">
        <v>0.20235387333203</v>
      </c>
      <c r="R11" s="17">
        <v>0.20355780655335401</v>
      </c>
      <c r="S11" s="17">
        <v>0.19131867819210399</v>
      </c>
      <c r="T11" s="17">
        <v>0.165796141946777</v>
      </c>
      <c r="U11" s="17">
        <v>0.27976534047058998</v>
      </c>
      <c r="V11" s="17">
        <v>0.19285191433247201</v>
      </c>
      <c r="W11" s="17">
        <v>0.34466809800513698</v>
      </c>
      <c r="X11" s="17">
        <v>0.20853784869367001</v>
      </c>
      <c r="Y11" s="17">
        <v>0.123096715916368</v>
      </c>
      <c r="Z11" s="17"/>
      <c r="AA11" s="17">
        <v>0.27665790459008899</v>
      </c>
      <c r="AB11" s="17">
        <v>0.22201297401421399</v>
      </c>
      <c r="AC11" s="17">
        <v>0.22226737349688</v>
      </c>
      <c r="AD11" s="17">
        <v>0.186677974087267</v>
      </c>
      <c r="AE11" s="17">
        <v>0</v>
      </c>
    </row>
    <row r="12" spans="2:31" ht="16" x14ac:dyDescent="0.2">
      <c r="B12" s="18" t="s">
        <v>122</v>
      </c>
      <c r="C12" s="17">
        <v>0.111664477340083</v>
      </c>
      <c r="D12" s="17">
        <v>8.18295776545888E-2</v>
      </c>
      <c r="E12" s="17">
        <v>9.4210065234973897E-2</v>
      </c>
      <c r="F12" s="17">
        <v>8.9287560414716097E-2</v>
      </c>
      <c r="G12" s="17">
        <v>9.1967425192168606E-2</v>
      </c>
      <c r="H12" s="17">
        <v>0.15070773464315301</v>
      </c>
      <c r="I12" s="17">
        <v>0.15354776519025101</v>
      </c>
      <c r="J12" s="17"/>
      <c r="K12" s="17">
        <v>0.111167501544395</v>
      </c>
      <c r="L12" s="17">
        <v>0.112565557717783</v>
      </c>
      <c r="M12" s="17"/>
      <c r="N12" s="17">
        <v>7.7697454081694595E-2</v>
      </c>
      <c r="O12" s="17">
        <v>9.0347433052325496E-2</v>
      </c>
      <c r="P12" s="17">
        <v>0.140884270812836</v>
      </c>
      <c r="Q12" s="17">
        <v>8.8672943744268595E-2</v>
      </c>
      <c r="R12" s="17">
        <v>0.129186275764306</v>
      </c>
      <c r="S12" s="17">
        <v>0.11705488148186401</v>
      </c>
      <c r="T12" s="17">
        <v>0.16827984107803101</v>
      </c>
      <c r="U12" s="17">
        <v>9.8456080784264294E-2</v>
      </c>
      <c r="V12" s="17">
        <v>0.10648017932373099</v>
      </c>
      <c r="W12" s="17">
        <v>0.111514972865073</v>
      </c>
      <c r="X12" s="17">
        <v>0.127471744522343</v>
      </c>
      <c r="Y12" s="17">
        <v>0.15815841560626701</v>
      </c>
      <c r="Z12" s="17"/>
      <c r="AA12" s="17">
        <v>0.11835287247517701</v>
      </c>
      <c r="AB12" s="17">
        <v>0.120294100345525</v>
      </c>
      <c r="AC12" s="17">
        <v>0.10744504306677601</v>
      </c>
      <c r="AD12" s="17">
        <v>7.3743972118893802E-2</v>
      </c>
      <c r="AE12" s="17">
        <v>0.142316340254387</v>
      </c>
    </row>
    <row r="13" spans="2:31" ht="16" x14ac:dyDescent="0.2">
      <c r="B13" s="18" t="s">
        <v>123</v>
      </c>
      <c r="C13" s="17">
        <v>0.108470449730674</v>
      </c>
      <c r="D13" s="17">
        <v>4.0319509790629697E-2</v>
      </c>
      <c r="E13" s="17">
        <v>3.8899990250419798E-2</v>
      </c>
      <c r="F13" s="17">
        <v>4.3316962059761897E-2</v>
      </c>
      <c r="G13" s="17">
        <v>0.13557230998778599</v>
      </c>
      <c r="H13" s="17">
        <v>0.18053426377416701</v>
      </c>
      <c r="I13" s="17">
        <v>0.192939211433312</v>
      </c>
      <c r="J13" s="17"/>
      <c r="K13" s="17">
        <v>0.11131105227128001</v>
      </c>
      <c r="L13" s="17">
        <v>0.106103241872439</v>
      </c>
      <c r="M13" s="17"/>
      <c r="N13" s="17">
        <v>6.4559750866195004E-2</v>
      </c>
      <c r="O13" s="17">
        <v>0.13790262562772701</v>
      </c>
      <c r="P13" s="17">
        <v>9.4619130946813498E-2</v>
      </c>
      <c r="Q13" s="17">
        <v>0.14524455701818501</v>
      </c>
      <c r="R13" s="17">
        <v>9.6549208621508703E-2</v>
      </c>
      <c r="S13" s="17">
        <v>6.9056172068680102E-2</v>
      </c>
      <c r="T13" s="17">
        <v>9.9413781768086906E-2</v>
      </c>
      <c r="U13" s="17">
        <v>4.92747899736257E-2</v>
      </c>
      <c r="V13" s="17">
        <v>0.109375314641765</v>
      </c>
      <c r="W13" s="17">
        <v>6.5935388023534894E-2</v>
      </c>
      <c r="X13" s="17">
        <v>0.22382898894581399</v>
      </c>
      <c r="Y13" s="17">
        <v>0.29593352038155502</v>
      </c>
      <c r="Z13" s="17"/>
      <c r="AA13" s="17">
        <v>0.10827156418862</v>
      </c>
      <c r="AB13" s="17">
        <v>7.5267332186304395E-2</v>
      </c>
      <c r="AC13" s="17">
        <v>0.10844349387792999</v>
      </c>
      <c r="AD13" s="17">
        <v>0.118572103793392</v>
      </c>
      <c r="AE13" s="17">
        <v>0.14052356783928699</v>
      </c>
    </row>
    <row r="14" spans="2:31" ht="16" x14ac:dyDescent="0.2">
      <c r="B14" s="18" t="s">
        <v>102</v>
      </c>
      <c r="C14" s="19">
        <v>8.9047174014619396E-2</v>
      </c>
      <c r="D14" s="19">
        <v>5.8101439783162602E-2</v>
      </c>
      <c r="E14" s="19">
        <v>7.8044649626345997E-2</v>
      </c>
      <c r="F14" s="19">
        <v>0.10160314967713301</v>
      </c>
      <c r="G14" s="19">
        <v>9.0980197437660601E-2</v>
      </c>
      <c r="H14" s="19">
        <v>9.7196988520527106E-2</v>
      </c>
      <c r="I14" s="19">
        <v>0.101212071166872</v>
      </c>
      <c r="J14" s="19"/>
      <c r="K14" s="19">
        <v>6.0688808885478597E-2</v>
      </c>
      <c r="L14" s="19">
        <v>0.11521211355523001</v>
      </c>
      <c r="M14" s="19"/>
      <c r="N14" s="19">
        <v>0.102354727645615</v>
      </c>
      <c r="O14" s="19">
        <v>9.70441048238119E-2</v>
      </c>
      <c r="P14" s="19">
        <v>9.7081280561192002E-2</v>
      </c>
      <c r="Q14" s="19">
        <v>8.9544679634119495E-2</v>
      </c>
      <c r="R14" s="19">
        <v>8.5961264712278093E-2</v>
      </c>
      <c r="S14" s="19">
        <v>7.6904531174200097E-2</v>
      </c>
      <c r="T14" s="19">
        <v>0.109058758787917</v>
      </c>
      <c r="U14" s="19">
        <v>9.3583715501147399E-2</v>
      </c>
      <c r="V14" s="19">
        <v>0.10179166070875099</v>
      </c>
      <c r="W14" s="19">
        <v>1.22295441661886E-2</v>
      </c>
      <c r="X14" s="19">
        <v>0.12830170678462199</v>
      </c>
      <c r="Y14" s="19">
        <v>7.2361702626061494E-2</v>
      </c>
      <c r="Z14" s="19"/>
      <c r="AA14" s="19">
        <v>0.10645823414295701</v>
      </c>
      <c r="AB14" s="19">
        <v>7.9231366661030297E-2</v>
      </c>
      <c r="AC14" s="19">
        <v>9.1087992979392005E-2</v>
      </c>
      <c r="AD14" s="19">
        <v>8.3827366330448905E-2</v>
      </c>
      <c r="AE14" s="19">
        <v>5.2643606680688598E-2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130</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32" x14ac:dyDescent="0.2">
      <c r="B9" s="18" t="s">
        <v>125</v>
      </c>
      <c r="C9" s="17">
        <v>0.45053114055617799</v>
      </c>
      <c r="D9" s="17">
        <v>0.457633788377729</v>
      </c>
      <c r="E9" s="17">
        <v>0.51219734836376296</v>
      </c>
      <c r="F9" s="17">
        <v>0.49506412938005401</v>
      </c>
      <c r="G9" s="17">
        <v>0.43200978063697099</v>
      </c>
      <c r="H9" s="17">
        <v>0.34909673383715201</v>
      </c>
      <c r="I9" s="17">
        <v>0.44237464370930002</v>
      </c>
      <c r="J9" s="17"/>
      <c r="K9" s="17">
        <v>0.491666095742256</v>
      </c>
      <c r="L9" s="17">
        <v>0.41207611016549001</v>
      </c>
      <c r="M9" s="17"/>
      <c r="N9" s="17">
        <v>0.39544184205902</v>
      </c>
      <c r="O9" s="17">
        <v>0.44831903865720502</v>
      </c>
      <c r="P9" s="17">
        <v>0.51872893425251398</v>
      </c>
      <c r="Q9" s="17">
        <v>0.35807154953183001</v>
      </c>
      <c r="R9" s="17">
        <v>0.44291700094161601</v>
      </c>
      <c r="S9" s="17">
        <v>0.50626143539614799</v>
      </c>
      <c r="T9" s="17">
        <v>0.51397428367074505</v>
      </c>
      <c r="U9" s="17">
        <v>0.460793963235621</v>
      </c>
      <c r="V9" s="17">
        <v>0.44758406260771799</v>
      </c>
      <c r="W9" s="17">
        <v>0.52553259922953799</v>
      </c>
      <c r="X9" s="17">
        <v>0.45940725473773802</v>
      </c>
      <c r="Y9" s="17">
        <v>0.25398755303015602</v>
      </c>
      <c r="Z9" s="17"/>
      <c r="AA9" s="17">
        <v>0.45218036423424302</v>
      </c>
      <c r="AB9" s="17">
        <v>0.42800508991361003</v>
      </c>
      <c r="AC9" s="17">
        <v>0.44849572575711</v>
      </c>
      <c r="AD9" s="17">
        <v>0.49845268945992099</v>
      </c>
      <c r="AE9" s="17">
        <v>0.58247559132941396</v>
      </c>
    </row>
    <row r="10" spans="2:31" ht="48" x14ac:dyDescent="0.2">
      <c r="B10" s="18" t="s">
        <v>126</v>
      </c>
      <c r="C10" s="17">
        <v>0.44425302678899098</v>
      </c>
      <c r="D10" s="17">
        <v>0.47471600601783498</v>
      </c>
      <c r="E10" s="17">
        <v>0.50612224025229902</v>
      </c>
      <c r="F10" s="17">
        <v>0.45401802666713897</v>
      </c>
      <c r="G10" s="17">
        <v>0.43200413530813297</v>
      </c>
      <c r="H10" s="17">
        <v>0.37845527929925499</v>
      </c>
      <c r="I10" s="17">
        <v>0.41983397860011801</v>
      </c>
      <c r="J10" s="17"/>
      <c r="K10" s="17">
        <v>0.497519547862524</v>
      </c>
      <c r="L10" s="17">
        <v>0.39204640488384501</v>
      </c>
      <c r="M10" s="17"/>
      <c r="N10" s="17">
        <v>0.4770267825335</v>
      </c>
      <c r="O10" s="17">
        <v>0.368212775528589</v>
      </c>
      <c r="P10" s="17">
        <v>0.40355276164184201</v>
      </c>
      <c r="Q10" s="17">
        <v>0.39049630846325101</v>
      </c>
      <c r="R10" s="17">
        <v>0.40835973045791202</v>
      </c>
      <c r="S10" s="17">
        <v>0.554529054915467</v>
      </c>
      <c r="T10" s="17">
        <v>0.47468634405464499</v>
      </c>
      <c r="U10" s="17">
        <v>0.52637470832369204</v>
      </c>
      <c r="V10" s="17">
        <v>0.446145019326604</v>
      </c>
      <c r="W10" s="17">
        <v>0.53408216944993903</v>
      </c>
      <c r="X10" s="17">
        <v>0.34313694971974601</v>
      </c>
      <c r="Y10" s="17">
        <v>0.34348149361865599</v>
      </c>
      <c r="Z10" s="17"/>
      <c r="AA10" s="17">
        <v>0.37652223939927099</v>
      </c>
      <c r="AB10" s="17">
        <v>0.39770089841436002</v>
      </c>
      <c r="AC10" s="17">
        <v>0.53093823222042102</v>
      </c>
      <c r="AD10" s="17">
        <v>0.47215313843225498</v>
      </c>
      <c r="AE10" s="17">
        <v>0.65852171289096195</v>
      </c>
    </row>
    <row r="11" spans="2:31" ht="32" x14ac:dyDescent="0.2">
      <c r="B11" s="18" t="s">
        <v>127</v>
      </c>
      <c r="C11" s="17">
        <v>0.34285024908573403</v>
      </c>
      <c r="D11" s="17">
        <v>0.42235553322071701</v>
      </c>
      <c r="E11" s="17">
        <v>0.42016541407914498</v>
      </c>
      <c r="F11" s="17">
        <v>0.37283651208059598</v>
      </c>
      <c r="G11" s="17">
        <v>0.33136678174635498</v>
      </c>
      <c r="H11" s="17">
        <v>0.291257264234701</v>
      </c>
      <c r="I11" s="17">
        <v>0.24685614348752599</v>
      </c>
      <c r="J11" s="17"/>
      <c r="K11" s="17">
        <v>0.33117272628000799</v>
      </c>
      <c r="L11" s="17">
        <v>0.35362979910675701</v>
      </c>
      <c r="M11" s="17"/>
      <c r="N11" s="17">
        <v>0.35829985003849701</v>
      </c>
      <c r="O11" s="17">
        <v>0.29365980934008701</v>
      </c>
      <c r="P11" s="17">
        <v>0.36969078361715502</v>
      </c>
      <c r="Q11" s="17">
        <v>0.38265616806249397</v>
      </c>
      <c r="R11" s="17">
        <v>0.29193728073149799</v>
      </c>
      <c r="S11" s="17">
        <v>0.40025174318142098</v>
      </c>
      <c r="T11" s="17">
        <v>0.31173214718028103</v>
      </c>
      <c r="U11" s="17">
        <v>0.336549211556046</v>
      </c>
      <c r="V11" s="17">
        <v>0.37773257479468803</v>
      </c>
      <c r="W11" s="17">
        <v>0.41200093233464902</v>
      </c>
      <c r="X11" s="17">
        <v>0.22171065471687601</v>
      </c>
      <c r="Y11" s="17">
        <v>0.197270596560189</v>
      </c>
      <c r="Z11" s="17"/>
      <c r="AA11" s="17">
        <v>0.31092788766872598</v>
      </c>
      <c r="AB11" s="17">
        <v>0.36126930686518899</v>
      </c>
      <c r="AC11" s="17">
        <v>0.33167136821438098</v>
      </c>
      <c r="AD11" s="17">
        <v>0.35456556044591098</v>
      </c>
      <c r="AE11" s="17">
        <v>0.38167090419201299</v>
      </c>
    </row>
    <row r="12" spans="2:31" ht="32" x14ac:dyDescent="0.2">
      <c r="B12" s="18" t="s">
        <v>128</v>
      </c>
      <c r="C12" s="17">
        <v>0.20871495023244199</v>
      </c>
      <c r="D12" s="17">
        <v>0.34245523284901502</v>
      </c>
      <c r="E12" s="17">
        <v>0.37436013150886599</v>
      </c>
      <c r="F12" s="17">
        <v>0.24097872990543701</v>
      </c>
      <c r="G12" s="17">
        <v>0.174177426033882</v>
      </c>
      <c r="H12" s="17">
        <v>0.111368102239016</v>
      </c>
      <c r="I12" s="17">
        <v>5.2457826661082299E-2</v>
      </c>
      <c r="J12" s="17"/>
      <c r="K12" s="17">
        <v>0.20873535633691301</v>
      </c>
      <c r="L12" s="17">
        <v>0.20947296087763601</v>
      </c>
      <c r="M12" s="17"/>
      <c r="N12" s="17">
        <v>0.30206773113084501</v>
      </c>
      <c r="O12" s="17">
        <v>0.20445545601164899</v>
      </c>
      <c r="P12" s="17">
        <v>0.21878390040147999</v>
      </c>
      <c r="Q12" s="17">
        <v>0.18768855958814701</v>
      </c>
      <c r="R12" s="17">
        <v>0.20557062613107999</v>
      </c>
      <c r="S12" s="17">
        <v>0.207027433129924</v>
      </c>
      <c r="T12" s="17">
        <v>0.13715695755252599</v>
      </c>
      <c r="U12" s="17">
        <v>0.242104627802739</v>
      </c>
      <c r="V12" s="17">
        <v>0.20936606918618</v>
      </c>
      <c r="W12" s="17">
        <v>0.20656185685674699</v>
      </c>
      <c r="X12" s="17">
        <v>0.101293032589409</v>
      </c>
      <c r="Y12" s="17">
        <v>0.16560031423875099</v>
      </c>
      <c r="Z12" s="17"/>
      <c r="AA12" s="17">
        <v>0.13869139858791399</v>
      </c>
      <c r="AB12" s="17">
        <v>0.21879628120566599</v>
      </c>
      <c r="AC12" s="17">
        <v>0.19885131657524899</v>
      </c>
      <c r="AD12" s="17">
        <v>0.34432430943620801</v>
      </c>
      <c r="AE12" s="17">
        <v>0.314894537650657</v>
      </c>
    </row>
    <row r="13" spans="2:31" ht="32" x14ac:dyDescent="0.2">
      <c r="B13" s="18" t="s">
        <v>129</v>
      </c>
      <c r="C13" s="17">
        <v>0.11151673438699</v>
      </c>
      <c r="D13" s="17">
        <v>0.146351876192757</v>
      </c>
      <c r="E13" s="17">
        <v>0.16969043788223001</v>
      </c>
      <c r="F13" s="17">
        <v>0.120674469452195</v>
      </c>
      <c r="G13" s="17">
        <v>0.12061836994226501</v>
      </c>
      <c r="H13" s="17">
        <v>6.5092713707030903E-2</v>
      </c>
      <c r="I13" s="17">
        <v>5.7472464241872197E-2</v>
      </c>
      <c r="J13" s="17"/>
      <c r="K13" s="17">
        <v>0.120880784750728</v>
      </c>
      <c r="L13" s="17">
        <v>0.102796131792599</v>
      </c>
      <c r="M13" s="17"/>
      <c r="N13" s="17">
        <v>0.125295915295627</v>
      </c>
      <c r="O13" s="17">
        <v>0.11261049768205</v>
      </c>
      <c r="P13" s="17">
        <v>9.2960848013507597E-2</v>
      </c>
      <c r="Q13" s="17">
        <v>0.11572114390359101</v>
      </c>
      <c r="R13" s="17">
        <v>0.12852026524688601</v>
      </c>
      <c r="S13" s="17">
        <v>9.5992793806563698E-2</v>
      </c>
      <c r="T13" s="17">
        <v>0.10571131372486001</v>
      </c>
      <c r="U13" s="17">
        <v>0.10237433195136</v>
      </c>
      <c r="V13" s="17">
        <v>0.10588097361118599</v>
      </c>
      <c r="W13" s="17">
        <v>0.10287385647106501</v>
      </c>
      <c r="X13" s="17">
        <v>0.16726494568965899</v>
      </c>
      <c r="Y13" s="17">
        <v>6.7500533993115799E-2</v>
      </c>
      <c r="Z13" s="17"/>
      <c r="AA13" s="17">
        <v>0.105075927517611</v>
      </c>
      <c r="AB13" s="17">
        <v>9.0749771496053705E-2</v>
      </c>
      <c r="AC13" s="17">
        <v>0.110803808967628</v>
      </c>
      <c r="AD13" s="17">
        <v>0.17895421766068101</v>
      </c>
      <c r="AE13" s="17">
        <v>0.19470997680610699</v>
      </c>
    </row>
    <row r="14" spans="2:31" ht="16" x14ac:dyDescent="0.2">
      <c r="B14" s="18" t="s">
        <v>112</v>
      </c>
      <c r="C14" s="19">
        <v>0.21911684689055499</v>
      </c>
      <c r="D14" s="19">
        <v>8.45804140908748E-2</v>
      </c>
      <c r="E14" s="19">
        <v>0.116458889306692</v>
      </c>
      <c r="F14" s="19">
        <v>0.14997036667167499</v>
      </c>
      <c r="G14" s="19">
        <v>0.25801137365097299</v>
      </c>
      <c r="H14" s="19">
        <v>0.32870486771284002</v>
      </c>
      <c r="I14" s="19">
        <v>0.34295751229246202</v>
      </c>
      <c r="J14" s="19"/>
      <c r="K14" s="19">
        <v>0.180554031799813</v>
      </c>
      <c r="L14" s="19">
        <v>0.25572278231817003</v>
      </c>
      <c r="M14" s="19"/>
      <c r="N14" s="19">
        <v>0.159342408779339</v>
      </c>
      <c r="O14" s="19">
        <v>0.275272034974821</v>
      </c>
      <c r="P14" s="19">
        <v>0.21128583981342999</v>
      </c>
      <c r="Q14" s="19">
        <v>0.26713081521501197</v>
      </c>
      <c r="R14" s="19">
        <v>0.19962996546894499</v>
      </c>
      <c r="S14" s="19">
        <v>0.14885456596333599</v>
      </c>
      <c r="T14" s="19">
        <v>0.21726561656842799</v>
      </c>
      <c r="U14" s="19">
        <v>0.16312334721111099</v>
      </c>
      <c r="V14" s="19">
        <v>0.20041229624012899</v>
      </c>
      <c r="W14" s="19">
        <v>0.15606562657267001</v>
      </c>
      <c r="X14" s="19">
        <v>0.32101839902465101</v>
      </c>
      <c r="Y14" s="19">
        <v>0.55749945896644604</v>
      </c>
      <c r="Z14" s="19"/>
      <c r="AA14" s="19">
        <v>0.280964747531328</v>
      </c>
      <c r="AB14" s="19">
        <v>0.21052522197229001</v>
      </c>
      <c r="AC14" s="19">
        <v>0.16766900212581401</v>
      </c>
      <c r="AD14" s="19">
        <v>0.20492641715910101</v>
      </c>
      <c r="AE14" s="19">
        <v>0.100748689462122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H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8" width="20.6640625" customWidth="1"/>
  </cols>
  <sheetData>
    <row r="2" spans="2:8" ht="40" customHeight="1" x14ac:dyDescent="0.2">
      <c r="D2" s="27" t="s">
        <v>142</v>
      </c>
      <c r="E2" s="23"/>
      <c r="F2" s="23"/>
      <c r="G2" s="23"/>
      <c r="H2" s="23"/>
    </row>
    <row r="6" spans="2:8" ht="50" customHeight="1" x14ac:dyDescent="0.2">
      <c r="B6" s="20" t="s">
        <v>15</v>
      </c>
      <c r="C6" s="20" t="s">
        <v>131</v>
      </c>
      <c r="D6" s="20" t="s">
        <v>132</v>
      </c>
      <c r="E6" s="20" t="s">
        <v>133</v>
      </c>
      <c r="F6" s="20" t="s">
        <v>134</v>
      </c>
      <c r="G6" s="20" t="s">
        <v>135</v>
      </c>
    </row>
    <row r="7" spans="2:8" ht="16" x14ac:dyDescent="0.2">
      <c r="B7" s="18" t="s">
        <v>136</v>
      </c>
      <c r="C7" s="17">
        <v>0.26867307957547099</v>
      </c>
      <c r="D7" s="17">
        <v>0.15379650032640199</v>
      </c>
      <c r="E7" s="17">
        <v>7.9647771001451401E-2</v>
      </c>
      <c r="F7" s="17">
        <v>0.35176280626614698</v>
      </c>
      <c r="G7" s="17">
        <v>0.19469925525375201</v>
      </c>
    </row>
    <row r="8" spans="2:8" ht="16" x14ac:dyDescent="0.2">
      <c r="B8" s="18" t="s">
        <v>137</v>
      </c>
      <c r="C8" s="17">
        <v>0.37617389162016301</v>
      </c>
      <c r="D8" s="17">
        <v>0.34147833813589301</v>
      </c>
      <c r="E8" s="17">
        <v>0.20406583224472699</v>
      </c>
      <c r="F8" s="17">
        <v>0.36239076141334697</v>
      </c>
      <c r="G8" s="17">
        <v>0.36212493221973502</v>
      </c>
    </row>
    <row r="9" spans="2:8" ht="16" x14ac:dyDescent="0.2">
      <c r="B9" s="18" t="s">
        <v>138</v>
      </c>
      <c r="C9" s="17">
        <v>0.20416287279324399</v>
      </c>
      <c r="D9" s="17">
        <v>0.26377683719353301</v>
      </c>
      <c r="E9" s="17">
        <v>0.27095285297115201</v>
      </c>
      <c r="F9" s="17">
        <v>0.17362480626937099</v>
      </c>
      <c r="G9" s="17">
        <v>0.21384977135215599</v>
      </c>
    </row>
    <row r="10" spans="2:8" ht="32" x14ac:dyDescent="0.2">
      <c r="B10" s="18" t="s">
        <v>139</v>
      </c>
      <c r="C10" s="17">
        <v>6.4878704819739896E-2</v>
      </c>
      <c r="D10" s="17">
        <v>0.120281181915843</v>
      </c>
      <c r="E10" s="17">
        <v>0.20725811659828</v>
      </c>
      <c r="F10" s="17">
        <v>4.2861659203857899E-2</v>
      </c>
      <c r="G10" s="17">
        <v>0.110709115909831</v>
      </c>
    </row>
    <row r="11" spans="2:8" ht="32" x14ac:dyDescent="0.2">
      <c r="B11" s="18" t="s">
        <v>140</v>
      </c>
      <c r="C11" s="17">
        <v>3.27575224333383E-2</v>
      </c>
      <c r="D11" s="17">
        <v>6.8495988902860905E-2</v>
      </c>
      <c r="E11" s="17">
        <v>0.173760019650021</v>
      </c>
      <c r="F11" s="17">
        <v>2.6850309437565101E-2</v>
      </c>
      <c r="G11" s="17">
        <v>7.4686947591429298E-2</v>
      </c>
    </row>
    <row r="12" spans="2:8" ht="16" x14ac:dyDescent="0.2">
      <c r="B12" s="18" t="s">
        <v>141</v>
      </c>
      <c r="C12" s="17">
        <v>5.3353928758043699E-2</v>
      </c>
      <c r="D12" s="17">
        <v>5.21711535254673E-2</v>
      </c>
      <c r="E12" s="17">
        <v>6.4315407534368901E-2</v>
      </c>
      <c r="F12" s="17">
        <v>4.2509657409711597E-2</v>
      </c>
      <c r="G12" s="17">
        <v>4.3929977673096803E-2</v>
      </c>
    </row>
    <row r="13" spans="2:8" x14ac:dyDescent="0.2">
      <c r="B13" s="16"/>
      <c r="C13" s="16"/>
      <c r="D13" s="16"/>
      <c r="E13" s="16"/>
      <c r="F13" s="16"/>
      <c r="G13" s="16"/>
    </row>
    <row r="14" spans="2:8" x14ac:dyDescent="0.2">
      <c r="B14" t="s">
        <v>55</v>
      </c>
    </row>
    <row r="15" spans="2:8" x14ac:dyDescent="0.2">
      <c r="B15" t="s">
        <v>56</v>
      </c>
    </row>
    <row r="19" spans="2:2" x14ac:dyDescent="0.2">
      <c r="B19" s="8"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67"/>
  <sheetViews>
    <sheetView showGridLines="0" topLeftCell="A4" workbookViewId="0"/>
  </sheetViews>
  <sheetFormatPr baseColWidth="10" defaultRowHeight="15" x14ac:dyDescent="0.2"/>
  <cols>
    <col min="4" max="4" width="100.6640625" customWidth="1"/>
    <col min="5" max="5" width="20.6640625" customWidth="1"/>
  </cols>
  <sheetData>
    <row r="2" spans="3:6" ht="40" customHeight="1" x14ac:dyDescent="0.2">
      <c r="D2" s="1" t="s">
        <v>11</v>
      </c>
    </row>
    <row r="6" spans="3:6" x14ac:dyDescent="0.2">
      <c r="D6" s="8" t="str">
        <f>HYPERLINK("#'Full Results'!A1", "Full Results")</f>
        <v>Full Results</v>
      </c>
    </row>
    <row r="8" spans="3:6" x14ac:dyDescent="0.2">
      <c r="D8" s="6" t="s">
        <v>12</v>
      </c>
      <c r="E8" s="6" t="s">
        <v>13</v>
      </c>
      <c r="F8" s="6" t="s">
        <v>14</v>
      </c>
    </row>
    <row r="9" spans="3:6" x14ac:dyDescent="0.2">
      <c r="C9">
        <v>1</v>
      </c>
      <c r="D9" s="8" t="str">
        <f>HYPERLINK("#'Table 1'!A1", " How often do you share your data with companies in this way when using their products or services? ")</f>
        <v xml:space="preserve"> How often do you share your data with companies in this way when using their products or services? </v>
      </c>
      <c r="E9" s="14" t="str">
        <f>HYPERLINK("#'Full Results'!A11", "11")</f>
        <v>11</v>
      </c>
      <c r="F9" t="s">
        <v>54</v>
      </c>
    </row>
    <row r="10" spans="3:6" x14ac:dyDescent="0.2">
      <c r="C10">
        <v>2</v>
      </c>
      <c r="D10" s="8" t="str">
        <f>HYPERLINK("#'Table 2'!A1", "Grid Summary: How often do you share your personal data when using services in the following sectors? ")</f>
        <v>Grid Summary: How often do you share your personal data when using services in the following sectors? </v>
      </c>
      <c r="E10" s="7"/>
      <c r="F10" t="s">
        <v>54</v>
      </c>
    </row>
    <row r="11" spans="3:6" x14ac:dyDescent="0.2">
      <c r="C11">
        <v>3</v>
      </c>
      <c r="D11" s="8" t="str">
        <f>HYPERLINK("#'Table 3'!A1", "How often do you share your personal data when using services in the following sectors? : Financial services (e.g. banks, budgeting apps)")</f>
        <v>How often do you share your personal data when using services in the following sectors? : Financial services (e.g. banks, budgeting apps)</v>
      </c>
      <c r="E11" s="14" t="str">
        <f>HYPERLINK("#'Full Results'!A19", "19")</f>
        <v>19</v>
      </c>
      <c r="F11" t="s">
        <v>54</v>
      </c>
    </row>
    <row r="12" spans="3:6" x14ac:dyDescent="0.2">
      <c r="C12">
        <v>4</v>
      </c>
      <c r="D12" s="8" t="str">
        <f>HYPERLINK("#'Table 4'!A1", "How often do you share your personal data when using services in the following sectors? : Energy suppliers (e.g. switching services, smart meters)")</f>
        <v>How often do you share your personal data when using services in the following sectors? : Energy suppliers (e.g. switching services, smart meters)</v>
      </c>
      <c r="E12" s="14" t="str">
        <f>HYPERLINK("#'Full Results'!A28", "28")</f>
        <v>28</v>
      </c>
      <c r="F12" t="s">
        <v>54</v>
      </c>
    </row>
    <row r="13" spans="3:6" x14ac:dyDescent="0.2">
      <c r="C13">
        <v>5</v>
      </c>
      <c r="D13" s="8" t="str">
        <f>HYPERLINK("#'Table 5'!A1", "How often do you share your personal data when using services in the following sectors? : Property services (e.g. estate agents, mortgage platforms)")</f>
        <v>How often do you share your personal data when using services in the following sectors? : Property services (e.g. estate agents, mortgage platforms)</v>
      </c>
      <c r="E13" s="14" t="str">
        <f>HYPERLINK("#'Full Results'!A37", "37")</f>
        <v>37</v>
      </c>
      <c r="F13" t="s">
        <v>54</v>
      </c>
    </row>
    <row r="14" spans="3:6" x14ac:dyDescent="0.2">
      <c r="C14">
        <v>6</v>
      </c>
      <c r="D14" s="8" t="str">
        <f>HYPERLINK("#'Table 6'!A1", "How often do you share your personal data when using services in the following sectors? : E-commerce platforms (e.g. online retailers, second-hand marketplaces)")</f>
        <v>How often do you share your personal data when using services in the following sectors? : E-commerce platforms (e.g. online retailers, second-hand marketplaces)</v>
      </c>
      <c r="E14" s="14" t="str">
        <f>HYPERLINK("#'Full Results'!A46", "46")</f>
        <v>46</v>
      </c>
      <c r="F14" t="s">
        <v>54</v>
      </c>
    </row>
    <row r="15" spans="3:6" x14ac:dyDescent="0.2">
      <c r="C15">
        <v>7</v>
      </c>
      <c r="D15" s="8" t="str">
        <f>HYPERLINK("#'Table 7'!A1", "How often do you share your personal data when using services in the following sectors? : When shopping or making purchases online")</f>
        <v>How often do you share your personal data when using services in the following sectors? : When shopping or making purchases online</v>
      </c>
      <c r="E15" s="14" t="str">
        <f>HYPERLINK("#'Full Results'!A55", "55")</f>
        <v>55</v>
      </c>
      <c r="F15" t="s">
        <v>54</v>
      </c>
    </row>
    <row r="16" spans="3:6" x14ac:dyDescent="0.2">
      <c r="C16">
        <v>8</v>
      </c>
      <c r="D16" s="8" t="str">
        <f>HYPERLINK("#'Table 8'!A1", "How often do you share your personal data when using services in the following sectors? : When using utility or telecom provider services")</f>
        <v>How often do you share your personal data when using services in the following sectors? : When using utility or telecom provider services</v>
      </c>
      <c r="E16" s="14" t="str">
        <f>HYPERLINK("#'Full Results'!A64", "64")</f>
        <v>64</v>
      </c>
      <c r="F16" t="s">
        <v>54</v>
      </c>
    </row>
    <row r="17" spans="3:6" x14ac:dyDescent="0.2">
      <c r="C17">
        <v>9</v>
      </c>
      <c r="D17" s="8" t="str">
        <f>HYPERLINK("#'Table 9'!A1", " Have you ever decided not to use a product or service because it required you to share personal information you were uncomfortable with? ")</f>
        <v xml:space="preserve"> Have you ever decided not to use a product or service because it required you to share personal information you were uncomfortable with? </v>
      </c>
      <c r="E17" s="14" t="str">
        <f>HYPERLINK("#'Full Results'!A73", "73")</f>
        <v>73</v>
      </c>
      <c r="F17" t="s">
        <v>54</v>
      </c>
    </row>
    <row r="18" spans="3:6" x14ac:dyDescent="0.2">
      <c r="C18">
        <v>10</v>
      </c>
      <c r="D18" s="8" t="str">
        <f>HYPERLINK("#'Table 10'!A1", "Which of the following are reasons you hesitate or refuse to share your personal data with a company? (Select all that apply)")</f>
        <v>Which of the following are reasons you hesitate or refuse to share your personal data with a company? (Select all that apply)</v>
      </c>
      <c r="E18" s="14" t="str">
        <f>HYPERLINK("#'Full Results'!A78", "78")</f>
        <v>78</v>
      </c>
      <c r="F18" t="s">
        <v>54</v>
      </c>
    </row>
    <row r="19" spans="3:6" x14ac:dyDescent="0.2">
      <c r="C19">
        <v>11</v>
      </c>
      <c r="D19" s="8" t="str">
        <f>HYPERLINK("#'Table 11'!A1", "Would any of the following make you more willing to share your personal data with organisations whose services you use? (Select all that apply)")</f>
        <v>Would any of the following make you more willing to share your personal data with organisations whose services you use? (Select all that apply)</v>
      </c>
      <c r="E19" s="14" t="str">
        <f>HYPERLINK("#'Full Results'!A97", "97")</f>
        <v>97</v>
      </c>
      <c r="F19" t="s">
        <v>54</v>
      </c>
    </row>
    <row r="20" spans="3:6" x14ac:dyDescent="0.2">
      <c r="C20">
        <v>12</v>
      </c>
      <c r="D20" s="8" t="str">
        <f>HYPERLINK("#'Table 12'!A1", "Which of the following most closely reflect your reasons for choosing to share your personal data with a company? (Select all that apply)")</f>
        <v>Which of the following most closely reflect your reasons for choosing to share your personal data with a company? (Select all that apply)</v>
      </c>
      <c r="E20" s="14" t="str">
        <f>HYPERLINK("#'Full Results'!A110", "110")</f>
        <v>110</v>
      </c>
      <c r="F20" t="s">
        <v>54</v>
      </c>
    </row>
    <row r="21" spans="3:6" x14ac:dyDescent="0.2">
      <c r="C21">
        <v>13</v>
      </c>
      <c r="D21" s="8" t="str">
        <f>HYPERLINK("#'Table 13'!A1", " How important is it to you to be able to move your personal data easily between services (e.g. from one bank, energy provider, or retailer to another)?  ")</f>
        <v xml:space="preserve"> How important is it to you to be able to move your personal data easily between services (e.g. from one bank, energy provider, or retailer to another)?  </v>
      </c>
      <c r="E21" s="14" t="str">
        <f>HYPERLINK("#'Full Results'!A123", "123")</f>
        <v>123</v>
      </c>
      <c r="F21" t="s">
        <v>54</v>
      </c>
    </row>
    <row r="22" spans="3:6" x14ac:dyDescent="0.2">
      <c r="C22">
        <v>14</v>
      </c>
      <c r="D22" s="8" t="str">
        <f>HYPERLINK("#'Table 14'!A1", " Would you support companies securely sharing limited data between them if it made everyday services more efficient?")</f>
        <v xml:space="preserve"> Would you support companies securely sharing limited data between them if it made everyday services more efficient?</v>
      </c>
      <c r="E22" s="14" t="str">
        <f>HYPERLINK("#'Full Results'!A131", "131")</f>
        <v>131</v>
      </c>
      <c r="F22" t="s">
        <v>54</v>
      </c>
    </row>
    <row r="23" spans="3:6" x14ac:dyDescent="0.2">
      <c r="C23">
        <v>15</v>
      </c>
      <c r="D23" s="8" t="str">
        <f>HYPERLINK("#'Table 15'!A1", "In which areas would easier data sharing be most useful to you personally? (Select all that apply)")</f>
        <v>In which areas would easier data sharing be most useful to you personally? (Select all that apply)</v>
      </c>
      <c r="E23" s="14" t="str">
        <f>HYPERLINK("#'Full Results'!A140", "140")</f>
        <v>140</v>
      </c>
      <c r="F23" t="s">
        <v>54</v>
      </c>
    </row>
    <row r="24" spans="3:6" x14ac:dyDescent="0.2">
      <c r="C24">
        <v>16</v>
      </c>
      <c r="D24" s="8" t="str">
        <f>HYPERLINK("#'Table 16'!A1", "Grid Summary: For each of the following types of organisation, please tell us whether or not you would expect them to be able to move your data between services or providers so that you don’t have to re-enter the same information each time.  ")</f>
        <v>Grid Summary: For each of the following types of organisation, please tell us whether or not you would expect them to be able to move your data between services or providers so that you don’t have to re-enter the same information each time.  </v>
      </c>
      <c r="E24" s="7"/>
      <c r="F24" t="s">
        <v>54</v>
      </c>
    </row>
    <row r="25" spans="3:6" x14ac:dyDescent="0.2">
      <c r="C25">
        <v>17</v>
      </c>
      <c r="D25" s="8" t="str">
        <f>HYPERLINK("#'Table 17'!A1", "For each of the following types of organisation, please tell us whether or not you would expect them to be able to move your data between services or providers so that you don’t have to re-enter the same information each time.  : Different depart...")</f>
        <v>For each of the following types of organisation, please tell us whether or not you would expect them to be able to move your data between services or providers so that you don’t have to re-enter the same information each time.  : Different depart...</v>
      </c>
      <c r="E25" s="14" t="str">
        <f>HYPERLINK("#'Full Results'!A149", "149")</f>
        <v>149</v>
      </c>
      <c r="F25" t="s">
        <v>54</v>
      </c>
    </row>
    <row r="26" spans="3:6" x14ac:dyDescent="0.2">
      <c r="C26">
        <v>18</v>
      </c>
      <c r="D26" s="8" t="str">
        <f>HYPERLINK("#'Table 18'!A1", "For each of the following types of organisation, please tell us whether or not you would expect them to be able to move your data between services or providers so that you don’t have to re-enter the same information each time.  : Companies that h...")</f>
        <v>For each of the following types of organisation, please tell us whether or not you would expect them to be able to move your data between services or providers so that you don’t have to re-enter the same information each time.  : Companies that h...</v>
      </c>
      <c r="E26" s="14" t="str">
        <f>HYPERLINK("#'Full Results'!A158", "158")</f>
        <v>158</v>
      </c>
      <c r="F26" t="s">
        <v>54</v>
      </c>
    </row>
    <row r="27" spans="3:6" x14ac:dyDescent="0.2">
      <c r="C27">
        <v>19</v>
      </c>
      <c r="D27" s="8" t="str">
        <f>HYPERLINK("#'Table 19'!A1", "For each of the following types of organisation, please tell us whether or not you would expect them to be able to move your data between services or providers so that you don’t have to re-enter the same information each time.  : Companies that d...")</f>
        <v>For each of the following types of organisation, please tell us whether or not you would expect them to be able to move your data between services or providers so that you don’t have to re-enter the same information each time.  : Companies that d...</v>
      </c>
      <c r="E27" s="14" t="str">
        <f>HYPERLINK("#'Full Results'!A167", "167")</f>
        <v>167</v>
      </c>
      <c r="F27" t="s">
        <v>54</v>
      </c>
    </row>
    <row r="28" spans="3:6" x14ac:dyDescent="0.2">
      <c r="C28">
        <v>20</v>
      </c>
      <c r="D28" s="8" t="str">
        <f>HYPERLINK("#'Table 20'!A1", "For each of the following types of organisation, please tell us whether or not you would expect them to be able to move your data between services or providers so that you don’t have to re-enter the same information each time.  : Different depart...")</f>
        <v>For each of the following types of organisation, please tell us whether or not you would expect them to be able to move your data between services or providers so that you don’t have to re-enter the same information each time.  : Different depart...</v>
      </c>
      <c r="E28" s="14" t="str">
        <f>HYPERLINK("#'Full Results'!A176", "176")</f>
        <v>176</v>
      </c>
      <c r="F28" t="s">
        <v>54</v>
      </c>
    </row>
    <row r="29" spans="3:6" x14ac:dyDescent="0.2">
      <c r="C29">
        <v>21</v>
      </c>
      <c r="D29" s="8" t="str">
        <f>HYPERLINK("#'Table 21'!A1", "For each of the following types of organisation, please tell us whether or not you would expect them to be able to move your data between services or providers so that you don’t have to re-enter the same information each time.  : Different public...")</f>
        <v>For each of the following types of organisation, please tell us whether or not you would expect them to be able to move your data between services or providers so that you don’t have to re-enter the same information each time.  : Different public...</v>
      </c>
      <c r="E29" s="14" t="str">
        <f>HYPERLINK("#'Full Results'!A185", "185")</f>
        <v>185</v>
      </c>
      <c r="F29" t="s">
        <v>54</v>
      </c>
    </row>
    <row r="30" spans="3:6" x14ac:dyDescent="0.2">
      <c r="C30">
        <v>22</v>
      </c>
      <c r="D30" s="8" t="str">
        <f>HYPERLINK("#'Table 22'!A1", "Grid Summary: How much do you trust types of organisations to use your personal data responsibly? ")</f>
        <v>Grid Summary: How much do you trust types of organisations to use your personal data responsibly? </v>
      </c>
      <c r="E30" s="7"/>
      <c r="F30" t="s">
        <v>54</v>
      </c>
    </row>
    <row r="31" spans="3:6" x14ac:dyDescent="0.2">
      <c r="C31">
        <v>23</v>
      </c>
      <c r="D31" s="8" t="str">
        <f>HYPERLINK("#'Table 23'!A1", "How much do you trust types of organisations to use your personal data responsibly? : Banks and financial services providers")</f>
        <v>How much do you trust types of organisations to use your personal data responsibly? : Banks and financial services providers</v>
      </c>
      <c r="E31" s="14" t="str">
        <f>HYPERLINK("#'Full Results'!A194", "194")</f>
        <v>194</v>
      </c>
      <c r="F31" t="s">
        <v>54</v>
      </c>
    </row>
    <row r="32" spans="3:6" x14ac:dyDescent="0.2">
      <c r="C32">
        <v>24</v>
      </c>
      <c r="D32" s="8" t="str">
        <f>HYPERLINK("#'Table 24'!A1", "How much do you trust types of organisations to use your personal data responsibly? : Energy suppliers")</f>
        <v>How much do you trust types of organisations to use your personal data responsibly? : Energy suppliers</v>
      </c>
      <c r="E32" s="14" t="str">
        <f>HYPERLINK("#'Full Results'!A203", "203")</f>
        <v>203</v>
      </c>
      <c r="F32" t="s">
        <v>54</v>
      </c>
    </row>
    <row r="33" spans="3:6" x14ac:dyDescent="0.2">
      <c r="C33">
        <v>25</v>
      </c>
      <c r="D33" s="8" t="str">
        <f>HYPERLINK("#'Table 25'!A1", "How much do you trust types of organisations to use your personal data responsibly? : Property or real estate platforms")</f>
        <v>How much do you trust types of organisations to use your personal data responsibly? : Property or real estate platforms</v>
      </c>
      <c r="E33" s="14" t="str">
        <f>HYPERLINK("#'Full Results'!A212", "212")</f>
        <v>212</v>
      </c>
      <c r="F33" t="s">
        <v>54</v>
      </c>
    </row>
    <row r="34" spans="3:6" x14ac:dyDescent="0.2">
      <c r="C34">
        <v>26</v>
      </c>
      <c r="D34" s="8" t="str">
        <f>HYPERLINK("#'Table 26'!A1", "How much do you trust types of organisations to use your personal data responsibly? : Online retailers and e-commerce platforms")</f>
        <v>How much do you trust types of organisations to use your personal data responsibly? : Online retailers and e-commerce platforms</v>
      </c>
      <c r="E34" s="14" t="str">
        <f>HYPERLINK("#'Full Results'!A221", "221")</f>
        <v>221</v>
      </c>
      <c r="F34" t="s">
        <v>54</v>
      </c>
    </row>
    <row r="35" spans="3:6" x14ac:dyDescent="0.2">
      <c r="C35">
        <v>27</v>
      </c>
      <c r="D35" s="8" t="str">
        <f>HYPERLINK("#'Table 27'!A1", "How much do you trust types of organisations to use your personal data responsibly? : Telecoms/mobile network provides")</f>
        <v>How much do you trust types of organisations to use your personal data responsibly? : Telecoms/mobile network provides</v>
      </c>
      <c r="E35" s="14" t="str">
        <f>HYPERLINK("#'Full Results'!A230", "230")</f>
        <v>230</v>
      </c>
      <c r="F35" t="s">
        <v>54</v>
      </c>
    </row>
    <row r="36" spans="3:6" x14ac:dyDescent="0.2">
      <c r="C36">
        <v>28</v>
      </c>
      <c r="D36" s="8" t="str">
        <f>HYPERLINK("#'Table 28'!A1", "How much do you trust types of organisations to use your personal data responsibly? : Transport providers")</f>
        <v>How much do you trust types of organisations to use your personal data responsibly? : Transport providers</v>
      </c>
      <c r="E36" s="14" t="str">
        <f>HYPERLINK("#'Full Results'!A239", "239")</f>
        <v>239</v>
      </c>
      <c r="F36" t="s">
        <v>54</v>
      </c>
    </row>
    <row r="37" spans="3:6" x14ac:dyDescent="0.2">
      <c r="C37">
        <v>29</v>
      </c>
      <c r="D37" s="8" t="str">
        <f>HYPERLINK("#'Table 29'!A1", "How much do you trust types of organisations to use your personal data responsibly? : Social media companies")</f>
        <v>How much do you trust types of organisations to use your personal data responsibly? : Social media companies</v>
      </c>
      <c r="E37" s="14" t="str">
        <f>HYPERLINK("#'Full Results'!A248", "248")</f>
        <v>248</v>
      </c>
      <c r="F37" t="s">
        <v>54</v>
      </c>
    </row>
    <row r="38" spans="3:6" x14ac:dyDescent="0.2">
      <c r="C38">
        <v>30</v>
      </c>
      <c r="D38" s="8" t="str">
        <f>HYPERLINK("#'Table 30'!A1", "How much do you trust types of organisations to use your personal data responsibly? : Entertainment providers (including streaming sites)")</f>
        <v>How much do you trust types of organisations to use your personal data responsibly? : Entertainment providers (including streaming sites)</v>
      </c>
      <c r="E38" s="14" t="str">
        <f>HYPERLINK("#'Full Results'!A257", "257")</f>
        <v>257</v>
      </c>
      <c r="F38" t="s">
        <v>54</v>
      </c>
    </row>
    <row r="39" spans="3:6" x14ac:dyDescent="0.2">
      <c r="C39">
        <v>31</v>
      </c>
      <c r="D39" s="8" t="str">
        <f>HYPERLINK("#'Table 31'!A1", "How much do you trust types of organisations to use your personal data responsibly? : Mobile apps")</f>
        <v>How much do you trust types of organisations to use your personal data responsibly? : Mobile apps</v>
      </c>
      <c r="E39" s="14" t="str">
        <f>HYPERLINK("#'Full Results'!A266", "266")</f>
        <v>266</v>
      </c>
      <c r="F39" t="s">
        <v>54</v>
      </c>
    </row>
    <row r="40" spans="3:6" x14ac:dyDescent="0.2">
      <c r="C40">
        <v>32</v>
      </c>
      <c r="D40" s="8" t="str">
        <f>HYPERLINK("#'Table 32'!A1", "How much do you trust types of organisations to use your personal data responsibly? : Ticketing platforms")</f>
        <v>How much do you trust types of organisations to use your personal data responsibly? : Ticketing platforms</v>
      </c>
      <c r="E40" s="14" t="str">
        <f>HYPERLINK("#'Full Results'!A275", "275")</f>
        <v>275</v>
      </c>
      <c r="F40" t="s">
        <v>54</v>
      </c>
    </row>
    <row r="41" spans="3:6" x14ac:dyDescent="0.2">
      <c r="C41">
        <v>33</v>
      </c>
      <c r="D41" s="8" t="str">
        <f>HYPERLINK("#'Table 33'!A1", "How much do you trust types of organisations to use your personal data responsibly? : Government departments/agencies")</f>
        <v>How much do you trust types of organisations to use your personal data responsibly? : Government departments/agencies</v>
      </c>
      <c r="E41" s="14" t="str">
        <f>HYPERLINK("#'Full Results'!A284", "284")</f>
        <v>284</v>
      </c>
      <c r="F41" t="s">
        <v>54</v>
      </c>
    </row>
    <row r="42" spans="3:6" x14ac:dyDescent="0.2">
      <c r="C42">
        <v>34</v>
      </c>
      <c r="D42" s="8" t="str">
        <f>HYPERLINK("#'Table 34'!A1", "How much do you trust types of organisations to use your personal data responsibly? : Supermarkets")</f>
        <v>How much do you trust types of organisations to use your personal data responsibly? : Supermarkets</v>
      </c>
      <c r="E42" s="14" t="str">
        <f>HYPERLINK("#'Full Results'!A293", "293")</f>
        <v>293</v>
      </c>
      <c r="F42" t="s">
        <v>54</v>
      </c>
    </row>
    <row r="43" spans="3:6" x14ac:dyDescent="0.2">
      <c r="C43">
        <v>35</v>
      </c>
      <c r="D43" s="8" t="str">
        <f>HYPERLINK("#'Table 35'!A1", " Which statement comes closer to your view about sharing personal data with companies?  ")</f>
        <v xml:space="preserve"> Which statement comes closer to your view about sharing personal data with companies?  </v>
      </c>
      <c r="E43" s="14" t="str">
        <f>HYPERLINK("#'Full Results'!A302", "302")</f>
        <v>302</v>
      </c>
      <c r="F43" t="s">
        <v>54</v>
      </c>
    </row>
    <row r="44" spans="3:6" x14ac:dyDescent="0.2">
      <c r="C44">
        <v>36</v>
      </c>
      <c r="D44" s="8" t="str">
        <f>HYPERLINK("#'Table 36'!A1", " Who do you believe benefits more when you share your personal data with a company?  ")</f>
        <v xml:space="preserve"> Who do you believe benefits more when you share your personal data with a company?  </v>
      </c>
      <c r="E44" s="14" t="str">
        <f>HYPERLINK("#'Full Results'!A309", "309")</f>
        <v>309</v>
      </c>
      <c r="F44" t="s">
        <v>54</v>
      </c>
    </row>
    <row r="45" spans="3:6" x14ac:dyDescent="0.2">
      <c r="C45">
        <v>37</v>
      </c>
      <c r="D45" s="8" t="str">
        <f>HYPERLINK("#'Table 37'!A1", " Do you feel that you currently have enough control over how companies use and share your personal data?   ")</f>
        <v xml:space="preserve"> Do you feel that you currently have enough control over how companies use and share your personal data?   </v>
      </c>
      <c r="E45" s="14" t="str">
        <f>HYPERLINK("#'Full Results'!A317", "317")</f>
        <v>317</v>
      </c>
      <c r="F45" t="s">
        <v>54</v>
      </c>
    </row>
    <row r="46" spans="3:6" x14ac:dyDescent="0.2">
      <c r="C46">
        <v>38</v>
      </c>
      <c r="D46" s="8" t="str">
        <f>HYPERLINK("#'Table 38'!A1", "Grid Summary: In each of these situations, please tell us whether or not you would be more or less likely to share more of your personal data with a company whose services you were buying.")</f>
        <v>Grid Summary: In each of these situations, please tell us whether or not you would be more or less likely to share more of your personal data with a company whose services you were buying.</v>
      </c>
      <c r="E46" s="7"/>
      <c r="F46" t="s">
        <v>54</v>
      </c>
    </row>
    <row r="47" spans="3:6" x14ac:dyDescent="0.2">
      <c r="C47">
        <v>39</v>
      </c>
      <c r="D47" s="8" t="str">
        <f>HYPERLINK("#'Table 39'!A1", "In each of these situations, please tell us whether or not you would be more or less likely to share more of your personal data with a company whose services you were buying.: If it led to getting a better service on that occasion")</f>
        <v>In each of these situations, please tell us whether or not you would be more or less likely to share more of your personal data with a company whose services you were buying.: If it led to getting a better service on that occasion</v>
      </c>
      <c r="E47" s="14" t="str">
        <f>HYPERLINK("#'Full Results'!A322", "322")</f>
        <v>322</v>
      </c>
      <c r="F47" t="s">
        <v>54</v>
      </c>
    </row>
    <row r="48" spans="3:6" x14ac:dyDescent="0.2">
      <c r="C48">
        <v>40</v>
      </c>
      <c r="D48" s="8" t="str">
        <f>HYPERLINK("#'Table 40'!A1", "In each of these situations, please tell us whether or not you would be more or less likely to share more of your personal data with a company whose services you were buying.: If it came with a discount on that occasion")</f>
        <v>In each of these situations, please tell us whether or not you would be more or less likely to share more of your personal data with a company whose services you were buying.: If it came with a discount on that occasion</v>
      </c>
      <c r="E48" s="14" t="str">
        <f>HYPERLINK("#'Full Results'!A331", "331")</f>
        <v>331</v>
      </c>
      <c r="F48" t="s">
        <v>54</v>
      </c>
    </row>
    <row r="49" spans="3:6" x14ac:dyDescent="0.2">
      <c r="C49">
        <v>41</v>
      </c>
      <c r="D49" s="8" t="str">
        <f>HYPERLINK("#'Table 41'!A1", "In each of these situations, please tell us whether or not you would be more or less likely to share more of your personal data with a company whose services you were buying.: If it led to better services for you on future occasions")</f>
        <v>In each of these situations, please tell us whether or not you would be more or less likely to share more of your personal data with a company whose services you were buying.: If it led to better services for you on future occasions</v>
      </c>
      <c r="E49" s="14" t="str">
        <f>HYPERLINK("#'Full Results'!A340", "340")</f>
        <v>340</v>
      </c>
      <c r="F49" t="s">
        <v>54</v>
      </c>
    </row>
    <row r="50" spans="3:6" x14ac:dyDescent="0.2">
      <c r="C50">
        <v>42</v>
      </c>
      <c r="D50" s="8" t="str">
        <f>HYPERLINK("#'Table 42'!A1", "In each of these situations, please tell us whether or not you would be more or less likely to share more of your personal data with a company whose services you were buying.: If it led to cheaper services for you on future occasions")</f>
        <v>In each of these situations, please tell us whether or not you would be more or less likely to share more of your personal data with a company whose services you were buying.: If it led to cheaper services for you on future occasions</v>
      </c>
      <c r="E50" s="14" t="str">
        <f>HYPERLINK("#'Full Results'!A349", "349")</f>
        <v>349</v>
      </c>
      <c r="F50" t="s">
        <v>54</v>
      </c>
    </row>
    <row r="51" spans="3:6" x14ac:dyDescent="0.2">
      <c r="C51">
        <v>43</v>
      </c>
      <c r="D51" s="8" t="str">
        <f>HYPERLINK("#'Table 43'!A1", "In each of these situations, please tell us whether or not you would be more or less likely to share more of your personal data with a company whose services you were buying.: If it meant receiving more personalised offers or recommendations that...")</f>
        <v>In each of these situations, please tell us whether or not you would be more or less likely to share more of your personal data with a company whose services you were buying.: If it meant receiving more personalised offers or recommendations that...</v>
      </c>
      <c r="E51" s="14" t="str">
        <f>HYPERLINK("#'Full Results'!A358", "358")</f>
        <v>358</v>
      </c>
      <c r="F51" t="s">
        <v>54</v>
      </c>
    </row>
    <row r="52" spans="3:6" x14ac:dyDescent="0.2">
      <c r="C52">
        <v>44</v>
      </c>
      <c r="D52" s="8" t="str">
        <f>HYPERLINK("#'Table 44'!A1", "In each of these situations, please tell us whether or not you would be more or less likely to share more of your personal data with a company whose services you were buying.: If it made the service more convenient (e.g. you save time by not havi...")</f>
        <v>In each of these situations, please tell us whether or not you would be more or less likely to share more of your personal data with a company whose services you were buying.: If it made the service more convenient (e.g. you save time by not havi...</v>
      </c>
      <c r="E52" s="14" t="str">
        <f>HYPERLINK("#'Full Results'!A367", "367")</f>
        <v>367</v>
      </c>
      <c r="F52" t="s">
        <v>54</v>
      </c>
    </row>
    <row r="53" spans="3:6" x14ac:dyDescent="0.2">
      <c r="C53">
        <v>45</v>
      </c>
      <c r="D53" s="8" t="str">
        <f>HYPERLINK("#'Table 45'!A1", " Which, if any, of the following actions by the government would increase your trust in how personal data is shared between companies? (Select one)")</f>
        <v xml:space="preserve"> Which, if any, of the following actions by the government would increase your trust in how personal data is shared between companies? (Select one)</v>
      </c>
      <c r="E53" s="14" t="str">
        <f>HYPERLINK("#'Full Results'!A376", "376")</f>
        <v>376</v>
      </c>
      <c r="F53" t="s">
        <v>54</v>
      </c>
    </row>
    <row r="54" spans="3:6" x14ac:dyDescent="0.2">
      <c r="C54">
        <v>46</v>
      </c>
      <c r="D54" s="8" t="str">
        <f>HYPERLINK("#'Table 46'!A1", " Please imagine that the government was planning to introduce a new regulated scheme that allows consumers to securely share their data between companies. This would be aimed at getting the benefits of data sharing (e.g. more convenient and perso...")</f>
        <v xml:space="preserve"> Please imagine that the government was planning to introduce a new regulated scheme that allows consumers to securely share their data between companies. This would be aimed at getting the benefits of data sharing (e.g. more convenient and perso...</v>
      </c>
      <c r="E54" s="14" t="str">
        <f>HYPERLINK("#'Full Results'!A385", "385")</f>
        <v>385</v>
      </c>
      <c r="F54" t="s">
        <v>54</v>
      </c>
    </row>
    <row r="55" spans="3:6" x14ac:dyDescent="0.2">
      <c r="C55">
        <v>47</v>
      </c>
      <c r="D55" s="8" t="str">
        <f>HYPERLINK("#'Table 47'!A1", " Please imagine that the UK had introduced a secure digital identity service that lets you prove who you are online without repeatedly sharing your personal details. This would not be mandatory (other forms of ID could still be used in-person) bu...")</f>
        <v xml:space="preserve"> Please imagine that the UK had introduced a secure digital identity service that lets you prove who you are online without repeatedly sharing your personal details. This would not be mandatory (other forms of ID could still be used in-person) bu...</v>
      </c>
      <c r="E55" s="14" t="str">
        <f>HYPERLINK("#'Full Results'!A394", "394")</f>
        <v>394</v>
      </c>
      <c r="F55" t="s">
        <v>54</v>
      </c>
    </row>
    <row r="56" spans="3:6" x14ac:dyDescent="0.2">
      <c r="C56">
        <v>48</v>
      </c>
      <c r="D56" s="8" t="str">
        <f>HYPERLINK("#'Table 48'!A1", " Please imagine that the UK had introduced a secure digital identity service that lets you prove who you are online without repeatedly sharing your personal details. Again, imagine that using it was mandatory for things like checking your eligibi...")</f>
        <v xml:space="preserve"> Please imagine that the UK had introduced a secure digital identity service that lets you prove who you are online without repeatedly sharing your personal details. Again, imagine that using it was mandatory for things like checking your eligibi...</v>
      </c>
      <c r="E56" s="14" t="str">
        <f>HYPERLINK("#'Full Results'!A402", "402")</f>
        <v>402</v>
      </c>
      <c r="F56" t="s">
        <v>54</v>
      </c>
    </row>
    <row r="57" spans="3:6" x14ac:dyDescent="0.2">
      <c r="C57">
        <v>49</v>
      </c>
      <c r="D57" s="8" t="str">
        <f>HYPERLINK("#'Table 49'!A1", "Which of the following benefits would make you more likely to use a secure digital identity to prove who you are online? (Select all that apply)")</f>
        <v>Which of the following benefits would make you more likely to use a secure digital identity to prove who you are online? (Select all that apply)</v>
      </c>
      <c r="E57" s="14" t="str">
        <f>HYPERLINK("#'Full Results'!A409", "409")</f>
        <v>409</v>
      </c>
      <c r="F57" t="s">
        <v>54</v>
      </c>
    </row>
    <row r="58" spans="3:6" x14ac:dyDescent="0.2">
      <c r="C58">
        <v>50</v>
      </c>
      <c r="D58" s="8" t="str">
        <f>HYPERLINK("#'Table 50'!A1", " If a ticket resale platform could securely share data to ensure counter ticket touts and prevent fraud, how likely would you be to use it for buying or selling event tickets?")</f>
        <v xml:space="preserve"> If a ticket resale platform could securely share data to ensure counter ticket touts and prevent fraud, how likely would you be to use it for buying or selling event tickets?</v>
      </c>
      <c r="E58" s="14" t="str">
        <f>HYPERLINK("#'Full Results'!A420", "420")</f>
        <v>420</v>
      </c>
      <c r="F58" t="s">
        <v>54</v>
      </c>
    </row>
    <row r="59" spans="3:6" x14ac:dyDescent="0.2">
      <c r="C59">
        <v>51</v>
      </c>
      <c r="D59" s="8" t="str">
        <f>HYPERLINK("#'Table 51'!A1", " If major retailers shared data in a unified loyalty program (so you get one set of rewards and personalised offers across stores), how likely would you be to use that program?")</f>
        <v xml:space="preserve"> If major retailers shared data in a unified loyalty program (so you get one set of rewards and personalised offers across stores), how likely would you be to use that program?</v>
      </c>
      <c r="E59" s="14" t="str">
        <f>HYPERLINK("#'Full Results'!A428", "428")</f>
        <v>428</v>
      </c>
      <c r="F59" t="s">
        <v>54</v>
      </c>
    </row>
    <row r="60" spans="3:6" x14ac:dyDescent="0.2">
      <c r="C60">
        <v>52</v>
      </c>
      <c r="D60" s="8" t="str">
        <f>HYPERLINK("#'Table 52'!A1", " If organisations involved in buying, selling or renting homes (e.g. estate agents, lenders, councils) had a service that securely shared data between them to reduce delays and paperwork, how likely would you be to use an organisation that was si...")</f>
        <v xml:space="preserve"> If organisations involved in buying, selling or renting homes (e.g. estate agents, lenders, councils) had a service that securely shared data between them to reduce delays and paperwork, how likely would you be to use an organisation that was si...</v>
      </c>
      <c r="E60" s="14" t="str">
        <f>HYPERLINK("#'Full Results'!A436", "436")</f>
        <v>436</v>
      </c>
      <c r="F60" t="s">
        <v>54</v>
      </c>
    </row>
    <row r="61" spans="3:6" x14ac:dyDescent="0.2">
      <c r="C61">
        <v>53</v>
      </c>
      <c r="D61" s="8" t="str">
        <f>HYPERLINK("#'Table 53'!A1", " If online retailers, couriers, and resale apps had a government supported service that shared data to allow easier returns, recycling or reselling of items you no longer need, how likely would you be to use a retailer, courier or resale app that...")</f>
        <v xml:space="preserve"> If online retailers, couriers, and resale apps had a government supported service that shared data to allow easier returns, recycling or reselling of items you no longer need, how likely would you be to use a retailer, courier or resale app that...</v>
      </c>
      <c r="E61" s="14" t="str">
        <f>HYPERLINK("#'Full Results'!A444", "444")</f>
        <v>444</v>
      </c>
      <c r="F61" t="s">
        <v>54</v>
      </c>
    </row>
    <row r="62" spans="3:6" x14ac:dyDescent="0.2">
      <c r="C62">
        <v>54</v>
      </c>
      <c r="D62" s="8" t="str">
        <f>HYPERLINK("#'Table 54'!A1", "Grid Summary: To what extent would you support or oppose each of the following possible changes to how companies work with customer data?")</f>
        <v>Grid Summary: To what extent would you support or oppose each of the following possible changes to how companies work with customer data?</v>
      </c>
      <c r="E62" s="7"/>
      <c r="F62" t="s">
        <v>54</v>
      </c>
    </row>
    <row r="63" spans="3:6" x14ac:dyDescent="0.2">
      <c r="C63">
        <v>55</v>
      </c>
      <c r="D63" s="8" t="str">
        <f>HYPERLINK("#'Table 55'!A1", "To what extent would you support or oppose each of the following possible changes to how companies work with customer data?: If transport providers like train or bus companies were required to share data between them to allow for single price cap...")</f>
        <v>To what extent would you support or oppose each of the following possible changes to how companies work with customer data?: If transport providers like train or bus companies were required to share data between them to allow for single price cap...</v>
      </c>
      <c r="E63" s="14" t="str">
        <f>HYPERLINK("#'Full Results'!A452", "452")</f>
        <v>452</v>
      </c>
      <c r="F63" t="s">
        <v>54</v>
      </c>
    </row>
    <row r="64" spans="3:6" x14ac:dyDescent="0.2">
      <c r="C64">
        <v>56</v>
      </c>
      <c r="D64" s="8" t="str">
        <f>HYPERLINK("#'Table 56'!A1", "To what extent would you support or oppose each of the following possible changes to how companies work with customer data?: If transport providers like train or bus companies were mandated to share data to enable journey optimisation")</f>
        <v>To what extent would you support or oppose each of the following possible changes to how companies work with customer data?: If transport providers like train or bus companies were mandated to share data to enable journey optimisation</v>
      </c>
      <c r="E64" s="14" t="str">
        <f>HYPERLINK("#'Full Results'!A461", "461")</f>
        <v>461</v>
      </c>
      <c r="F64" t="s">
        <v>54</v>
      </c>
    </row>
    <row r="65" spans="3:6" x14ac:dyDescent="0.2">
      <c r="C65">
        <v>57</v>
      </c>
      <c r="D65" s="8" t="str">
        <f>HYPERLINK("#'Table 57'!A1", "To what extent would you support or oppose each of the following possible changes to how companies work with customer data?: If data about a property's energy use, condition, and history could be shared securely between owners and renters to supp...")</f>
        <v>To what extent would you support or oppose each of the following possible changes to how companies work with customer data?: If data about a property's energy use, condition, and history could be shared securely between owners and renters to supp...</v>
      </c>
      <c r="E65" s="14" t="str">
        <f>HYPERLINK("#'Full Results'!A470", "470")</f>
        <v>470</v>
      </c>
      <c r="F65" t="s">
        <v>54</v>
      </c>
    </row>
    <row r="66" spans="3:6" x14ac:dyDescent="0.2">
      <c r="C66">
        <v>58</v>
      </c>
      <c r="D66" s="8" t="str">
        <f>HYPERLINK("#'Table 58'!A1", "To what extent would you support or oppose each of the following possible changes to how companies work with customer data?: If banks and financial institutions securely shared your transaction data with budgeting or financial planning apps to he...")</f>
        <v>To what extent would you support or oppose each of the following possible changes to how companies work with customer data?: If banks and financial institutions securely shared your transaction data with budgeting or financial planning apps to he...</v>
      </c>
      <c r="E66" s="14" t="str">
        <f>HYPERLINK("#'Full Results'!A479", "479")</f>
        <v>479</v>
      </c>
      <c r="F66" t="s">
        <v>54</v>
      </c>
    </row>
    <row r="67" spans="3:6" x14ac:dyDescent="0.2">
      <c r="C67">
        <v>59</v>
      </c>
      <c r="D67" s="8" t="str">
        <f>HYPERLINK("#'Table 59'!A1", " In your own words, what has been the biggest news story of the last week?")</f>
        <v xml:space="preserve"> In your own words, what has been the biggest news story of the last week?</v>
      </c>
    </row>
  </sheetData>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143</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136</v>
      </c>
      <c r="C9" s="17">
        <v>0.26867307957547099</v>
      </c>
      <c r="D9" s="17">
        <v>0.236949899120454</v>
      </c>
      <c r="E9" s="17">
        <v>0.29982584519364602</v>
      </c>
      <c r="F9" s="17">
        <v>0.24766895312179199</v>
      </c>
      <c r="G9" s="17">
        <v>0.312039704586208</v>
      </c>
      <c r="H9" s="17">
        <v>0.253269261414028</v>
      </c>
      <c r="I9" s="17">
        <v>0.25667476842332998</v>
      </c>
      <c r="J9" s="17"/>
      <c r="K9" s="17">
        <v>0.27822649790598902</v>
      </c>
      <c r="L9" s="17">
        <v>0.26035346745087401</v>
      </c>
      <c r="M9" s="17"/>
      <c r="N9" s="17">
        <v>0.25184589035182198</v>
      </c>
      <c r="O9" s="17">
        <v>0.245407172013658</v>
      </c>
      <c r="P9" s="17">
        <v>0.32150016608184501</v>
      </c>
      <c r="Q9" s="17">
        <v>0.22497698736484301</v>
      </c>
      <c r="R9" s="17">
        <v>0.26076559156798201</v>
      </c>
      <c r="S9" s="17">
        <v>0.266791370414522</v>
      </c>
      <c r="T9" s="17">
        <v>0.274236346513268</v>
      </c>
      <c r="U9" s="17">
        <v>0.31665357739941402</v>
      </c>
      <c r="V9" s="17">
        <v>0.24669006520414699</v>
      </c>
      <c r="W9" s="17">
        <v>0.34921341232568998</v>
      </c>
      <c r="X9" s="17">
        <v>0.27013384333568402</v>
      </c>
      <c r="Y9" s="17">
        <v>0.22059425879085801</v>
      </c>
      <c r="Z9" s="17"/>
      <c r="AA9" s="17">
        <v>0.25725813057580399</v>
      </c>
      <c r="AB9" s="17">
        <v>0.23243242848073001</v>
      </c>
      <c r="AC9" s="17">
        <v>0.29818362754311101</v>
      </c>
      <c r="AD9" s="17">
        <v>0.27931463600202699</v>
      </c>
      <c r="AE9" s="17">
        <v>0.34004930121868099</v>
      </c>
    </row>
    <row r="10" spans="2:31" ht="16" x14ac:dyDescent="0.2">
      <c r="B10" s="18" t="s">
        <v>137</v>
      </c>
      <c r="C10" s="17">
        <v>0.37617389162016301</v>
      </c>
      <c r="D10" s="17">
        <v>0.39220881353175302</v>
      </c>
      <c r="E10" s="17">
        <v>0.35984623306219299</v>
      </c>
      <c r="F10" s="17">
        <v>0.36424112847773599</v>
      </c>
      <c r="G10" s="17">
        <v>0.29973276480766903</v>
      </c>
      <c r="H10" s="17">
        <v>0.38496708132688601</v>
      </c>
      <c r="I10" s="17">
        <v>0.44444382998554</v>
      </c>
      <c r="J10" s="17"/>
      <c r="K10" s="17">
        <v>0.38116432491732899</v>
      </c>
      <c r="L10" s="17">
        <v>0.36897974438880299</v>
      </c>
      <c r="M10" s="17"/>
      <c r="N10" s="17">
        <v>0.36970505947862298</v>
      </c>
      <c r="O10" s="17">
        <v>0.317417051216284</v>
      </c>
      <c r="P10" s="17">
        <v>0.42067972973092899</v>
      </c>
      <c r="Q10" s="17">
        <v>0.43237833087061101</v>
      </c>
      <c r="R10" s="17">
        <v>0.30090805896753298</v>
      </c>
      <c r="S10" s="17">
        <v>0.41080103636773102</v>
      </c>
      <c r="T10" s="17">
        <v>0.45235193413900898</v>
      </c>
      <c r="U10" s="17">
        <v>0.37635658829763202</v>
      </c>
      <c r="V10" s="17">
        <v>0.36841278929934601</v>
      </c>
      <c r="W10" s="17">
        <v>0.40315709725922799</v>
      </c>
      <c r="X10" s="17">
        <v>0.35786085068019702</v>
      </c>
      <c r="Y10" s="17">
        <v>0.22256070923843599</v>
      </c>
      <c r="Z10" s="17"/>
      <c r="AA10" s="17">
        <v>0.380409902650307</v>
      </c>
      <c r="AB10" s="17">
        <v>0.347204351546887</v>
      </c>
      <c r="AC10" s="17">
        <v>0.37718835466690398</v>
      </c>
      <c r="AD10" s="17">
        <v>0.44784868562583702</v>
      </c>
      <c r="AE10" s="17">
        <v>0.36404781936272501</v>
      </c>
    </row>
    <row r="11" spans="2:31" ht="16" x14ac:dyDescent="0.2">
      <c r="B11" s="18" t="s">
        <v>138</v>
      </c>
      <c r="C11" s="17">
        <v>0.20416287279324399</v>
      </c>
      <c r="D11" s="17">
        <v>0.22709090875976901</v>
      </c>
      <c r="E11" s="17">
        <v>0.17216052576593399</v>
      </c>
      <c r="F11" s="17">
        <v>0.26507469518363003</v>
      </c>
      <c r="G11" s="17">
        <v>0.25469383301764198</v>
      </c>
      <c r="H11" s="17">
        <v>0.16744303068275199</v>
      </c>
      <c r="I11" s="17">
        <v>0.14924125921044101</v>
      </c>
      <c r="J11" s="17"/>
      <c r="K11" s="17">
        <v>0.204004413740592</v>
      </c>
      <c r="L11" s="17">
        <v>0.205078430799676</v>
      </c>
      <c r="M11" s="17"/>
      <c r="N11" s="17">
        <v>0.187217568517942</v>
      </c>
      <c r="O11" s="17">
        <v>0.21808880064467101</v>
      </c>
      <c r="P11" s="17">
        <v>0.13033117984352599</v>
      </c>
      <c r="Q11" s="17">
        <v>0.22421371981500701</v>
      </c>
      <c r="R11" s="17">
        <v>0.22030304150275701</v>
      </c>
      <c r="S11" s="17">
        <v>0.18483239247347</v>
      </c>
      <c r="T11" s="17">
        <v>0.208195793489584</v>
      </c>
      <c r="U11" s="17">
        <v>0.14125778417857099</v>
      </c>
      <c r="V11" s="17">
        <v>0.24905822167405001</v>
      </c>
      <c r="W11" s="17">
        <v>0.15875240286636699</v>
      </c>
      <c r="X11" s="17">
        <v>0.28073047750027103</v>
      </c>
      <c r="Y11" s="17">
        <v>0.298365840650197</v>
      </c>
      <c r="Z11" s="17"/>
      <c r="AA11" s="17">
        <v>0.221732855300627</v>
      </c>
      <c r="AB11" s="17">
        <v>0.23457192292576101</v>
      </c>
      <c r="AC11" s="17">
        <v>0.18301372900673299</v>
      </c>
      <c r="AD11" s="17">
        <v>0.150556024872533</v>
      </c>
      <c r="AE11" s="17">
        <v>8.67776001208619E-2</v>
      </c>
    </row>
    <row r="12" spans="2:31" ht="32" x14ac:dyDescent="0.2">
      <c r="B12" s="18" t="s">
        <v>139</v>
      </c>
      <c r="C12" s="17">
        <v>6.4878704819739896E-2</v>
      </c>
      <c r="D12" s="17">
        <v>7.8540958054001395E-2</v>
      </c>
      <c r="E12" s="17">
        <v>0.109174862352331</v>
      </c>
      <c r="F12" s="17">
        <v>4.1534515332357802E-2</v>
      </c>
      <c r="G12" s="17">
        <v>3.90621583861719E-2</v>
      </c>
      <c r="H12" s="17">
        <v>8.3142479463500896E-2</v>
      </c>
      <c r="I12" s="17">
        <v>4.7437535519019601E-2</v>
      </c>
      <c r="J12" s="17"/>
      <c r="K12" s="17">
        <v>6.6489720924676199E-2</v>
      </c>
      <c r="L12" s="17">
        <v>6.35486959404543E-2</v>
      </c>
      <c r="M12" s="17"/>
      <c r="N12" s="17">
        <v>9.6427006135865398E-2</v>
      </c>
      <c r="O12" s="17">
        <v>9.1312193673420403E-2</v>
      </c>
      <c r="P12" s="17">
        <v>5.5743224462463603E-2</v>
      </c>
      <c r="Q12" s="17">
        <v>4.9659388744496498E-2</v>
      </c>
      <c r="R12" s="17">
        <v>5.7441507214935898E-2</v>
      </c>
      <c r="S12" s="17">
        <v>5.2225449544140698E-2</v>
      </c>
      <c r="T12" s="17">
        <v>1.09735535611449E-2</v>
      </c>
      <c r="U12" s="17">
        <v>0.14390911972822101</v>
      </c>
      <c r="V12" s="17">
        <v>6.6377521700160994E-2</v>
      </c>
      <c r="W12" s="17">
        <v>2.3846139453844999E-2</v>
      </c>
      <c r="X12" s="17">
        <v>5.3920494196020997E-2</v>
      </c>
      <c r="Y12" s="17">
        <v>0.10024924652407</v>
      </c>
      <c r="Z12" s="17"/>
      <c r="AA12" s="17">
        <v>4.8913108074298599E-2</v>
      </c>
      <c r="AB12" s="17">
        <v>8.1335013954093704E-2</v>
      </c>
      <c r="AC12" s="17">
        <v>6.6188037185877194E-2</v>
      </c>
      <c r="AD12" s="17">
        <v>5.9482301267290101E-2</v>
      </c>
      <c r="AE12" s="17">
        <v>5.4680228327044299E-2</v>
      </c>
    </row>
    <row r="13" spans="2:31" ht="32" x14ac:dyDescent="0.2">
      <c r="B13" s="18" t="s">
        <v>140</v>
      </c>
      <c r="C13" s="17">
        <v>3.27575224333383E-2</v>
      </c>
      <c r="D13" s="17">
        <v>2.7471658809796899E-2</v>
      </c>
      <c r="E13" s="17">
        <v>2.2592615539695899E-2</v>
      </c>
      <c r="F13" s="17">
        <v>1.5956409472972902E-2</v>
      </c>
      <c r="G13" s="17">
        <v>4.5137590616015501E-2</v>
      </c>
      <c r="H13" s="17">
        <v>5.24755619152334E-2</v>
      </c>
      <c r="I13" s="17">
        <v>3.4975019837738E-2</v>
      </c>
      <c r="J13" s="17"/>
      <c r="K13" s="17">
        <v>3.4547267449255299E-2</v>
      </c>
      <c r="L13" s="17">
        <v>3.1133410909176099E-2</v>
      </c>
      <c r="M13" s="17"/>
      <c r="N13" s="17">
        <v>2.5852049493601901E-2</v>
      </c>
      <c r="O13" s="17">
        <v>7.1509153190546001E-2</v>
      </c>
      <c r="P13" s="17">
        <v>2.3742240221635999E-2</v>
      </c>
      <c r="Q13" s="17">
        <v>2.9720797655286998E-2</v>
      </c>
      <c r="R13" s="17">
        <v>2.7862398043551801E-2</v>
      </c>
      <c r="S13" s="17">
        <v>2.02367190271927E-2</v>
      </c>
      <c r="T13" s="17">
        <v>1.0724832997249601E-2</v>
      </c>
      <c r="U13" s="17">
        <v>0</v>
      </c>
      <c r="V13" s="17">
        <v>4.3384130391702802E-2</v>
      </c>
      <c r="W13" s="17">
        <v>4.33141224254142E-2</v>
      </c>
      <c r="X13" s="17">
        <v>1.9018031183979399E-2</v>
      </c>
      <c r="Y13" s="17">
        <v>3.3687536272678197E-2</v>
      </c>
      <c r="Z13" s="17"/>
      <c r="AA13" s="17">
        <v>2.4545053324279201E-2</v>
      </c>
      <c r="AB13" s="17">
        <v>3.3823640536585202E-2</v>
      </c>
      <c r="AC13" s="17">
        <v>2.8092954946899E-2</v>
      </c>
      <c r="AD13" s="17">
        <v>4.7456320991823397E-2</v>
      </c>
      <c r="AE13" s="17">
        <v>0.101801444289999</v>
      </c>
    </row>
    <row r="14" spans="2:31" ht="16" x14ac:dyDescent="0.2">
      <c r="B14" s="18" t="s">
        <v>141</v>
      </c>
      <c r="C14" s="19">
        <v>5.3353928758043699E-2</v>
      </c>
      <c r="D14" s="19">
        <v>3.7737761724224897E-2</v>
      </c>
      <c r="E14" s="19">
        <v>3.6399918086200397E-2</v>
      </c>
      <c r="F14" s="19">
        <v>6.5524298411510598E-2</v>
      </c>
      <c r="G14" s="19">
        <v>4.9333948586293197E-2</v>
      </c>
      <c r="H14" s="19">
        <v>5.8702585197599702E-2</v>
      </c>
      <c r="I14" s="19">
        <v>6.7227587023931001E-2</v>
      </c>
      <c r="J14" s="19"/>
      <c r="K14" s="19">
        <v>3.5567775062158399E-2</v>
      </c>
      <c r="L14" s="19">
        <v>7.0906250511016594E-2</v>
      </c>
      <c r="M14" s="19"/>
      <c r="N14" s="19">
        <v>6.8952426022145699E-2</v>
      </c>
      <c r="O14" s="19">
        <v>5.6265629261421299E-2</v>
      </c>
      <c r="P14" s="19">
        <v>4.8003459659601101E-2</v>
      </c>
      <c r="Q14" s="19">
        <v>3.9050775549756299E-2</v>
      </c>
      <c r="R14" s="19">
        <v>0.13271940270324101</v>
      </c>
      <c r="S14" s="19">
        <v>6.5113032172943397E-2</v>
      </c>
      <c r="T14" s="19">
        <v>4.3517539299744799E-2</v>
      </c>
      <c r="U14" s="19">
        <v>2.1822930396162302E-2</v>
      </c>
      <c r="V14" s="19">
        <v>2.60772717305933E-2</v>
      </c>
      <c r="W14" s="19">
        <v>2.17168256694555E-2</v>
      </c>
      <c r="X14" s="19">
        <v>1.83363031038478E-2</v>
      </c>
      <c r="Y14" s="19">
        <v>0.12454240852376</v>
      </c>
      <c r="Z14" s="19"/>
      <c r="AA14" s="19">
        <v>6.7140950074684999E-2</v>
      </c>
      <c r="AB14" s="19">
        <v>7.0632642555944106E-2</v>
      </c>
      <c r="AC14" s="19">
        <v>4.73332966504754E-2</v>
      </c>
      <c r="AD14" s="19">
        <v>1.53420312404894E-2</v>
      </c>
      <c r="AE14" s="19">
        <v>5.2643606680688598E-2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144</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136</v>
      </c>
      <c r="C9" s="17">
        <v>0.15379650032640199</v>
      </c>
      <c r="D9" s="17">
        <v>0.25686330488196102</v>
      </c>
      <c r="E9" s="17">
        <v>0.21053354831365501</v>
      </c>
      <c r="F9" s="17">
        <v>0.13040052635424401</v>
      </c>
      <c r="G9" s="17">
        <v>0.149457793717412</v>
      </c>
      <c r="H9" s="17">
        <v>8.89621027350362E-2</v>
      </c>
      <c r="I9" s="17">
        <v>0.10550568908288099</v>
      </c>
      <c r="J9" s="17"/>
      <c r="K9" s="17">
        <v>0.17871993044911799</v>
      </c>
      <c r="L9" s="17">
        <v>0.13005262310312801</v>
      </c>
      <c r="M9" s="17"/>
      <c r="N9" s="17">
        <v>0.22236501235640799</v>
      </c>
      <c r="O9" s="17">
        <v>0.125865812863767</v>
      </c>
      <c r="P9" s="17">
        <v>0.117522452398154</v>
      </c>
      <c r="Q9" s="17">
        <v>0.120485596148854</v>
      </c>
      <c r="R9" s="17">
        <v>0.144168764344378</v>
      </c>
      <c r="S9" s="17">
        <v>0.181947335258518</v>
      </c>
      <c r="T9" s="17">
        <v>0.16801545990698999</v>
      </c>
      <c r="U9" s="17">
        <v>9.4125074337755299E-2</v>
      </c>
      <c r="V9" s="17">
        <v>0.17712059571047301</v>
      </c>
      <c r="W9" s="17">
        <v>0.149875130084102</v>
      </c>
      <c r="X9" s="17">
        <v>9.5866518258561795E-2</v>
      </c>
      <c r="Y9" s="17">
        <v>0.152984736132598</v>
      </c>
      <c r="Z9" s="17"/>
      <c r="AA9" s="17">
        <v>0.145844563327577</v>
      </c>
      <c r="AB9" s="17">
        <v>0.143265697351902</v>
      </c>
      <c r="AC9" s="17">
        <v>0.18010622134891999</v>
      </c>
      <c r="AD9" s="17">
        <v>0.15576104325664999</v>
      </c>
      <c r="AE9" s="17">
        <v>0.13412309246201601</v>
      </c>
    </row>
    <row r="10" spans="2:31" ht="16" x14ac:dyDescent="0.2">
      <c r="B10" s="18" t="s">
        <v>137</v>
      </c>
      <c r="C10" s="17">
        <v>0.34147833813589301</v>
      </c>
      <c r="D10" s="17">
        <v>0.33072236531509303</v>
      </c>
      <c r="E10" s="17">
        <v>0.32429547180242402</v>
      </c>
      <c r="F10" s="17">
        <v>0.332412118828182</v>
      </c>
      <c r="G10" s="17">
        <v>0.36340504239771698</v>
      </c>
      <c r="H10" s="17">
        <v>0.38757063432699301</v>
      </c>
      <c r="I10" s="17">
        <v>0.32133809863599599</v>
      </c>
      <c r="J10" s="17"/>
      <c r="K10" s="17">
        <v>0.33931366270305102</v>
      </c>
      <c r="L10" s="17">
        <v>0.34302767323984901</v>
      </c>
      <c r="M10" s="17"/>
      <c r="N10" s="17">
        <v>0.29932034216769898</v>
      </c>
      <c r="O10" s="17">
        <v>0.36161261120271898</v>
      </c>
      <c r="P10" s="17">
        <v>0.444464394359051</v>
      </c>
      <c r="Q10" s="17">
        <v>0.37380390505378902</v>
      </c>
      <c r="R10" s="17">
        <v>0.27724439570715897</v>
      </c>
      <c r="S10" s="17">
        <v>0.365359932588318</v>
      </c>
      <c r="T10" s="17">
        <v>0.34377700057944699</v>
      </c>
      <c r="U10" s="17">
        <v>0.41318328501096602</v>
      </c>
      <c r="V10" s="17">
        <v>0.31639400538430201</v>
      </c>
      <c r="W10" s="17">
        <v>0.32297031094603901</v>
      </c>
      <c r="X10" s="17">
        <v>0.34217018410452299</v>
      </c>
      <c r="Y10" s="17">
        <v>0.20358243788890801</v>
      </c>
      <c r="Z10" s="17"/>
      <c r="AA10" s="17">
        <v>0.290131358480676</v>
      </c>
      <c r="AB10" s="17">
        <v>0.37433094196523098</v>
      </c>
      <c r="AC10" s="17">
        <v>0.326159817138857</v>
      </c>
      <c r="AD10" s="17">
        <v>0.39249310526595699</v>
      </c>
      <c r="AE10" s="17">
        <v>0.369755686425563</v>
      </c>
    </row>
    <row r="11" spans="2:31" ht="16" x14ac:dyDescent="0.2">
      <c r="B11" s="18" t="s">
        <v>138</v>
      </c>
      <c r="C11" s="17">
        <v>0.26377683719353301</v>
      </c>
      <c r="D11" s="17">
        <v>0.227558827144173</v>
      </c>
      <c r="E11" s="17">
        <v>0.27790804157121801</v>
      </c>
      <c r="F11" s="17">
        <v>0.30250630773684301</v>
      </c>
      <c r="G11" s="17">
        <v>0.244291933335579</v>
      </c>
      <c r="H11" s="17">
        <v>0.25041385524222298</v>
      </c>
      <c r="I11" s="17">
        <v>0.26940707130798203</v>
      </c>
      <c r="J11" s="17"/>
      <c r="K11" s="17">
        <v>0.257018141004073</v>
      </c>
      <c r="L11" s="17">
        <v>0.26946250157562401</v>
      </c>
      <c r="M11" s="17"/>
      <c r="N11" s="17">
        <v>0.26096309596026601</v>
      </c>
      <c r="O11" s="17">
        <v>0.22948586609030899</v>
      </c>
      <c r="P11" s="17">
        <v>0.20885571065164099</v>
      </c>
      <c r="Q11" s="17">
        <v>0.28842278363663998</v>
      </c>
      <c r="R11" s="17">
        <v>0.28560854277682501</v>
      </c>
      <c r="S11" s="17">
        <v>0.23863295404506901</v>
      </c>
      <c r="T11" s="17">
        <v>0.30154345198815002</v>
      </c>
      <c r="U11" s="17">
        <v>0.23225778295438801</v>
      </c>
      <c r="V11" s="17">
        <v>0.26575311095266702</v>
      </c>
      <c r="W11" s="17">
        <v>0.327674335131454</v>
      </c>
      <c r="X11" s="17">
        <v>0.23138630865864299</v>
      </c>
      <c r="Y11" s="17">
        <v>0.31891937189104402</v>
      </c>
      <c r="Z11" s="17"/>
      <c r="AA11" s="17">
        <v>0.310428186247382</v>
      </c>
      <c r="AB11" s="17">
        <v>0.20920208789436701</v>
      </c>
      <c r="AC11" s="17">
        <v>0.27124039267170502</v>
      </c>
      <c r="AD11" s="17">
        <v>0.25697969620663802</v>
      </c>
      <c r="AE11" s="17">
        <v>0.19051525750637099</v>
      </c>
    </row>
    <row r="12" spans="2:31" ht="32" x14ac:dyDescent="0.2">
      <c r="B12" s="18" t="s">
        <v>139</v>
      </c>
      <c r="C12" s="17">
        <v>0.120281181915843</v>
      </c>
      <c r="D12" s="17">
        <v>0.111855315116436</v>
      </c>
      <c r="E12" s="17">
        <v>0.132855962049477</v>
      </c>
      <c r="F12" s="17">
        <v>0.127053728702405</v>
      </c>
      <c r="G12" s="17">
        <v>8.9057690940116604E-2</v>
      </c>
      <c r="H12" s="17">
        <v>0.11097147568841299</v>
      </c>
      <c r="I12" s="17">
        <v>0.14158094544920799</v>
      </c>
      <c r="J12" s="17"/>
      <c r="K12" s="17">
        <v>0.11706442605533</v>
      </c>
      <c r="L12" s="17">
        <v>0.123867993077682</v>
      </c>
      <c r="M12" s="17"/>
      <c r="N12" s="17">
        <v>0.12553724247912301</v>
      </c>
      <c r="O12" s="17">
        <v>0.144668464414246</v>
      </c>
      <c r="P12" s="17">
        <v>7.5454047398476498E-2</v>
      </c>
      <c r="Q12" s="17">
        <v>7.9898027574082695E-2</v>
      </c>
      <c r="R12" s="17">
        <v>0.100074762363247</v>
      </c>
      <c r="S12" s="17">
        <v>0.118876268655912</v>
      </c>
      <c r="T12" s="17">
        <v>8.9112561492071196E-2</v>
      </c>
      <c r="U12" s="17">
        <v>0.16636748737092599</v>
      </c>
      <c r="V12" s="17">
        <v>0.13592228286760599</v>
      </c>
      <c r="W12" s="17">
        <v>0.132875300833147</v>
      </c>
      <c r="X12" s="17">
        <v>0.16598403992550601</v>
      </c>
      <c r="Y12" s="17">
        <v>0.131733061408531</v>
      </c>
      <c r="Z12" s="17"/>
      <c r="AA12" s="17">
        <v>0.145004964380817</v>
      </c>
      <c r="AB12" s="17">
        <v>0.13906136306370301</v>
      </c>
      <c r="AC12" s="17">
        <v>0.11219170077613499</v>
      </c>
      <c r="AD12" s="17">
        <v>8.3660200650932895E-2</v>
      </c>
      <c r="AE12" s="17">
        <v>0.20485727414392699</v>
      </c>
    </row>
    <row r="13" spans="2:31" ht="32" x14ac:dyDescent="0.2">
      <c r="B13" s="18" t="s">
        <v>140</v>
      </c>
      <c r="C13" s="17">
        <v>6.8495988902860905E-2</v>
      </c>
      <c r="D13" s="17">
        <v>4.2693951490085799E-2</v>
      </c>
      <c r="E13" s="17">
        <v>2.2643037116657501E-2</v>
      </c>
      <c r="F13" s="17">
        <v>5.3431324705649597E-2</v>
      </c>
      <c r="G13" s="17">
        <v>9.2614890334952293E-2</v>
      </c>
      <c r="H13" s="17">
        <v>9.7858836411666705E-2</v>
      </c>
      <c r="I13" s="17">
        <v>9.5941977522696495E-2</v>
      </c>
      <c r="J13" s="17"/>
      <c r="K13" s="17">
        <v>7.5884430033005795E-2</v>
      </c>
      <c r="L13" s="17">
        <v>6.1542587458909503E-2</v>
      </c>
      <c r="M13" s="17"/>
      <c r="N13" s="17">
        <v>4.4351600848324603E-2</v>
      </c>
      <c r="O13" s="17">
        <v>8.2231598129715394E-2</v>
      </c>
      <c r="P13" s="17">
        <v>0.10569993553307599</v>
      </c>
      <c r="Q13" s="17">
        <v>6.9525560787168095E-2</v>
      </c>
      <c r="R13" s="17">
        <v>9.9050146113811299E-2</v>
      </c>
      <c r="S13" s="17">
        <v>4.1244065342998897E-2</v>
      </c>
      <c r="T13" s="17">
        <v>5.40339867335961E-2</v>
      </c>
      <c r="U13" s="17">
        <v>2.3068975295665001E-2</v>
      </c>
      <c r="V13" s="17">
        <v>6.2071377423400298E-2</v>
      </c>
      <c r="W13" s="17">
        <v>4.3752611418516899E-2</v>
      </c>
      <c r="X13" s="17">
        <v>0.164592949052767</v>
      </c>
      <c r="Y13" s="17">
        <v>6.8237984155158193E-2</v>
      </c>
      <c r="Z13" s="17"/>
      <c r="AA13" s="17">
        <v>4.7367406898806502E-2</v>
      </c>
      <c r="AB13" s="17">
        <v>6.2107000106831102E-2</v>
      </c>
      <c r="AC13" s="17">
        <v>6.6445651778909501E-2</v>
      </c>
      <c r="AD13" s="17">
        <v>8.8704434357893505E-2</v>
      </c>
      <c r="AE13" s="17">
        <v>4.8105082781433398E-2</v>
      </c>
    </row>
    <row r="14" spans="2:31" ht="16" x14ac:dyDescent="0.2">
      <c r="B14" s="18" t="s">
        <v>141</v>
      </c>
      <c r="C14" s="19">
        <v>5.21711535254673E-2</v>
      </c>
      <c r="D14" s="19">
        <v>3.0306236052250701E-2</v>
      </c>
      <c r="E14" s="19">
        <v>3.17639391465687E-2</v>
      </c>
      <c r="F14" s="19">
        <v>5.41959936726766E-2</v>
      </c>
      <c r="G14" s="19">
        <v>6.1172649274223903E-2</v>
      </c>
      <c r="H14" s="19">
        <v>6.4223095595668703E-2</v>
      </c>
      <c r="I14" s="19">
        <v>6.6226218001237E-2</v>
      </c>
      <c r="J14" s="19"/>
      <c r="K14" s="19">
        <v>3.1999409755422599E-2</v>
      </c>
      <c r="L14" s="19">
        <v>7.2046621544807593E-2</v>
      </c>
      <c r="M14" s="19"/>
      <c r="N14" s="19">
        <v>4.7462706188178903E-2</v>
      </c>
      <c r="O14" s="19">
        <v>5.6135647299243301E-2</v>
      </c>
      <c r="P14" s="19">
        <v>4.8003459659601101E-2</v>
      </c>
      <c r="Q14" s="19">
        <v>6.7864126799466101E-2</v>
      </c>
      <c r="R14" s="19">
        <v>9.3853388694580098E-2</v>
      </c>
      <c r="S14" s="19">
        <v>5.3939444109182999E-2</v>
      </c>
      <c r="T14" s="19">
        <v>4.3517539299744799E-2</v>
      </c>
      <c r="U14" s="19">
        <v>7.0997395030299698E-2</v>
      </c>
      <c r="V14" s="19">
        <v>4.2738627661551898E-2</v>
      </c>
      <c r="W14" s="19">
        <v>2.2852311586740701E-2</v>
      </c>
      <c r="X14" s="19">
        <v>0</v>
      </c>
      <c r="Y14" s="19">
        <v>0.12454240852376</v>
      </c>
      <c r="Z14" s="19"/>
      <c r="AA14" s="19">
        <v>6.1223520664742299E-2</v>
      </c>
      <c r="AB14" s="19">
        <v>7.2032909617964894E-2</v>
      </c>
      <c r="AC14" s="19">
        <v>4.3856216285472198E-2</v>
      </c>
      <c r="AD14" s="19">
        <v>2.2401520261929E-2</v>
      </c>
      <c r="AE14" s="19">
        <v>5.2643606680688598E-2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145</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136</v>
      </c>
      <c r="C9" s="17">
        <v>7.9647771001451401E-2</v>
      </c>
      <c r="D9" s="17">
        <v>0.14634071793585801</v>
      </c>
      <c r="E9" s="17">
        <v>0.13470617481723399</v>
      </c>
      <c r="F9" s="17">
        <v>4.7044555345936601E-2</v>
      </c>
      <c r="G9" s="17">
        <v>6.6276702859225906E-2</v>
      </c>
      <c r="H9" s="17">
        <v>5.01533793244473E-2</v>
      </c>
      <c r="I9" s="17">
        <v>4.7877367954460202E-2</v>
      </c>
      <c r="J9" s="17"/>
      <c r="K9" s="17">
        <v>9.1072811192734901E-2</v>
      </c>
      <c r="L9" s="17">
        <v>6.8797535566540599E-2</v>
      </c>
      <c r="M9" s="17"/>
      <c r="N9" s="17">
        <v>8.7706066206623301E-2</v>
      </c>
      <c r="O9" s="17">
        <v>5.8245987504370197E-2</v>
      </c>
      <c r="P9" s="17">
        <v>7.1491886641200403E-2</v>
      </c>
      <c r="Q9" s="17">
        <v>6.9989400490155201E-2</v>
      </c>
      <c r="R9" s="17">
        <v>8.7986552585777797E-2</v>
      </c>
      <c r="S9" s="17">
        <v>4.0933323642337698E-2</v>
      </c>
      <c r="T9" s="17">
        <v>0.13072535563041299</v>
      </c>
      <c r="U9" s="17">
        <v>0.15331965030441599</v>
      </c>
      <c r="V9" s="17">
        <v>0.11077163976422801</v>
      </c>
      <c r="W9" s="17">
        <v>6.0547925348845802E-2</v>
      </c>
      <c r="X9" s="17">
        <v>3.6619207323777103E-2</v>
      </c>
      <c r="Y9" s="17">
        <v>6.2200172881755597E-2</v>
      </c>
      <c r="Z9" s="17"/>
      <c r="AA9" s="17">
        <v>9.6011811733950195E-2</v>
      </c>
      <c r="AB9" s="17">
        <v>8.3806227595109001E-2</v>
      </c>
      <c r="AC9" s="17">
        <v>5.1060457896619997E-2</v>
      </c>
      <c r="AD9" s="17">
        <v>8.5639483872911301E-2</v>
      </c>
      <c r="AE9" s="17">
        <v>0.187756006134493</v>
      </c>
    </row>
    <row r="10" spans="2:31" ht="16" x14ac:dyDescent="0.2">
      <c r="B10" s="18" t="s">
        <v>137</v>
      </c>
      <c r="C10" s="17">
        <v>0.20406583224472699</v>
      </c>
      <c r="D10" s="17">
        <v>0.27537973446806702</v>
      </c>
      <c r="E10" s="17">
        <v>0.25019804463718598</v>
      </c>
      <c r="F10" s="17">
        <v>0.29735693634232802</v>
      </c>
      <c r="G10" s="17">
        <v>0.18884372118575099</v>
      </c>
      <c r="H10" s="17">
        <v>0.11763860816231</v>
      </c>
      <c r="I10" s="17">
        <v>0.11369813532437301</v>
      </c>
      <c r="J10" s="17"/>
      <c r="K10" s="17">
        <v>0.235413356069613</v>
      </c>
      <c r="L10" s="17">
        <v>0.17424150665128901</v>
      </c>
      <c r="M10" s="17"/>
      <c r="N10" s="17">
        <v>0.31088093830411201</v>
      </c>
      <c r="O10" s="17">
        <v>0.15710369396590301</v>
      </c>
      <c r="P10" s="17">
        <v>0.16287317905547</v>
      </c>
      <c r="Q10" s="17">
        <v>0.168411563809619</v>
      </c>
      <c r="R10" s="17">
        <v>0.15887668050673501</v>
      </c>
      <c r="S10" s="17">
        <v>0.24704961876661299</v>
      </c>
      <c r="T10" s="17">
        <v>0.18758634752382899</v>
      </c>
      <c r="U10" s="17">
        <v>0.112155462616053</v>
      </c>
      <c r="V10" s="17">
        <v>0.26479366226906798</v>
      </c>
      <c r="W10" s="17">
        <v>0.225613244349608</v>
      </c>
      <c r="X10" s="17">
        <v>0.11540084263162</v>
      </c>
      <c r="Y10" s="17">
        <v>0.12821010397570501</v>
      </c>
      <c r="Z10" s="17"/>
      <c r="AA10" s="17">
        <v>0.17245762373823201</v>
      </c>
      <c r="AB10" s="17">
        <v>0.204304350619187</v>
      </c>
      <c r="AC10" s="17">
        <v>0.213100820456809</v>
      </c>
      <c r="AD10" s="17">
        <v>0.225021955430279</v>
      </c>
      <c r="AE10" s="17">
        <v>0.22477618104842001</v>
      </c>
    </row>
    <row r="11" spans="2:31" ht="16" x14ac:dyDescent="0.2">
      <c r="B11" s="18" t="s">
        <v>138</v>
      </c>
      <c r="C11" s="17">
        <v>0.27095285297115201</v>
      </c>
      <c r="D11" s="17">
        <v>0.30585909133460099</v>
      </c>
      <c r="E11" s="17">
        <v>0.30095604916764801</v>
      </c>
      <c r="F11" s="17">
        <v>0.29387948873723102</v>
      </c>
      <c r="G11" s="17">
        <v>0.27782190685839497</v>
      </c>
      <c r="H11" s="17">
        <v>0.233964932794891</v>
      </c>
      <c r="I11" s="17">
        <v>0.22405157116037999</v>
      </c>
      <c r="J11" s="17"/>
      <c r="K11" s="17">
        <v>0.26105474199832701</v>
      </c>
      <c r="L11" s="17">
        <v>0.27972830448219399</v>
      </c>
      <c r="M11" s="17"/>
      <c r="N11" s="17">
        <v>0.27503256068968501</v>
      </c>
      <c r="O11" s="17">
        <v>0.34784579984701602</v>
      </c>
      <c r="P11" s="17">
        <v>0.205344030683701</v>
      </c>
      <c r="Q11" s="17">
        <v>0.31120084053872599</v>
      </c>
      <c r="R11" s="17">
        <v>0.19561798960559301</v>
      </c>
      <c r="S11" s="17">
        <v>0.31721143197697399</v>
      </c>
      <c r="T11" s="17">
        <v>0.21016003925056101</v>
      </c>
      <c r="U11" s="17">
        <v>0.31097726305321699</v>
      </c>
      <c r="V11" s="17">
        <v>0.249584121339048</v>
      </c>
      <c r="W11" s="17">
        <v>0.24953167279059599</v>
      </c>
      <c r="X11" s="17">
        <v>0.24862937791371501</v>
      </c>
      <c r="Y11" s="17">
        <v>0.29624417288268701</v>
      </c>
      <c r="Z11" s="17"/>
      <c r="AA11" s="17">
        <v>0.288809051070333</v>
      </c>
      <c r="AB11" s="17">
        <v>0.28995737269069799</v>
      </c>
      <c r="AC11" s="17">
        <v>0.26462948143141901</v>
      </c>
      <c r="AD11" s="17">
        <v>0.25203000998813901</v>
      </c>
      <c r="AE11" s="17">
        <v>8.9960451801849306E-2</v>
      </c>
    </row>
    <row r="12" spans="2:31" ht="32" x14ac:dyDescent="0.2">
      <c r="B12" s="18" t="s">
        <v>139</v>
      </c>
      <c r="C12" s="17">
        <v>0.20725811659828</v>
      </c>
      <c r="D12" s="17">
        <v>0.16082298258375499</v>
      </c>
      <c r="E12" s="17">
        <v>0.20308581687933</v>
      </c>
      <c r="F12" s="17">
        <v>0.16829820314521099</v>
      </c>
      <c r="G12" s="17">
        <v>0.19449053318394899</v>
      </c>
      <c r="H12" s="17">
        <v>0.27231936706257098</v>
      </c>
      <c r="I12" s="17">
        <v>0.23977202145169799</v>
      </c>
      <c r="J12" s="17"/>
      <c r="K12" s="17">
        <v>0.198574673194929</v>
      </c>
      <c r="L12" s="17">
        <v>0.21466737022045701</v>
      </c>
      <c r="M12" s="17"/>
      <c r="N12" s="17">
        <v>0.14123903264166399</v>
      </c>
      <c r="O12" s="17">
        <v>0.15896063283598899</v>
      </c>
      <c r="P12" s="17">
        <v>0.28935725171093502</v>
      </c>
      <c r="Q12" s="17">
        <v>0.26196362483657998</v>
      </c>
      <c r="R12" s="17">
        <v>0.271254342736923</v>
      </c>
      <c r="S12" s="17">
        <v>0.239154424523536</v>
      </c>
      <c r="T12" s="17">
        <v>0.18372978095081399</v>
      </c>
      <c r="U12" s="17">
        <v>0.16560435893868899</v>
      </c>
      <c r="V12" s="17">
        <v>0.15098134635830401</v>
      </c>
      <c r="W12" s="17">
        <v>0.21830690854808199</v>
      </c>
      <c r="X12" s="17">
        <v>0.32463746598759302</v>
      </c>
      <c r="Y12" s="17">
        <v>0.19521273693600799</v>
      </c>
      <c r="Z12" s="17"/>
      <c r="AA12" s="17">
        <v>0.199743820889139</v>
      </c>
      <c r="AB12" s="17">
        <v>0.20379386301920799</v>
      </c>
      <c r="AC12" s="17">
        <v>0.22471406965534499</v>
      </c>
      <c r="AD12" s="17">
        <v>0.18542047737718101</v>
      </c>
      <c r="AE12" s="17">
        <v>0.33570475615367801</v>
      </c>
    </row>
    <row r="13" spans="2:31" ht="32" x14ac:dyDescent="0.2">
      <c r="B13" s="18" t="s">
        <v>140</v>
      </c>
      <c r="C13" s="17">
        <v>0.173760019650021</v>
      </c>
      <c r="D13" s="17">
        <v>6.0993330771993502E-2</v>
      </c>
      <c r="E13" s="17">
        <v>7.5893612898795995E-2</v>
      </c>
      <c r="F13" s="17">
        <v>0.12747824132163299</v>
      </c>
      <c r="G13" s="17">
        <v>0.200597533451537</v>
      </c>
      <c r="H13" s="17">
        <v>0.25553899723503198</v>
      </c>
      <c r="I13" s="17">
        <v>0.28908360650182902</v>
      </c>
      <c r="J13" s="17"/>
      <c r="K13" s="17">
        <v>0.17126860330983401</v>
      </c>
      <c r="L13" s="17">
        <v>0.176838462770389</v>
      </c>
      <c r="M13" s="17"/>
      <c r="N13" s="17">
        <v>0.124221577647381</v>
      </c>
      <c r="O13" s="17">
        <v>0.21388664008099001</v>
      </c>
      <c r="P13" s="17">
        <v>0.21094563881497</v>
      </c>
      <c r="Q13" s="17">
        <v>0.129753938049854</v>
      </c>
      <c r="R13" s="17">
        <v>0.167540394666017</v>
      </c>
      <c r="S13" s="17">
        <v>0.10141004440740101</v>
      </c>
      <c r="T13" s="17">
        <v>0.18899711286176299</v>
      </c>
      <c r="U13" s="17">
        <v>0.18694587005732499</v>
      </c>
      <c r="V13" s="17">
        <v>0.18095447569328099</v>
      </c>
      <c r="W13" s="17">
        <v>0.201268726539725</v>
      </c>
      <c r="X13" s="17">
        <v>0.25582732068674902</v>
      </c>
      <c r="Y13" s="17">
        <v>0.19359040480008399</v>
      </c>
      <c r="Z13" s="17"/>
      <c r="AA13" s="17">
        <v>0.15542182635799301</v>
      </c>
      <c r="AB13" s="17">
        <v>0.13924991793372499</v>
      </c>
      <c r="AC13" s="17">
        <v>0.19610703420268999</v>
      </c>
      <c r="AD13" s="17">
        <v>0.22194903716175701</v>
      </c>
      <c r="AE13" s="17">
        <v>0.10915899818087101</v>
      </c>
    </row>
    <row r="14" spans="2:31" ht="16" x14ac:dyDescent="0.2">
      <c r="B14" s="18" t="s">
        <v>141</v>
      </c>
      <c r="C14" s="19">
        <v>6.4315407534368901E-2</v>
      </c>
      <c r="D14" s="19">
        <v>5.0604142905725097E-2</v>
      </c>
      <c r="E14" s="19">
        <v>3.5160301599807098E-2</v>
      </c>
      <c r="F14" s="19">
        <v>6.5942575107660398E-2</v>
      </c>
      <c r="G14" s="19">
        <v>7.1969602461142104E-2</v>
      </c>
      <c r="H14" s="19">
        <v>7.0384715420748506E-2</v>
      </c>
      <c r="I14" s="19">
        <v>8.5517297607259402E-2</v>
      </c>
      <c r="J14" s="19"/>
      <c r="K14" s="19">
        <v>4.26158142345626E-2</v>
      </c>
      <c r="L14" s="19">
        <v>8.5726820309129995E-2</v>
      </c>
      <c r="M14" s="19"/>
      <c r="N14" s="19">
        <v>6.0919824510535001E-2</v>
      </c>
      <c r="O14" s="19">
        <v>6.3957245765731294E-2</v>
      </c>
      <c r="P14" s="19">
        <v>5.9988013093722897E-2</v>
      </c>
      <c r="Q14" s="19">
        <v>5.8680632275066202E-2</v>
      </c>
      <c r="R14" s="19">
        <v>0.118724039898955</v>
      </c>
      <c r="S14" s="19">
        <v>5.4241156683138697E-2</v>
      </c>
      <c r="T14" s="19">
        <v>9.8801363782620999E-2</v>
      </c>
      <c r="U14" s="19">
        <v>7.0997395030299698E-2</v>
      </c>
      <c r="V14" s="19">
        <v>4.2914754576070503E-2</v>
      </c>
      <c r="W14" s="19">
        <v>4.47315224231426E-2</v>
      </c>
      <c r="X14" s="19">
        <v>1.8885785456546799E-2</v>
      </c>
      <c r="Y14" s="19">
        <v>0.12454240852376</v>
      </c>
      <c r="Z14" s="19"/>
      <c r="AA14" s="19">
        <v>8.7555866210353397E-2</v>
      </c>
      <c r="AB14" s="19">
        <v>7.8888268142073406E-2</v>
      </c>
      <c r="AC14" s="19">
        <v>5.0388136357117301E-2</v>
      </c>
      <c r="AD14" s="19">
        <v>2.9939036169731901E-2</v>
      </c>
      <c r="AE14" s="19">
        <v>5.2643606680688598E-2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146</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136</v>
      </c>
      <c r="C9" s="17">
        <v>0.35176280626614698</v>
      </c>
      <c r="D9" s="17">
        <v>0.29828041177051301</v>
      </c>
      <c r="E9" s="17">
        <v>0.367700876066759</v>
      </c>
      <c r="F9" s="17">
        <v>0.31016678882392601</v>
      </c>
      <c r="G9" s="17">
        <v>0.31951489873711603</v>
      </c>
      <c r="H9" s="17">
        <v>0.34833917717642299</v>
      </c>
      <c r="I9" s="17">
        <v>0.43635562323065202</v>
      </c>
      <c r="J9" s="17"/>
      <c r="K9" s="17">
        <v>0.34172802650997702</v>
      </c>
      <c r="L9" s="17">
        <v>0.35913736185592199</v>
      </c>
      <c r="M9" s="17"/>
      <c r="N9" s="17">
        <v>0.28912895948488698</v>
      </c>
      <c r="O9" s="17">
        <v>0.38558334906205199</v>
      </c>
      <c r="P9" s="17">
        <v>0.424002137896558</v>
      </c>
      <c r="Q9" s="17">
        <v>0.29198423517741401</v>
      </c>
      <c r="R9" s="17">
        <v>0.40001711033163601</v>
      </c>
      <c r="S9" s="17">
        <v>0.38917211251945999</v>
      </c>
      <c r="T9" s="17">
        <v>0.400905437934166</v>
      </c>
      <c r="U9" s="17">
        <v>0.481709176001752</v>
      </c>
      <c r="V9" s="17">
        <v>0.344381430921812</v>
      </c>
      <c r="W9" s="17">
        <v>0.304162241727718</v>
      </c>
      <c r="X9" s="17">
        <v>0.31513155069348098</v>
      </c>
      <c r="Y9" s="17">
        <v>0.18586025160303099</v>
      </c>
      <c r="Z9" s="17"/>
      <c r="AA9" s="17">
        <v>0.36779399633868098</v>
      </c>
      <c r="AB9" s="17">
        <v>0.29204994193391298</v>
      </c>
      <c r="AC9" s="17">
        <v>0.38017047226074002</v>
      </c>
      <c r="AD9" s="17">
        <v>0.394658112509091</v>
      </c>
      <c r="AE9" s="17">
        <v>0.381922461998153</v>
      </c>
    </row>
    <row r="10" spans="2:31" ht="16" x14ac:dyDescent="0.2">
      <c r="B10" s="18" t="s">
        <v>137</v>
      </c>
      <c r="C10" s="17">
        <v>0.36239076141334697</v>
      </c>
      <c r="D10" s="17">
        <v>0.31951046878322298</v>
      </c>
      <c r="E10" s="17">
        <v>0.33272053847685901</v>
      </c>
      <c r="F10" s="17">
        <v>0.36265637129605199</v>
      </c>
      <c r="G10" s="17">
        <v>0.41690914248919397</v>
      </c>
      <c r="H10" s="17">
        <v>0.34986863067193502</v>
      </c>
      <c r="I10" s="17">
        <v>0.37898947692614099</v>
      </c>
      <c r="J10" s="17"/>
      <c r="K10" s="17">
        <v>0.36146687917340797</v>
      </c>
      <c r="L10" s="17">
        <v>0.36464286723325701</v>
      </c>
      <c r="M10" s="17"/>
      <c r="N10" s="17">
        <v>0.344731183272593</v>
      </c>
      <c r="O10" s="17">
        <v>0.30479669982164098</v>
      </c>
      <c r="P10" s="17">
        <v>0.37322745784701</v>
      </c>
      <c r="Q10" s="17">
        <v>0.49267512359342702</v>
      </c>
      <c r="R10" s="17">
        <v>0.33184669472703798</v>
      </c>
      <c r="S10" s="17">
        <v>0.24564870208185099</v>
      </c>
      <c r="T10" s="17">
        <v>0.34287584504490498</v>
      </c>
      <c r="U10" s="17">
        <v>0.26149292401468499</v>
      </c>
      <c r="V10" s="17">
        <v>0.39572637354365098</v>
      </c>
      <c r="W10" s="17">
        <v>0.44774920790211598</v>
      </c>
      <c r="X10" s="17">
        <v>0.47774707506863401</v>
      </c>
      <c r="Y10" s="17">
        <v>0.31593416846068501</v>
      </c>
      <c r="Z10" s="17"/>
      <c r="AA10" s="17">
        <v>0.34192962721560899</v>
      </c>
      <c r="AB10" s="17">
        <v>0.36665519315693501</v>
      </c>
      <c r="AC10" s="17">
        <v>0.35940241756663899</v>
      </c>
      <c r="AD10" s="17">
        <v>0.37713712970096702</v>
      </c>
      <c r="AE10" s="17">
        <v>0.51529222689336895</v>
      </c>
    </row>
    <row r="11" spans="2:31" ht="16" x14ac:dyDescent="0.2">
      <c r="B11" s="18" t="s">
        <v>138</v>
      </c>
      <c r="C11" s="17">
        <v>0.17362480626937099</v>
      </c>
      <c r="D11" s="17">
        <v>0.248691194350738</v>
      </c>
      <c r="E11" s="17">
        <v>0.19706772337939699</v>
      </c>
      <c r="F11" s="17">
        <v>0.22469686736746899</v>
      </c>
      <c r="G11" s="17">
        <v>0.14326192313025299</v>
      </c>
      <c r="H11" s="17">
        <v>0.16434149930368799</v>
      </c>
      <c r="I11" s="17">
        <v>9.4129961421724501E-2</v>
      </c>
      <c r="J11" s="17"/>
      <c r="K11" s="17">
        <v>0.18099353528794301</v>
      </c>
      <c r="L11" s="17">
        <v>0.167082472490758</v>
      </c>
      <c r="M11" s="17"/>
      <c r="N11" s="17">
        <v>0.22966214064989601</v>
      </c>
      <c r="O11" s="17">
        <v>0.19699951362312801</v>
      </c>
      <c r="P11" s="17">
        <v>5.79002901199984E-2</v>
      </c>
      <c r="Q11" s="17">
        <v>0.133383218651871</v>
      </c>
      <c r="R11" s="17">
        <v>0.193328011998221</v>
      </c>
      <c r="S11" s="17">
        <v>0.24539902175129699</v>
      </c>
      <c r="T11" s="17">
        <v>0.12444898754802899</v>
      </c>
      <c r="U11" s="17">
        <v>0.118155301723274</v>
      </c>
      <c r="V11" s="17">
        <v>0.15033585967214699</v>
      </c>
      <c r="W11" s="17">
        <v>0.193518091683438</v>
      </c>
      <c r="X11" s="17">
        <v>0.116735158648078</v>
      </c>
      <c r="Y11" s="17">
        <v>0.30092668496078201</v>
      </c>
      <c r="Z11" s="17"/>
      <c r="AA11" s="17">
        <v>0.19147593656183701</v>
      </c>
      <c r="AB11" s="17">
        <v>0.17662073350837201</v>
      </c>
      <c r="AC11" s="17">
        <v>0.14935786906639301</v>
      </c>
      <c r="AD11" s="17">
        <v>0.15750190311793999</v>
      </c>
      <c r="AE11" s="17">
        <v>0</v>
      </c>
    </row>
    <row r="12" spans="2:31" ht="32" x14ac:dyDescent="0.2">
      <c r="B12" s="18" t="s">
        <v>139</v>
      </c>
      <c r="C12" s="17">
        <v>4.2861659203857899E-2</v>
      </c>
      <c r="D12" s="17">
        <v>3.4814886052912199E-2</v>
      </c>
      <c r="E12" s="17">
        <v>6.6734756307140694E-2</v>
      </c>
      <c r="F12" s="17">
        <v>3.19979309959968E-2</v>
      </c>
      <c r="G12" s="17">
        <v>3.3049917938264201E-2</v>
      </c>
      <c r="H12" s="17">
        <v>5.9490254030831899E-2</v>
      </c>
      <c r="I12" s="17">
        <v>3.4389298749986898E-2</v>
      </c>
      <c r="J12" s="17"/>
      <c r="K12" s="17">
        <v>5.75708565742198E-2</v>
      </c>
      <c r="L12" s="17">
        <v>2.8670053000872098E-2</v>
      </c>
      <c r="M12" s="17"/>
      <c r="N12" s="17">
        <v>5.4996953832568099E-2</v>
      </c>
      <c r="O12" s="17">
        <v>4.3226205569495399E-2</v>
      </c>
      <c r="P12" s="17">
        <v>3.65500319771647E-2</v>
      </c>
      <c r="Q12" s="17">
        <v>3.2733849167743502E-2</v>
      </c>
      <c r="R12" s="17">
        <v>1.33858263614938E-2</v>
      </c>
      <c r="S12" s="17">
        <v>6.6781009773753397E-2</v>
      </c>
      <c r="T12" s="17">
        <v>1.12689657250348E-2</v>
      </c>
      <c r="U12" s="17">
        <v>6.9668633637224295E-2</v>
      </c>
      <c r="V12" s="17">
        <v>5.7796326670948597E-2</v>
      </c>
      <c r="W12" s="17">
        <v>4.39872203218395E-2</v>
      </c>
      <c r="X12" s="17">
        <v>3.5516706118751198E-2</v>
      </c>
      <c r="Y12" s="17">
        <v>3.0948335650432701E-2</v>
      </c>
      <c r="Z12" s="17"/>
      <c r="AA12" s="17">
        <v>2.49309707531239E-2</v>
      </c>
      <c r="AB12" s="17">
        <v>7.3404227892408899E-2</v>
      </c>
      <c r="AC12" s="17">
        <v>3.85851639170691E-2</v>
      </c>
      <c r="AD12" s="17">
        <v>3.2670264984790101E-2</v>
      </c>
      <c r="AE12" s="17">
        <v>5.4680228327044299E-2</v>
      </c>
    </row>
    <row r="13" spans="2:31" ht="32" x14ac:dyDescent="0.2">
      <c r="B13" s="18" t="s">
        <v>140</v>
      </c>
      <c r="C13" s="17">
        <v>2.6850309437565101E-2</v>
      </c>
      <c r="D13" s="17">
        <v>4.12401844696536E-2</v>
      </c>
      <c r="E13" s="17">
        <v>1.76180819902262E-2</v>
      </c>
      <c r="F13" s="17">
        <v>2.10310575400737E-2</v>
      </c>
      <c r="G13" s="17">
        <v>3.8707669353654398E-2</v>
      </c>
      <c r="H13" s="17">
        <v>3.8265304950153498E-2</v>
      </c>
      <c r="I13" s="17">
        <v>1.23521832193651E-2</v>
      </c>
      <c r="J13" s="17"/>
      <c r="K13" s="17">
        <v>3.4354197393708999E-2</v>
      </c>
      <c r="L13" s="17">
        <v>1.96290483281313E-2</v>
      </c>
      <c r="M13" s="17"/>
      <c r="N13" s="17">
        <v>4.06576947181016E-2</v>
      </c>
      <c r="O13" s="17">
        <v>3.3826468216949603E-2</v>
      </c>
      <c r="P13" s="17">
        <v>4.9067691722719999E-2</v>
      </c>
      <c r="Q13" s="17">
        <v>9.3671858527413394E-3</v>
      </c>
      <c r="R13" s="17">
        <v>0</v>
      </c>
      <c r="S13" s="17">
        <v>9.5381497209704406E-3</v>
      </c>
      <c r="T13" s="17">
        <v>6.6930708755441506E-2</v>
      </c>
      <c r="U13" s="17">
        <v>2.25638019098327E-2</v>
      </c>
      <c r="V13" s="17">
        <v>1.6239174187768102E-2</v>
      </c>
      <c r="W13" s="17">
        <v>0</v>
      </c>
      <c r="X13" s="17">
        <v>1.9018031183979399E-2</v>
      </c>
      <c r="Y13" s="17">
        <v>7.1736973054580599E-2</v>
      </c>
      <c r="Z13" s="17"/>
      <c r="AA13" s="17">
        <v>1.6426362724282498E-2</v>
      </c>
      <c r="AB13" s="17">
        <v>2.5118535142325201E-2</v>
      </c>
      <c r="AC13" s="17">
        <v>4.1187851990195999E-2</v>
      </c>
      <c r="AD13" s="17">
        <v>2.2690558446722901E-2</v>
      </c>
      <c r="AE13" s="17">
        <v>4.8105082781433398E-2</v>
      </c>
    </row>
    <row r="14" spans="2:31" ht="16" x14ac:dyDescent="0.2">
      <c r="B14" s="18" t="s">
        <v>141</v>
      </c>
      <c r="C14" s="19">
        <v>4.2509657409711597E-2</v>
      </c>
      <c r="D14" s="19">
        <v>5.7462854572959701E-2</v>
      </c>
      <c r="E14" s="19">
        <v>1.8158023779618199E-2</v>
      </c>
      <c r="F14" s="19">
        <v>4.9450983976482898E-2</v>
      </c>
      <c r="G14" s="19">
        <v>4.8556448351517699E-2</v>
      </c>
      <c r="H14" s="19">
        <v>3.9695133866968199E-2</v>
      </c>
      <c r="I14" s="19">
        <v>4.3783456452130498E-2</v>
      </c>
      <c r="J14" s="19"/>
      <c r="K14" s="19">
        <v>2.38865050607441E-2</v>
      </c>
      <c r="L14" s="19">
        <v>6.0838197091059601E-2</v>
      </c>
      <c r="M14" s="19"/>
      <c r="N14" s="19">
        <v>4.0823068041954999E-2</v>
      </c>
      <c r="O14" s="19">
        <v>3.5567763706734201E-2</v>
      </c>
      <c r="P14" s="19">
        <v>5.9252390436548702E-2</v>
      </c>
      <c r="Q14" s="19">
        <v>3.9856387556802403E-2</v>
      </c>
      <c r="R14" s="19">
        <v>6.1422356581610403E-2</v>
      </c>
      <c r="S14" s="19">
        <v>4.3461004152668098E-2</v>
      </c>
      <c r="T14" s="19">
        <v>5.3570054992424503E-2</v>
      </c>
      <c r="U14" s="19">
        <v>4.6410162713231E-2</v>
      </c>
      <c r="V14" s="19">
        <v>3.5520835003673097E-2</v>
      </c>
      <c r="W14" s="19">
        <v>1.05832383648877E-2</v>
      </c>
      <c r="X14" s="19">
        <v>3.5851478287076403E-2</v>
      </c>
      <c r="Y14" s="19">
        <v>9.4593586270489194E-2</v>
      </c>
      <c r="Z14" s="19"/>
      <c r="AA14" s="19">
        <v>5.7443106406466903E-2</v>
      </c>
      <c r="AB14" s="19">
        <v>6.6151368366046306E-2</v>
      </c>
      <c r="AC14" s="19">
        <v>3.1296225198962697E-2</v>
      </c>
      <c r="AD14" s="19">
        <v>1.53420312404894E-2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147</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136</v>
      </c>
      <c r="C9" s="17">
        <v>0.19469925525375201</v>
      </c>
      <c r="D9" s="17">
        <v>0.21586009763150399</v>
      </c>
      <c r="E9" s="17">
        <v>0.22831622183767999</v>
      </c>
      <c r="F9" s="17">
        <v>0.19389766895631499</v>
      </c>
      <c r="G9" s="17">
        <v>0.19438395574689199</v>
      </c>
      <c r="H9" s="17">
        <v>0.17327916137126601</v>
      </c>
      <c r="I9" s="17">
        <v>0.16862783134662501</v>
      </c>
      <c r="J9" s="17"/>
      <c r="K9" s="17">
        <v>0.221223784290975</v>
      </c>
      <c r="L9" s="17">
        <v>0.16771024818977201</v>
      </c>
      <c r="M9" s="17"/>
      <c r="N9" s="17">
        <v>0.16088141044895199</v>
      </c>
      <c r="O9" s="17">
        <v>0.15598031420697001</v>
      </c>
      <c r="P9" s="17">
        <v>0.185763821567001</v>
      </c>
      <c r="Q9" s="17">
        <v>0.16544098006085001</v>
      </c>
      <c r="R9" s="17">
        <v>0.142805133348506</v>
      </c>
      <c r="S9" s="17">
        <v>0.23085198721011299</v>
      </c>
      <c r="T9" s="17">
        <v>0.210550051778083</v>
      </c>
      <c r="U9" s="17">
        <v>0.264778392612045</v>
      </c>
      <c r="V9" s="17">
        <v>0.20370852518749999</v>
      </c>
      <c r="W9" s="17">
        <v>0.24264157817474399</v>
      </c>
      <c r="X9" s="17">
        <v>0.260995168866551</v>
      </c>
      <c r="Y9" s="17">
        <v>0.22321423879453001</v>
      </c>
      <c r="Z9" s="17"/>
      <c r="AA9" s="17">
        <v>0.19815693425276501</v>
      </c>
      <c r="AB9" s="17">
        <v>0.18071873089388299</v>
      </c>
      <c r="AC9" s="17">
        <v>0.18177327954004399</v>
      </c>
      <c r="AD9" s="17">
        <v>0.232662210566011</v>
      </c>
      <c r="AE9" s="17">
        <v>0.15336026835688901</v>
      </c>
    </row>
    <row r="10" spans="2:31" ht="16" x14ac:dyDescent="0.2">
      <c r="B10" s="18" t="s">
        <v>137</v>
      </c>
      <c r="C10" s="17">
        <v>0.36212493221973502</v>
      </c>
      <c r="D10" s="17">
        <v>0.3574430701279</v>
      </c>
      <c r="E10" s="17">
        <v>0.339648458818536</v>
      </c>
      <c r="F10" s="17">
        <v>0.403577079179047</v>
      </c>
      <c r="G10" s="17">
        <v>0.39453728884946798</v>
      </c>
      <c r="H10" s="17">
        <v>0.305539685637986</v>
      </c>
      <c r="I10" s="17">
        <v>0.36149496292640498</v>
      </c>
      <c r="J10" s="17"/>
      <c r="K10" s="17">
        <v>0.383663418037819</v>
      </c>
      <c r="L10" s="17">
        <v>0.34056837559979097</v>
      </c>
      <c r="M10" s="17"/>
      <c r="N10" s="17">
        <v>0.38208062991984498</v>
      </c>
      <c r="O10" s="17">
        <v>0.39317350210912699</v>
      </c>
      <c r="P10" s="17">
        <v>0.31796774863704702</v>
      </c>
      <c r="Q10" s="17">
        <v>0.38386891051567101</v>
      </c>
      <c r="R10" s="17">
        <v>0.30552855873569401</v>
      </c>
      <c r="S10" s="17">
        <v>0.37730872668646098</v>
      </c>
      <c r="T10" s="17">
        <v>0.34097993701796703</v>
      </c>
      <c r="U10" s="17">
        <v>0.42741968681100201</v>
      </c>
      <c r="V10" s="17">
        <v>0.38635674185067798</v>
      </c>
      <c r="W10" s="17">
        <v>0.34978341219735198</v>
      </c>
      <c r="X10" s="17">
        <v>0.28357581471406301</v>
      </c>
      <c r="Y10" s="17">
        <v>0.31986937850894398</v>
      </c>
      <c r="Z10" s="17"/>
      <c r="AA10" s="17">
        <v>0.35229665188315201</v>
      </c>
      <c r="AB10" s="17">
        <v>0.35303135279061898</v>
      </c>
      <c r="AC10" s="17">
        <v>0.39018387589914999</v>
      </c>
      <c r="AD10" s="17">
        <v>0.33671864813087099</v>
      </c>
      <c r="AE10" s="17">
        <v>0.37600862479774799</v>
      </c>
    </row>
    <row r="11" spans="2:31" ht="16" x14ac:dyDescent="0.2">
      <c r="B11" s="18" t="s">
        <v>138</v>
      </c>
      <c r="C11" s="17">
        <v>0.21384977135215599</v>
      </c>
      <c r="D11" s="17">
        <v>0.22283385249575899</v>
      </c>
      <c r="E11" s="17">
        <v>0.27343739477978801</v>
      </c>
      <c r="F11" s="17">
        <v>0.21822448567042199</v>
      </c>
      <c r="G11" s="17">
        <v>0.152383186655037</v>
      </c>
      <c r="H11" s="17">
        <v>0.187896506709924</v>
      </c>
      <c r="I11" s="17">
        <v>0.22294383667371601</v>
      </c>
      <c r="J11" s="17"/>
      <c r="K11" s="17">
        <v>0.182171720299247</v>
      </c>
      <c r="L11" s="17">
        <v>0.24555423423056599</v>
      </c>
      <c r="M11" s="17"/>
      <c r="N11" s="17">
        <v>0.24450360696700699</v>
      </c>
      <c r="O11" s="17">
        <v>0.23471943885042501</v>
      </c>
      <c r="P11" s="17">
        <v>0.15090570451594701</v>
      </c>
      <c r="Q11" s="17">
        <v>0.228145421577266</v>
      </c>
      <c r="R11" s="17">
        <v>0.233551109479331</v>
      </c>
      <c r="S11" s="17">
        <v>0.157404365518239</v>
      </c>
      <c r="T11" s="17">
        <v>0.26301006664326099</v>
      </c>
      <c r="U11" s="17">
        <v>0.138512714517875</v>
      </c>
      <c r="V11" s="17">
        <v>0.202282131986223</v>
      </c>
      <c r="W11" s="17">
        <v>0.22857513756790901</v>
      </c>
      <c r="X11" s="17">
        <v>0.24985766091702699</v>
      </c>
      <c r="Y11" s="17">
        <v>0.13619559669893</v>
      </c>
      <c r="Z11" s="17"/>
      <c r="AA11" s="17">
        <v>0.23195422085461601</v>
      </c>
      <c r="AB11" s="17">
        <v>0.180734815262316</v>
      </c>
      <c r="AC11" s="17">
        <v>0.20848178542658899</v>
      </c>
      <c r="AD11" s="17">
        <v>0.21346989960179</v>
      </c>
      <c r="AE11" s="17">
        <v>0.17860043794175201</v>
      </c>
    </row>
    <row r="12" spans="2:31" ht="32" x14ac:dyDescent="0.2">
      <c r="B12" s="18" t="s">
        <v>139</v>
      </c>
      <c r="C12" s="17">
        <v>0.110709115909831</v>
      </c>
      <c r="D12" s="17">
        <v>7.4841853114606602E-2</v>
      </c>
      <c r="E12" s="17">
        <v>0.105624647866239</v>
      </c>
      <c r="F12" s="17">
        <v>8.4268074642851798E-2</v>
      </c>
      <c r="G12" s="17">
        <v>0.11164210368282</v>
      </c>
      <c r="H12" s="17">
        <v>0.17023848004794601</v>
      </c>
      <c r="I12" s="17">
        <v>0.119427390018332</v>
      </c>
      <c r="J12" s="17"/>
      <c r="K12" s="17">
        <v>0.102860338260007</v>
      </c>
      <c r="L12" s="17">
        <v>0.118779586562477</v>
      </c>
      <c r="M12" s="17"/>
      <c r="N12" s="17">
        <v>8.7491103172638807E-2</v>
      </c>
      <c r="O12" s="17">
        <v>8.9767756708982002E-2</v>
      </c>
      <c r="P12" s="17">
        <v>0.130313354256372</v>
      </c>
      <c r="Q12" s="17">
        <v>0.133488764004984</v>
      </c>
      <c r="R12" s="17">
        <v>0.14143010665608099</v>
      </c>
      <c r="S12" s="17">
        <v>0.16111242937988601</v>
      </c>
      <c r="T12" s="17">
        <v>9.9372856939362805E-2</v>
      </c>
      <c r="U12" s="17">
        <v>0.122879043345847</v>
      </c>
      <c r="V12" s="17">
        <v>0.104830190774889</v>
      </c>
      <c r="W12" s="17">
        <v>7.77750317292914E-2</v>
      </c>
      <c r="X12" s="17">
        <v>9.6555864541863795E-2</v>
      </c>
      <c r="Y12" s="17">
        <v>0.12433915585628499</v>
      </c>
      <c r="Z12" s="17"/>
      <c r="AA12" s="17">
        <v>0.11782562456120101</v>
      </c>
      <c r="AB12" s="17">
        <v>0.116750090896918</v>
      </c>
      <c r="AC12" s="17">
        <v>0.105638893362365</v>
      </c>
      <c r="AD12" s="17">
        <v>0.11823321734564</v>
      </c>
      <c r="AE12" s="17">
        <v>0.191281979441489</v>
      </c>
    </row>
    <row r="13" spans="2:31" ht="32" x14ac:dyDescent="0.2">
      <c r="B13" s="18" t="s">
        <v>140</v>
      </c>
      <c r="C13" s="17">
        <v>7.4686947591429298E-2</v>
      </c>
      <c r="D13" s="17">
        <v>6.3649566380235806E-2</v>
      </c>
      <c r="E13" s="17">
        <v>2.86728840394391E-2</v>
      </c>
      <c r="F13" s="17">
        <v>5.5677545210665598E-2</v>
      </c>
      <c r="G13" s="17">
        <v>9.6656939008666495E-2</v>
      </c>
      <c r="H13" s="17">
        <v>0.123567596767477</v>
      </c>
      <c r="I13" s="17">
        <v>8.4371838586229694E-2</v>
      </c>
      <c r="J13" s="17"/>
      <c r="K13" s="17">
        <v>7.7778047692301594E-2</v>
      </c>
      <c r="L13" s="17">
        <v>7.1949418607030705E-2</v>
      </c>
      <c r="M13" s="17"/>
      <c r="N13" s="17">
        <v>7.7016649928300707E-2</v>
      </c>
      <c r="O13" s="17">
        <v>8.3188094986165098E-2</v>
      </c>
      <c r="P13" s="17">
        <v>0.16646826099666501</v>
      </c>
      <c r="Q13" s="17">
        <v>2.8958305462937799E-2</v>
      </c>
      <c r="R13" s="17">
        <v>9.9219953592612195E-2</v>
      </c>
      <c r="S13" s="17">
        <v>3.9418171997325099E-2</v>
      </c>
      <c r="T13" s="17">
        <v>5.4542656914727997E-2</v>
      </c>
      <c r="U13" s="17">
        <v>0</v>
      </c>
      <c r="V13" s="17">
        <v>5.9976095685832703E-2</v>
      </c>
      <c r="W13" s="17">
        <v>9.0641601965816193E-2</v>
      </c>
      <c r="X13" s="17">
        <v>9.0679187856647706E-2</v>
      </c>
      <c r="Y13" s="17">
        <v>0.10178804387082201</v>
      </c>
      <c r="Z13" s="17"/>
      <c r="AA13" s="17">
        <v>5.6939127331758502E-2</v>
      </c>
      <c r="AB13" s="17">
        <v>9.4538306489858503E-2</v>
      </c>
      <c r="AC13" s="17">
        <v>7.5965738501429E-2</v>
      </c>
      <c r="AD13" s="17">
        <v>8.3573993115199197E-2</v>
      </c>
      <c r="AE13" s="17">
        <v>4.8105082781433398E-2</v>
      </c>
    </row>
    <row r="14" spans="2:31" ht="16" x14ac:dyDescent="0.2">
      <c r="B14" s="18" t="s">
        <v>141</v>
      </c>
      <c r="C14" s="19">
        <v>4.3929977673096803E-2</v>
      </c>
      <c r="D14" s="19">
        <v>6.5371560249994701E-2</v>
      </c>
      <c r="E14" s="19">
        <v>2.4300392658318098E-2</v>
      </c>
      <c r="F14" s="19">
        <v>4.4355146340699099E-2</v>
      </c>
      <c r="G14" s="19">
        <v>5.0396526057115601E-2</v>
      </c>
      <c r="H14" s="19">
        <v>3.9478569465400098E-2</v>
      </c>
      <c r="I14" s="19">
        <v>4.3134140448692203E-2</v>
      </c>
      <c r="J14" s="19"/>
      <c r="K14" s="19">
        <v>3.2302691419651197E-2</v>
      </c>
      <c r="L14" s="19">
        <v>5.5438136810362998E-2</v>
      </c>
      <c r="M14" s="19"/>
      <c r="N14" s="19">
        <v>4.80265995632565E-2</v>
      </c>
      <c r="O14" s="19">
        <v>4.3170893138330897E-2</v>
      </c>
      <c r="P14" s="19">
        <v>4.8581110026968598E-2</v>
      </c>
      <c r="Q14" s="19">
        <v>6.0097618378290002E-2</v>
      </c>
      <c r="R14" s="19">
        <v>7.7465138187776297E-2</v>
      </c>
      <c r="S14" s="19">
        <v>3.3904319207976499E-2</v>
      </c>
      <c r="T14" s="19">
        <v>3.1544430706598299E-2</v>
      </c>
      <c r="U14" s="19">
        <v>4.6410162713231E-2</v>
      </c>
      <c r="V14" s="19">
        <v>4.2846314514876901E-2</v>
      </c>
      <c r="W14" s="19">
        <v>1.05832383648877E-2</v>
      </c>
      <c r="X14" s="19">
        <v>1.83363031038478E-2</v>
      </c>
      <c r="Y14" s="19">
        <v>9.4593586270489194E-2</v>
      </c>
      <c r="Z14" s="19"/>
      <c r="AA14" s="19">
        <v>4.2827441116507603E-2</v>
      </c>
      <c r="AB14" s="19">
        <v>7.4226703666404797E-2</v>
      </c>
      <c r="AC14" s="19">
        <v>3.7956427270423199E-2</v>
      </c>
      <c r="AD14" s="19">
        <v>1.53420312404894E-2</v>
      </c>
      <c r="AE14" s="19">
        <v>5.2643606680688598E-2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O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15" width="20.6640625" customWidth="1"/>
  </cols>
  <sheetData>
    <row r="2" spans="2:15" ht="40" customHeight="1" x14ac:dyDescent="0.2">
      <c r="D2" s="27" t="s">
        <v>166</v>
      </c>
      <c r="E2" s="23"/>
      <c r="F2" s="23"/>
      <c r="G2" s="23"/>
      <c r="H2" s="23"/>
      <c r="I2" s="23"/>
      <c r="J2" s="23"/>
      <c r="K2" s="23"/>
      <c r="L2" s="23"/>
      <c r="M2" s="23"/>
      <c r="N2" s="23"/>
      <c r="O2" s="23"/>
    </row>
    <row r="6" spans="2:15" ht="50" customHeight="1" x14ac:dyDescent="0.2">
      <c r="B6" s="20" t="s">
        <v>15</v>
      </c>
      <c r="C6" s="20" t="s">
        <v>148</v>
      </c>
      <c r="D6" s="20" t="s">
        <v>149</v>
      </c>
      <c r="E6" s="20" t="s">
        <v>150</v>
      </c>
      <c r="F6" s="20" t="s">
        <v>151</v>
      </c>
      <c r="G6" s="20" t="s">
        <v>152</v>
      </c>
      <c r="H6" s="20" t="s">
        <v>153</v>
      </c>
      <c r="I6" s="20" t="s">
        <v>154</v>
      </c>
      <c r="J6" s="20" t="s">
        <v>155</v>
      </c>
      <c r="K6" s="20" t="s">
        <v>156</v>
      </c>
      <c r="L6" s="20" t="s">
        <v>157</v>
      </c>
      <c r="M6" s="20" t="s">
        <v>158</v>
      </c>
      <c r="N6" s="20" t="s">
        <v>159</v>
      </c>
    </row>
    <row r="7" spans="2:15" ht="16" x14ac:dyDescent="0.2">
      <c r="B7" s="18" t="s">
        <v>160</v>
      </c>
      <c r="C7" s="17">
        <v>7.0059755107904798E-2</v>
      </c>
      <c r="D7" s="17">
        <v>8.8675450941373704E-2</v>
      </c>
      <c r="E7" s="17">
        <v>0.16165934267815801</v>
      </c>
      <c r="F7" s="17">
        <v>0.15907671928175399</v>
      </c>
      <c r="G7" s="17">
        <v>0.12963526136831799</v>
      </c>
      <c r="H7" s="17">
        <v>0.14972694093403099</v>
      </c>
      <c r="I7" s="17">
        <v>0.42260608982016501</v>
      </c>
      <c r="J7" s="17">
        <v>0.23167235390065</v>
      </c>
      <c r="K7" s="17">
        <v>0.23591584151707901</v>
      </c>
      <c r="L7" s="17">
        <v>0.244400358836461</v>
      </c>
      <c r="M7" s="17">
        <v>0.123116169465252</v>
      </c>
      <c r="N7" s="17">
        <v>0.14043868550202299</v>
      </c>
    </row>
    <row r="8" spans="2:15" ht="16" x14ac:dyDescent="0.2">
      <c r="B8" s="18" t="s">
        <v>161</v>
      </c>
      <c r="C8" s="17">
        <v>0.12983385939907499</v>
      </c>
      <c r="D8" s="17">
        <v>0.21164769770993899</v>
      </c>
      <c r="E8" s="17">
        <v>0.22372691119812099</v>
      </c>
      <c r="F8" s="17">
        <v>0.28991081219231701</v>
      </c>
      <c r="G8" s="17">
        <v>0.22721494655810101</v>
      </c>
      <c r="H8" s="17">
        <v>0.24648256021692999</v>
      </c>
      <c r="I8" s="17">
        <v>0.200559606758721</v>
      </c>
      <c r="J8" s="17">
        <v>0.28019072487232699</v>
      </c>
      <c r="K8" s="17">
        <v>0.27306747813785098</v>
      </c>
      <c r="L8" s="17">
        <v>0.257869276471484</v>
      </c>
      <c r="M8" s="17">
        <v>0.15450252873810699</v>
      </c>
      <c r="N8" s="17">
        <v>0.23647606641305</v>
      </c>
    </row>
    <row r="9" spans="2:15" ht="16" x14ac:dyDescent="0.2">
      <c r="B9" s="18" t="s">
        <v>162</v>
      </c>
      <c r="C9" s="17">
        <v>0.26744116512001498</v>
      </c>
      <c r="D9" s="17">
        <v>0.38198691111705702</v>
      </c>
      <c r="E9" s="17">
        <v>0.31165379305038499</v>
      </c>
      <c r="F9" s="17">
        <v>0.317714264473687</v>
      </c>
      <c r="G9" s="17">
        <v>0.357900319322488</v>
      </c>
      <c r="H9" s="17">
        <v>0.34941202982237002</v>
      </c>
      <c r="I9" s="17">
        <v>0.20001194195104599</v>
      </c>
      <c r="J9" s="17">
        <v>0.27000770678923702</v>
      </c>
      <c r="K9" s="17">
        <v>0.27051528832872801</v>
      </c>
      <c r="L9" s="17">
        <v>0.26566206848882101</v>
      </c>
      <c r="M9" s="17">
        <v>0.295492085467009</v>
      </c>
      <c r="N9" s="17">
        <v>0.368918111293563</v>
      </c>
    </row>
    <row r="10" spans="2:15" ht="16" x14ac:dyDescent="0.2">
      <c r="B10" s="18" t="s">
        <v>163</v>
      </c>
      <c r="C10" s="17">
        <v>0.29768729638039698</v>
      </c>
      <c r="D10" s="17">
        <v>0.191399255420826</v>
      </c>
      <c r="E10" s="17">
        <v>0.14118608277653799</v>
      </c>
      <c r="F10" s="17">
        <v>0.13065156682606599</v>
      </c>
      <c r="G10" s="17">
        <v>0.17015112996856999</v>
      </c>
      <c r="H10" s="17">
        <v>0.13206124387586399</v>
      </c>
      <c r="I10" s="17">
        <v>0.105202204540617</v>
      </c>
      <c r="J10" s="17">
        <v>0.117627062357702</v>
      </c>
      <c r="K10" s="17">
        <v>0.114491214092</v>
      </c>
      <c r="L10" s="17">
        <v>0.10150089570216</v>
      </c>
      <c r="M10" s="17">
        <v>0.24859732060210499</v>
      </c>
      <c r="N10" s="17">
        <v>0.15576841525438401</v>
      </c>
    </row>
    <row r="11" spans="2:15" ht="16" x14ac:dyDescent="0.2">
      <c r="B11" s="18" t="s">
        <v>164</v>
      </c>
      <c r="C11" s="17">
        <v>0.202610781672073</v>
      </c>
      <c r="D11" s="17">
        <v>8.1585626016205601E-2</v>
      </c>
      <c r="E11" s="17">
        <v>5.8526281672766099E-2</v>
      </c>
      <c r="F11" s="17">
        <v>5.1343536380437801E-2</v>
      </c>
      <c r="G11" s="17">
        <v>7.0767020810304296E-2</v>
      </c>
      <c r="H11" s="17">
        <v>5.0074608374569098E-2</v>
      </c>
      <c r="I11" s="17">
        <v>3.3678642450300403E-2</v>
      </c>
      <c r="J11" s="17">
        <v>4.3400128410962899E-2</v>
      </c>
      <c r="K11" s="17">
        <v>5.040950494568E-2</v>
      </c>
      <c r="L11" s="17">
        <v>4.1717392331282799E-2</v>
      </c>
      <c r="M11" s="17">
        <v>0.13983825923576301</v>
      </c>
      <c r="N11" s="17">
        <v>5.1336133445459703E-2</v>
      </c>
    </row>
    <row r="12" spans="2:15" ht="16" x14ac:dyDescent="0.2">
      <c r="B12" s="18" t="s">
        <v>165</v>
      </c>
      <c r="C12" s="17">
        <v>3.2367142320534698E-2</v>
      </c>
      <c r="D12" s="17">
        <v>4.4705058794598601E-2</v>
      </c>
      <c r="E12" s="17">
        <v>0.10324758862403199</v>
      </c>
      <c r="F12" s="17">
        <v>5.13031008457389E-2</v>
      </c>
      <c r="G12" s="17">
        <v>4.4331321972219499E-2</v>
      </c>
      <c r="H12" s="17">
        <v>7.2242616776235197E-2</v>
      </c>
      <c r="I12" s="17">
        <v>3.7941514479150201E-2</v>
      </c>
      <c r="J12" s="17">
        <v>5.7102023669121697E-2</v>
      </c>
      <c r="K12" s="17">
        <v>5.5600672978662301E-2</v>
      </c>
      <c r="L12" s="17">
        <v>8.8850008169790495E-2</v>
      </c>
      <c r="M12" s="17">
        <v>3.8453636491764698E-2</v>
      </c>
      <c r="N12" s="17">
        <v>4.70625880915208E-2</v>
      </c>
    </row>
    <row r="13" spans="2:15" x14ac:dyDescent="0.2">
      <c r="B13" s="16"/>
      <c r="C13" s="16"/>
      <c r="D13" s="16"/>
      <c r="E13" s="16"/>
      <c r="F13" s="16"/>
      <c r="G13" s="16"/>
      <c r="H13" s="16"/>
      <c r="I13" s="16"/>
      <c r="J13" s="16"/>
      <c r="K13" s="16"/>
      <c r="L13" s="16"/>
      <c r="M13" s="16"/>
      <c r="N13" s="16"/>
    </row>
    <row r="14" spans="2:15" x14ac:dyDescent="0.2">
      <c r="B14" t="s">
        <v>55</v>
      </c>
    </row>
    <row r="15" spans="2:15" x14ac:dyDescent="0.2">
      <c r="B15" t="s">
        <v>56</v>
      </c>
    </row>
    <row r="19" spans="2:2" x14ac:dyDescent="0.2">
      <c r="B19" s="8" t="str">
        <f>HYPERLINK("#'Contents'!A1", "Return to Contents")</f>
        <v>Return to Contents</v>
      </c>
    </row>
  </sheetData>
  <mergeCells count="1">
    <mergeCell ref="D2:O2"/>
  </mergeCells>
  <pageMargins left="0.7" right="0.7" top="0.75" bottom="0.75" header="0.3" footer="0.3"/>
  <pageSetup paperSize="9"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167</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160</v>
      </c>
      <c r="C9" s="17">
        <v>7.0059755107904798E-2</v>
      </c>
      <c r="D9" s="17">
        <v>6.2920321963878104E-2</v>
      </c>
      <c r="E9" s="17">
        <v>7.5758685825282404E-2</v>
      </c>
      <c r="F9" s="17">
        <v>3.8478053682622797E-2</v>
      </c>
      <c r="G9" s="17">
        <v>8.0911200788969795E-2</v>
      </c>
      <c r="H9" s="17">
        <v>0.110030630367008</v>
      </c>
      <c r="I9" s="17">
        <v>6.0291028024925301E-2</v>
      </c>
      <c r="J9" s="17"/>
      <c r="K9" s="17">
        <v>9.0417204624117106E-2</v>
      </c>
      <c r="L9" s="17">
        <v>5.0458676940934297E-2</v>
      </c>
      <c r="M9" s="17"/>
      <c r="N9" s="17">
        <v>6.9382742030324407E-2</v>
      </c>
      <c r="O9" s="17">
        <v>6.9091803778234304E-2</v>
      </c>
      <c r="P9" s="17">
        <v>4.8518996428028698E-2</v>
      </c>
      <c r="Q9" s="17">
        <v>0.108483030013565</v>
      </c>
      <c r="R9" s="17">
        <v>4.2123172762525397E-2</v>
      </c>
      <c r="S9" s="17">
        <v>7.4493681377276799E-2</v>
      </c>
      <c r="T9" s="17">
        <v>2.18155333765634E-2</v>
      </c>
      <c r="U9" s="17">
        <v>3.1131347944667799E-2</v>
      </c>
      <c r="V9" s="17">
        <v>7.59012457232216E-2</v>
      </c>
      <c r="W9" s="17">
        <v>5.57312699390448E-2</v>
      </c>
      <c r="X9" s="17">
        <v>0.15320113362985899</v>
      </c>
      <c r="Y9" s="17">
        <v>0.13593902639395999</v>
      </c>
      <c r="Z9" s="17"/>
      <c r="AA9" s="17">
        <v>7.2104004491926402E-2</v>
      </c>
      <c r="AB9" s="17">
        <v>7.09744376302512E-2</v>
      </c>
      <c r="AC9" s="17">
        <v>4.9189729946996698E-2</v>
      </c>
      <c r="AD9" s="17">
        <v>6.1840323385446101E-2</v>
      </c>
      <c r="AE9" s="17">
        <v>0.14644020423662699</v>
      </c>
    </row>
    <row r="10" spans="2:31" ht="16" x14ac:dyDescent="0.2">
      <c r="B10" s="18" t="s">
        <v>161</v>
      </c>
      <c r="C10" s="17">
        <v>0.12983385939907499</v>
      </c>
      <c r="D10" s="17">
        <v>8.2813951878428396E-2</v>
      </c>
      <c r="E10" s="17">
        <v>0.14128944966462501</v>
      </c>
      <c r="F10" s="17">
        <v>0.14208293838713401</v>
      </c>
      <c r="G10" s="17">
        <v>0.13272730890619999</v>
      </c>
      <c r="H10" s="17">
        <v>0.193694383757848</v>
      </c>
      <c r="I10" s="17">
        <v>9.6499546454528795E-2</v>
      </c>
      <c r="J10" s="17"/>
      <c r="K10" s="17">
        <v>0.112787691602867</v>
      </c>
      <c r="L10" s="17">
        <v>0.145113818523326</v>
      </c>
      <c r="M10" s="17"/>
      <c r="N10" s="17">
        <v>0.14643473270754201</v>
      </c>
      <c r="O10" s="17">
        <v>0.10329242086078901</v>
      </c>
      <c r="P10" s="17">
        <v>0.116036982206546</v>
      </c>
      <c r="Q10" s="17">
        <v>0.123862171465038</v>
      </c>
      <c r="R10" s="17">
        <v>0.13062215500097499</v>
      </c>
      <c r="S10" s="17">
        <v>0.10524429007182801</v>
      </c>
      <c r="T10" s="17">
        <v>0.16593378462263</v>
      </c>
      <c r="U10" s="17">
        <v>8.9923530355320996E-2</v>
      </c>
      <c r="V10" s="17">
        <v>0.139493016151959</v>
      </c>
      <c r="W10" s="17">
        <v>0.14903281323034501</v>
      </c>
      <c r="X10" s="17">
        <v>7.0165123565232995E-2</v>
      </c>
      <c r="Y10" s="17">
        <v>0.25744299160712297</v>
      </c>
      <c r="Z10" s="17"/>
      <c r="AA10" s="17">
        <v>0.12826245284124799</v>
      </c>
      <c r="AB10" s="17">
        <v>0.14234194864174901</v>
      </c>
      <c r="AC10" s="17">
        <v>0.134114326164152</v>
      </c>
      <c r="AD10" s="17">
        <v>9.9564823973149905E-2</v>
      </c>
      <c r="AE10" s="17">
        <v>0.14145046347661999</v>
      </c>
    </row>
    <row r="11" spans="2:31" ht="16" x14ac:dyDescent="0.2">
      <c r="B11" s="18" t="s">
        <v>162</v>
      </c>
      <c r="C11" s="17">
        <v>0.26744116512001498</v>
      </c>
      <c r="D11" s="17">
        <v>0.24149742837841401</v>
      </c>
      <c r="E11" s="17">
        <v>0.237174376115076</v>
      </c>
      <c r="F11" s="17">
        <v>0.29881549075290498</v>
      </c>
      <c r="G11" s="17">
        <v>0.31996741831019998</v>
      </c>
      <c r="H11" s="17">
        <v>0.25229544765116102</v>
      </c>
      <c r="I11" s="17">
        <v>0.25138184446890699</v>
      </c>
      <c r="J11" s="17"/>
      <c r="K11" s="17">
        <v>0.245145668100823</v>
      </c>
      <c r="L11" s="17">
        <v>0.29019107311871201</v>
      </c>
      <c r="M11" s="17"/>
      <c r="N11" s="17">
        <v>0.270454043389386</v>
      </c>
      <c r="O11" s="17">
        <v>0.34345449653430599</v>
      </c>
      <c r="P11" s="17">
        <v>0.21848503820576301</v>
      </c>
      <c r="Q11" s="17">
        <v>0.22382817588752399</v>
      </c>
      <c r="R11" s="17">
        <v>0.33769914757382702</v>
      </c>
      <c r="S11" s="17">
        <v>0.249417219982288</v>
      </c>
      <c r="T11" s="17">
        <v>0.25392069124482203</v>
      </c>
      <c r="U11" s="17">
        <v>0.166535480802318</v>
      </c>
      <c r="V11" s="17">
        <v>0.32398900952410598</v>
      </c>
      <c r="W11" s="17">
        <v>0.21558711023999699</v>
      </c>
      <c r="X11" s="17">
        <v>0.26411962143128698</v>
      </c>
      <c r="Y11" s="17">
        <v>0.199326406082627</v>
      </c>
      <c r="Z11" s="17"/>
      <c r="AA11" s="17">
        <v>0.276831114839587</v>
      </c>
      <c r="AB11" s="17">
        <v>0.227265836534256</v>
      </c>
      <c r="AC11" s="17">
        <v>0.27435505415164002</v>
      </c>
      <c r="AD11" s="17">
        <v>0.30039278233547201</v>
      </c>
      <c r="AE11" s="17">
        <v>0.13430933549124399</v>
      </c>
    </row>
    <row r="12" spans="2:31" ht="16" x14ac:dyDescent="0.2">
      <c r="B12" s="18" t="s">
        <v>163</v>
      </c>
      <c r="C12" s="17">
        <v>0.29768729638039698</v>
      </c>
      <c r="D12" s="17">
        <v>0.339291589160503</v>
      </c>
      <c r="E12" s="17">
        <v>0.25991870289679397</v>
      </c>
      <c r="F12" s="17">
        <v>0.27537193503974999</v>
      </c>
      <c r="G12" s="17">
        <v>0.27665392208171002</v>
      </c>
      <c r="H12" s="17">
        <v>0.23001778872944401</v>
      </c>
      <c r="I12" s="17">
        <v>0.38140687392787898</v>
      </c>
      <c r="J12" s="17"/>
      <c r="K12" s="17">
        <v>0.32099526365612102</v>
      </c>
      <c r="L12" s="17">
        <v>0.27605589024177901</v>
      </c>
      <c r="M12" s="17"/>
      <c r="N12" s="17">
        <v>0.31827700552091698</v>
      </c>
      <c r="O12" s="17">
        <v>0.28211587257313198</v>
      </c>
      <c r="P12" s="17">
        <v>0.337316189924177</v>
      </c>
      <c r="Q12" s="17">
        <v>0.25047707723948198</v>
      </c>
      <c r="R12" s="17">
        <v>0.31915823505833901</v>
      </c>
      <c r="S12" s="17">
        <v>0.33288036286294598</v>
      </c>
      <c r="T12" s="17">
        <v>0.256779853983367</v>
      </c>
      <c r="U12" s="17">
        <v>0.49830138973198101</v>
      </c>
      <c r="V12" s="17">
        <v>0.21275659747768599</v>
      </c>
      <c r="W12" s="17">
        <v>0.31988292213818798</v>
      </c>
      <c r="X12" s="17">
        <v>0.27047496228913298</v>
      </c>
      <c r="Y12" s="17">
        <v>0.27729634969558298</v>
      </c>
      <c r="Z12" s="17"/>
      <c r="AA12" s="17">
        <v>0.302543122048338</v>
      </c>
      <c r="AB12" s="17">
        <v>0.30643287436375299</v>
      </c>
      <c r="AC12" s="17">
        <v>0.33797454548162198</v>
      </c>
      <c r="AD12" s="17">
        <v>0.33685971011961602</v>
      </c>
      <c r="AE12" s="17">
        <v>9.9395954449959106E-2</v>
      </c>
    </row>
    <row r="13" spans="2:31" ht="16" x14ac:dyDescent="0.2">
      <c r="B13" s="18" t="s">
        <v>164</v>
      </c>
      <c r="C13" s="17">
        <v>0.202610781672073</v>
      </c>
      <c r="D13" s="17">
        <v>0.195193573695154</v>
      </c>
      <c r="E13" s="17">
        <v>0.273614906861819</v>
      </c>
      <c r="F13" s="17">
        <v>0.21262192549015499</v>
      </c>
      <c r="G13" s="17">
        <v>0.162326640790738</v>
      </c>
      <c r="H13" s="17">
        <v>0.18129594195266699</v>
      </c>
      <c r="I13" s="17">
        <v>0.18844861748754901</v>
      </c>
      <c r="J13" s="17"/>
      <c r="K13" s="17">
        <v>0.21688318452532801</v>
      </c>
      <c r="L13" s="17">
        <v>0.187549002994125</v>
      </c>
      <c r="M13" s="17"/>
      <c r="N13" s="17">
        <v>0.15502455996446499</v>
      </c>
      <c r="O13" s="17">
        <v>0.16544302539483399</v>
      </c>
      <c r="P13" s="17">
        <v>0.20781177220824601</v>
      </c>
      <c r="Q13" s="17">
        <v>0.26390944516222398</v>
      </c>
      <c r="R13" s="17">
        <v>0.11369770258949601</v>
      </c>
      <c r="S13" s="17">
        <v>0.21596622399328899</v>
      </c>
      <c r="T13" s="17">
        <v>0.26920910845398199</v>
      </c>
      <c r="U13" s="17">
        <v>0.189521018848643</v>
      </c>
      <c r="V13" s="17">
        <v>0.23937062556757699</v>
      </c>
      <c r="W13" s="17">
        <v>0.236285447921319</v>
      </c>
      <c r="X13" s="17">
        <v>0.242039159084488</v>
      </c>
      <c r="Y13" s="17">
        <v>9.7702826867880496E-2</v>
      </c>
      <c r="Z13" s="17"/>
      <c r="AA13" s="17">
        <v>0.183183494663997</v>
      </c>
      <c r="AB13" s="17">
        <v>0.21762926163532201</v>
      </c>
      <c r="AC13" s="17">
        <v>0.18525839602328401</v>
      </c>
      <c r="AD13" s="17">
        <v>0.18631678235522101</v>
      </c>
      <c r="AE13" s="17">
        <v>0.47840404234555001</v>
      </c>
    </row>
    <row r="14" spans="2:31" ht="16" x14ac:dyDescent="0.2">
      <c r="B14" s="18" t="s">
        <v>165</v>
      </c>
      <c r="C14" s="19">
        <v>3.2367142320534698E-2</v>
      </c>
      <c r="D14" s="19">
        <v>7.8283134923623404E-2</v>
      </c>
      <c r="E14" s="19">
        <v>1.22438786364026E-2</v>
      </c>
      <c r="F14" s="19">
        <v>3.2629656647432601E-2</v>
      </c>
      <c r="G14" s="19">
        <v>2.7413509122181001E-2</v>
      </c>
      <c r="H14" s="19">
        <v>3.2665807541873301E-2</v>
      </c>
      <c r="I14" s="19">
        <v>2.19720896362115E-2</v>
      </c>
      <c r="J14" s="19"/>
      <c r="K14" s="19">
        <v>1.37709874907429E-2</v>
      </c>
      <c r="L14" s="19">
        <v>5.0631538181123099E-2</v>
      </c>
      <c r="M14" s="19"/>
      <c r="N14" s="19">
        <v>4.04269163873648E-2</v>
      </c>
      <c r="O14" s="19">
        <v>3.6602380858705701E-2</v>
      </c>
      <c r="P14" s="19">
        <v>7.1831021027239303E-2</v>
      </c>
      <c r="Q14" s="19">
        <v>2.9440100232166699E-2</v>
      </c>
      <c r="R14" s="19">
        <v>5.6699587014838501E-2</v>
      </c>
      <c r="S14" s="19">
        <v>2.1998221712372101E-2</v>
      </c>
      <c r="T14" s="19">
        <v>3.2341028318635903E-2</v>
      </c>
      <c r="U14" s="19">
        <v>2.4587232317068702E-2</v>
      </c>
      <c r="V14" s="19">
        <v>8.4895055554495402E-3</v>
      </c>
      <c r="W14" s="19">
        <v>2.3480436531106399E-2</v>
      </c>
      <c r="X14" s="19">
        <v>0</v>
      </c>
      <c r="Y14" s="19">
        <v>3.2292399352826497E-2</v>
      </c>
      <c r="Z14" s="19"/>
      <c r="AA14" s="19">
        <v>3.7075811114904399E-2</v>
      </c>
      <c r="AB14" s="19">
        <v>3.5355641194668601E-2</v>
      </c>
      <c r="AC14" s="19">
        <v>1.9107948232305001E-2</v>
      </c>
      <c r="AD14" s="19">
        <v>1.5025577831094801E-2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168</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160</v>
      </c>
      <c r="C9" s="17">
        <v>8.8675450941373704E-2</v>
      </c>
      <c r="D9" s="17">
        <v>6.8052065845138801E-2</v>
      </c>
      <c r="E9" s="17">
        <v>8.3264714950728097E-2</v>
      </c>
      <c r="F9" s="17">
        <v>6.5954424752616106E-2</v>
      </c>
      <c r="G9" s="17">
        <v>0.10862655157683999</v>
      </c>
      <c r="H9" s="17">
        <v>0.150873205158223</v>
      </c>
      <c r="I9" s="17">
        <v>6.7398814692488498E-2</v>
      </c>
      <c r="J9" s="17"/>
      <c r="K9" s="17">
        <v>9.4798318690990604E-2</v>
      </c>
      <c r="L9" s="17">
        <v>8.1196613402690798E-2</v>
      </c>
      <c r="M9" s="17"/>
      <c r="N9" s="17">
        <v>6.8708314158534206E-2</v>
      </c>
      <c r="O9" s="17">
        <v>6.8175693659939696E-2</v>
      </c>
      <c r="P9" s="17">
        <v>7.2696498169179599E-2</v>
      </c>
      <c r="Q9" s="17">
        <v>9.0226497726308599E-2</v>
      </c>
      <c r="R9" s="17">
        <v>0.141804755502077</v>
      </c>
      <c r="S9" s="17">
        <v>8.3400826942259296E-2</v>
      </c>
      <c r="T9" s="17">
        <v>7.8639059122025901E-2</v>
      </c>
      <c r="U9" s="17">
        <v>2.3745132084188499E-2</v>
      </c>
      <c r="V9" s="17">
        <v>0.109093228138952</v>
      </c>
      <c r="W9" s="17">
        <v>8.9726116695774405E-2</v>
      </c>
      <c r="X9" s="17">
        <v>0.15244648168136599</v>
      </c>
      <c r="Y9" s="17">
        <v>0.13089378409120001</v>
      </c>
      <c r="Z9" s="17"/>
      <c r="AA9" s="17">
        <v>9.16036546412511E-2</v>
      </c>
      <c r="AB9" s="17">
        <v>8.5950101278132199E-2</v>
      </c>
      <c r="AC9" s="17">
        <v>7.9943911608397103E-2</v>
      </c>
      <c r="AD9" s="17">
        <v>7.8161784493639405E-2</v>
      </c>
      <c r="AE9" s="17">
        <v>0.145464415585037</v>
      </c>
    </row>
    <row r="10" spans="2:31" ht="16" x14ac:dyDescent="0.2">
      <c r="B10" s="18" t="s">
        <v>161</v>
      </c>
      <c r="C10" s="17">
        <v>0.21164769770993899</v>
      </c>
      <c r="D10" s="17">
        <v>0.13117022688600799</v>
      </c>
      <c r="E10" s="17">
        <v>0.17520207006236199</v>
      </c>
      <c r="F10" s="17">
        <v>0.20046384087098301</v>
      </c>
      <c r="G10" s="17">
        <v>0.23469203993277099</v>
      </c>
      <c r="H10" s="17">
        <v>0.26503407417175301</v>
      </c>
      <c r="I10" s="17">
        <v>0.24919679441606701</v>
      </c>
      <c r="J10" s="17"/>
      <c r="K10" s="17">
        <v>0.186688055194356</v>
      </c>
      <c r="L10" s="17">
        <v>0.236788986409916</v>
      </c>
      <c r="M10" s="17"/>
      <c r="N10" s="17">
        <v>0.216793017534924</v>
      </c>
      <c r="O10" s="17">
        <v>0.25453311939130702</v>
      </c>
      <c r="P10" s="17">
        <v>0.24846322624752601</v>
      </c>
      <c r="Q10" s="17">
        <v>0.23944633931085699</v>
      </c>
      <c r="R10" s="17">
        <v>0.21144381081295599</v>
      </c>
      <c r="S10" s="17">
        <v>0.124654475722368</v>
      </c>
      <c r="T10" s="17">
        <v>0.20559665257861701</v>
      </c>
      <c r="U10" s="17">
        <v>0.16978498877789999</v>
      </c>
      <c r="V10" s="17">
        <v>0.19867742573518099</v>
      </c>
      <c r="W10" s="17">
        <v>0.19391291991656001</v>
      </c>
      <c r="X10" s="17">
        <v>0.14751365166928501</v>
      </c>
      <c r="Y10" s="17">
        <v>0.36067729244572999</v>
      </c>
      <c r="Z10" s="17"/>
      <c r="AA10" s="17">
        <v>0.21876018191528299</v>
      </c>
      <c r="AB10" s="17">
        <v>0.21120355502201299</v>
      </c>
      <c r="AC10" s="17">
        <v>0.209495091611027</v>
      </c>
      <c r="AD10" s="17">
        <v>0.167955990584649</v>
      </c>
      <c r="AE10" s="17">
        <v>0.13340502663964801</v>
      </c>
    </row>
    <row r="11" spans="2:31" ht="16" x14ac:dyDescent="0.2">
      <c r="B11" s="18" t="s">
        <v>162</v>
      </c>
      <c r="C11" s="17">
        <v>0.38198691111705702</v>
      </c>
      <c r="D11" s="17">
        <v>0.394787819455233</v>
      </c>
      <c r="E11" s="17">
        <v>0.386228765975421</v>
      </c>
      <c r="F11" s="17">
        <v>0.35859682224817901</v>
      </c>
      <c r="G11" s="17">
        <v>0.34095842731002202</v>
      </c>
      <c r="H11" s="17">
        <v>0.37428212355939899</v>
      </c>
      <c r="I11" s="17">
        <v>0.42742611365124999</v>
      </c>
      <c r="J11" s="17"/>
      <c r="K11" s="17">
        <v>0.36961115841827302</v>
      </c>
      <c r="L11" s="17">
        <v>0.39548533089718702</v>
      </c>
      <c r="M11" s="17"/>
      <c r="N11" s="17">
        <v>0.35181563473397898</v>
      </c>
      <c r="O11" s="17">
        <v>0.40881573420490602</v>
      </c>
      <c r="P11" s="17">
        <v>0.37599567151969499</v>
      </c>
      <c r="Q11" s="17">
        <v>0.426712116513073</v>
      </c>
      <c r="R11" s="17">
        <v>0.36654226500406401</v>
      </c>
      <c r="S11" s="17">
        <v>0.39667877735234303</v>
      </c>
      <c r="T11" s="17">
        <v>0.37616064827284101</v>
      </c>
      <c r="U11" s="17">
        <v>0.56604299338930597</v>
      </c>
      <c r="V11" s="17">
        <v>0.34161862623856398</v>
      </c>
      <c r="W11" s="17">
        <v>0.36542004330359401</v>
      </c>
      <c r="X11" s="17">
        <v>0.31953565555792501</v>
      </c>
      <c r="Y11" s="17">
        <v>0.34960743608782202</v>
      </c>
      <c r="Z11" s="17"/>
      <c r="AA11" s="17">
        <v>0.34020862570495303</v>
      </c>
      <c r="AB11" s="17">
        <v>0.43731134183779602</v>
      </c>
      <c r="AC11" s="17">
        <v>0.403233382111298</v>
      </c>
      <c r="AD11" s="17">
        <v>0.40567893417797202</v>
      </c>
      <c r="AE11" s="17">
        <v>0.22641789790842701</v>
      </c>
    </row>
    <row r="12" spans="2:31" ht="16" x14ac:dyDescent="0.2">
      <c r="B12" s="18" t="s">
        <v>163</v>
      </c>
      <c r="C12" s="17">
        <v>0.191399255420826</v>
      </c>
      <c r="D12" s="17">
        <v>0.18618798838650499</v>
      </c>
      <c r="E12" s="17">
        <v>0.225047922749427</v>
      </c>
      <c r="F12" s="17">
        <v>0.203372506674764</v>
      </c>
      <c r="G12" s="17">
        <v>0.20056922796160001</v>
      </c>
      <c r="H12" s="17">
        <v>0.13266761230441901</v>
      </c>
      <c r="I12" s="17">
        <v>0.18967657773771099</v>
      </c>
      <c r="J12" s="17"/>
      <c r="K12" s="17">
        <v>0.23213384607187601</v>
      </c>
      <c r="L12" s="17">
        <v>0.15047725962879399</v>
      </c>
      <c r="M12" s="17"/>
      <c r="N12" s="17">
        <v>0.21854781417986899</v>
      </c>
      <c r="O12" s="17">
        <v>0.183420869354603</v>
      </c>
      <c r="P12" s="17">
        <v>0.17604310382817301</v>
      </c>
      <c r="Q12" s="17">
        <v>0.15684860661540001</v>
      </c>
      <c r="R12" s="17">
        <v>0.13040501498106999</v>
      </c>
      <c r="S12" s="17">
        <v>0.26955780807972501</v>
      </c>
      <c r="T12" s="17">
        <v>0.19694906373294899</v>
      </c>
      <c r="U12" s="17">
        <v>0.18820835151946499</v>
      </c>
      <c r="V12" s="17">
        <v>0.18806529700532201</v>
      </c>
      <c r="W12" s="17">
        <v>0.18031009854489399</v>
      </c>
      <c r="X12" s="17">
        <v>0.28606716974507901</v>
      </c>
      <c r="Y12" s="17">
        <v>2.9948822253271199E-2</v>
      </c>
      <c r="Z12" s="17"/>
      <c r="AA12" s="17">
        <v>0.21559166609312599</v>
      </c>
      <c r="AB12" s="17">
        <v>0.15083726219483001</v>
      </c>
      <c r="AC12" s="17">
        <v>0.18312153911034401</v>
      </c>
      <c r="AD12" s="17">
        <v>0.26934192967766102</v>
      </c>
      <c r="AE12" s="17">
        <v>0.20522654826881001</v>
      </c>
    </row>
    <row r="13" spans="2:31" ht="16" x14ac:dyDescent="0.2">
      <c r="B13" s="18" t="s">
        <v>164</v>
      </c>
      <c r="C13" s="17">
        <v>8.1585626016205601E-2</v>
      </c>
      <c r="D13" s="17">
        <v>9.9149084930676298E-2</v>
      </c>
      <c r="E13" s="17">
        <v>0.124567893904605</v>
      </c>
      <c r="F13" s="17">
        <v>0.117647392741404</v>
      </c>
      <c r="G13" s="17">
        <v>6.5249093946313605E-2</v>
      </c>
      <c r="H13" s="17">
        <v>4.4477177264332E-2</v>
      </c>
      <c r="I13" s="17">
        <v>4.3735309155204301E-2</v>
      </c>
      <c r="J13" s="17"/>
      <c r="K13" s="17">
        <v>9.6680345536710496E-2</v>
      </c>
      <c r="L13" s="17">
        <v>6.7162208033277104E-2</v>
      </c>
      <c r="M13" s="17"/>
      <c r="N13" s="17">
        <v>6.3260129066817994E-2</v>
      </c>
      <c r="O13" s="17">
        <v>6.2660970761982099E-2</v>
      </c>
      <c r="P13" s="17">
        <v>6.8896666740134394E-2</v>
      </c>
      <c r="Q13" s="17">
        <v>6.72193619917104E-2</v>
      </c>
      <c r="R13" s="17">
        <v>5.9214132131079997E-2</v>
      </c>
      <c r="S13" s="17">
        <v>5.4089453542017503E-2</v>
      </c>
      <c r="T13" s="17">
        <v>9.8340439381784495E-2</v>
      </c>
      <c r="U13" s="17">
        <v>2.7631301912072598E-2</v>
      </c>
      <c r="V13" s="17">
        <v>0.12807969416440701</v>
      </c>
      <c r="W13" s="17">
        <v>0.14877646898279101</v>
      </c>
      <c r="X13" s="17">
        <v>9.4437041346344897E-2</v>
      </c>
      <c r="Y13" s="17">
        <v>9.6580265769150103E-2</v>
      </c>
      <c r="Z13" s="17"/>
      <c r="AA13" s="17">
        <v>7.4772827931927799E-2</v>
      </c>
      <c r="AB13" s="17">
        <v>6.1468105348828697E-2</v>
      </c>
      <c r="AC13" s="17">
        <v>9.24629076515181E-2</v>
      </c>
      <c r="AD13" s="17">
        <v>6.3972040926143101E-2</v>
      </c>
      <c r="AE13" s="17">
        <v>0.24364886797483801</v>
      </c>
    </row>
    <row r="14" spans="2:31" ht="16" x14ac:dyDescent="0.2">
      <c r="B14" s="18" t="s">
        <v>165</v>
      </c>
      <c r="C14" s="19">
        <v>4.4705058794598601E-2</v>
      </c>
      <c r="D14" s="19">
        <v>0.120652814496438</v>
      </c>
      <c r="E14" s="19">
        <v>5.6886323574562199E-3</v>
      </c>
      <c r="F14" s="19">
        <v>5.3965012712053097E-2</v>
      </c>
      <c r="G14" s="19">
        <v>4.9904659272452703E-2</v>
      </c>
      <c r="H14" s="19">
        <v>3.2665807541873301E-2</v>
      </c>
      <c r="I14" s="19">
        <v>2.25663903472803E-2</v>
      </c>
      <c r="J14" s="19"/>
      <c r="K14" s="19">
        <v>2.0088276087794E-2</v>
      </c>
      <c r="L14" s="19">
        <v>6.8889601628134803E-2</v>
      </c>
      <c r="M14" s="19"/>
      <c r="N14" s="19">
        <v>8.0875090325875698E-2</v>
      </c>
      <c r="O14" s="19">
        <v>2.2393612627262E-2</v>
      </c>
      <c r="P14" s="19">
        <v>5.7904833495292497E-2</v>
      </c>
      <c r="Q14" s="19">
        <v>1.9547077842651701E-2</v>
      </c>
      <c r="R14" s="19">
        <v>9.0590021568753204E-2</v>
      </c>
      <c r="S14" s="19">
        <v>7.16186583612861E-2</v>
      </c>
      <c r="T14" s="19">
        <v>4.4314136911782299E-2</v>
      </c>
      <c r="U14" s="19">
        <v>2.4587232317068702E-2</v>
      </c>
      <c r="V14" s="19">
        <v>3.4465728717574702E-2</v>
      </c>
      <c r="W14" s="19">
        <v>2.1854352556385199E-2</v>
      </c>
      <c r="X14" s="19">
        <v>0</v>
      </c>
      <c r="Y14" s="19">
        <v>3.2292399352826497E-2</v>
      </c>
      <c r="Z14" s="19"/>
      <c r="AA14" s="19">
        <v>5.9063043713459801E-2</v>
      </c>
      <c r="AB14" s="19">
        <v>5.3229634318400297E-2</v>
      </c>
      <c r="AC14" s="19">
        <v>3.1743167907415902E-2</v>
      </c>
      <c r="AD14" s="19">
        <v>1.4889320139935099E-2</v>
      </c>
      <c r="AE14" s="19">
        <v>4.5837243623240403E-2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169</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160</v>
      </c>
      <c r="C9" s="17">
        <v>0.16165934267815801</v>
      </c>
      <c r="D9" s="17">
        <v>6.18455978752286E-2</v>
      </c>
      <c r="E9" s="17">
        <v>0.102016074873855</v>
      </c>
      <c r="F9" s="17">
        <v>8.1252648639156697E-2</v>
      </c>
      <c r="G9" s="17">
        <v>0.20061751229575001</v>
      </c>
      <c r="H9" s="17">
        <v>0.232108615641379</v>
      </c>
      <c r="I9" s="17">
        <v>0.26289745677973603</v>
      </c>
      <c r="J9" s="17"/>
      <c r="K9" s="17">
        <v>0.17827768527328</v>
      </c>
      <c r="L9" s="17">
        <v>0.14421238352834201</v>
      </c>
      <c r="M9" s="17"/>
      <c r="N9" s="17">
        <v>0.11632330055561101</v>
      </c>
      <c r="O9" s="17">
        <v>0.17858772748892199</v>
      </c>
      <c r="P9" s="17">
        <v>0.143040915961266</v>
      </c>
      <c r="Q9" s="17">
        <v>0.17802301903023601</v>
      </c>
      <c r="R9" s="17">
        <v>0.140468695708418</v>
      </c>
      <c r="S9" s="17">
        <v>0.174978645606437</v>
      </c>
      <c r="T9" s="17">
        <v>0.13044640405563299</v>
      </c>
      <c r="U9" s="17">
        <v>0.120450694422094</v>
      </c>
      <c r="V9" s="17">
        <v>0.173510889472001</v>
      </c>
      <c r="W9" s="17">
        <v>0.120691655178885</v>
      </c>
      <c r="X9" s="17">
        <v>0.30127063811508198</v>
      </c>
      <c r="Y9" s="17">
        <v>0.29731621423643101</v>
      </c>
      <c r="Z9" s="17"/>
      <c r="AA9" s="17">
        <v>0.16330029586945799</v>
      </c>
      <c r="AB9" s="17">
        <v>0.13015765100698801</v>
      </c>
      <c r="AC9" s="17">
        <v>0.17550566624707101</v>
      </c>
      <c r="AD9" s="17">
        <v>0.12843461514677601</v>
      </c>
      <c r="AE9" s="17">
        <v>0.24540984681749001</v>
      </c>
    </row>
    <row r="10" spans="2:31" ht="16" x14ac:dyDescent="0.2">
      <c r="B10" s="18" t="s">
        <v>161</v>
      </c>
      <c r="C10" s="17">
        <v>0.22372691119812099</v>
      </c>
      <c r="D10" s="17">
        <v>0.15567607956464699</v>
      </c>
      <c r="E10" s="17">
        <v>0.167115361380796</v>
      </c>
      <c r="F10" s="17">
        <v>0.222017943615959</v>
      </c>
      <c r="G10" s="17">
        <v>0.22629204374903</v>
      </c>
      <c r="H10" s="17">
        <v>0.29279741479070098</v>
      </c>
      <c r="I10" s="17">
        <v>0.26779295453465801</v>
      </c>
      <c r="J10" s="17"/>
      <c r="K10" s="17">
        <v>0.20254873420199199</v>
      </c>
      <c r="L10" s="17">
        <v>0.24522374940753</v>
      </c>
      <c r="M10" s="17"/>
      <c r="N10" s="17">
        <v>0.217509940876881</v>
      </c>
      <c r="O10" s="17">
        <v>0.21439525190387801</v>
      </c>
      <c r="P10" s="17">
        <v>0.29862356691216502</v>
      </c>
      <c r="Q10" s="17">
        <v>0.200380655055198</v>
      </c>
      <c r="R10" s="17">
        <v>0.23998402967538199</v>
      </c>
      <c r="S10" s="17">
        <v>0.186185862148216</v>
      </c>
      <c r="T10" s="17">
        <v>0.25348915476949202</v>
      </c>
      <c r="U10" s="17">
        <v>0.25615405526818502</v>
      </c>
      <c r="V10" s="17">
        <v>0.23262584084888399</v>
      </c>
      <c r="W10" s="17">
        <v>0.23806662261419401</v>
      </c>
      <c r="X10" s="17">
        <v>0.13065546270303399</v>
      </c>
      <c r="Y10" s="17">
        <v>0.19495174787906799</v>
      </c>
      <c r="Z10" s="17"/>
      <c r="AA10" s="17">
        <v>0.223613887102311</v>
      </c>
      <c r="AB10" s="17">
        <v>0.21351068589878999</v>
      </c>
      <c r="AC10" s="17">
        <v>0.24869410575891501</v>
      </c>
      <c r="AD10" s="17">
        <v>0.17003823973041499</v>
      </c>
      <c r="AE10" s="17">
        <v>0.265221734074511</v>
      </c>
    </row>
    <row r="11" spans="2:31" ht="16" x14ac:dyDescent="0.2">
      <c r="B11" s="18" t="s">
        <v>162</v>
      </c>
      <c r="C11" s="17">
        <v>0.31165379305038499</v>
      </c>
      <c r="D11" s="17">
        <v>0.34832506134290903</v>
      </c>
      <c r="E11" s="17">
        <v>0.36825965429158702</v>
      </c>
      <c r="F11" s="17">
        <v>0.32141029203982902</v>
      </c>
      <c r="G11" s="17">
        <v>0.34298054334549699</v>
      </c>
      <c r="H11" s="17">
        <v>0.26256081838145501</v>
      </c>
      <c r="I11" s="17">
        <v>0.24101254288639401</v>
      </c>
      <c r="J11" s="17"/>
      <c r="K11" s="17">
        <v>0.33324630817912398</v>
      </c>
      <c r="L11" s="17">
        <v>0.29174816223171601</v>
      </c>
      <c r="M11" s="17"/>
      <c r="N11" s="17">
        <v>0.30339859787665702</v>
      </c>
      <c r="O11" s="17">
        <v>0.32690790142110998</v>
      </c>
      <c r="P11" s="17">
        <v>0.36846471869660802</v>
      </c>
      <c r="Q11" s="17">
        <v>0.26157611249372797</v>
      </c>
      <c r="R11" s="17">
        <v>0.29289362256956503</v>
      </c>
      <c r="S11" s="17">
        <v>0.379717943002507</v>
      </c>
      <c r="T11" s="17">
        <v>0.28474014398870701</v>
      </c>
      <c r="U11" s="17">
        <v>0.360337586653173</v>
      </c>
      <c r="V11" s="17">
        <v>0.27742727481702101</v>
      </c>
      <c r="W11" s="17">
        <v>0.31059129561792398</v>
      </c>
      <c r="X11" s="17">
        <v>0.31823861976043</v>
      </c>
      <c r="Y11" s="17">
        <v>0.246634334252088</v>
      </c>
      <c r="Z11" s="17"/>
      <c r="AA11" s="17">
        <v>0.32876874708812298</v>
      </c>
      <c r="AB11" s="17">
        <v>0.29556059503257698</v>
      </c>
      <c r="AC11" s="17">
        <v>0.29912642901585901</v>
      </c>
      <c r="AD11" s="17">
        <v>0.37794437313685297</v>
      </c>
      <c r="AE11" s="17">
        <v>0.19193339504601201</v>
      </c>
    </row>
    <row r="12" spans="2:31" ht="16" x14ac:dyDescent="0.2">
      <c r="B12" s="18" t="s">
        <v>163</v>
      </c>
      <c r="C12" s="17">
        <v>0.14118608277653799</v>
      </c>
      <c r="D12" s="17">
        <v>0.22806855246986699</v>
      </c>
      <c r="E12" s="17">
        <v>0.19942453106620101</v>
      </c>
      <c r="F12" s="17">
        <v>0.19298258483390299</v>
      </c>
      <c r="G12" s="17">
        <v>0.114968507385529</v>
      </c>
      <c r="H12" s="17">
        <v>5.4289818071242398E-2</v>
      </c>
      <c r="I12" s="17">
        <v>7.3646445040491795E-2</v>
      </c>
      <c r="J12" s="17"/>
      <c r="K12" s="17">
        <v>0.161554392013985</v>
      </c>
      <c r="L12" s="17">
        <v>0.12183951043058899</v>
      </c>
      <c r="M12" s="17"/>
      <c r="N12" s="17">
        <v>0.19351506671124399</v>
      </c>
      <c r="O12" s="17">
        <v>0.118702622940748</v>
      </c>
      <c r="P12" s="17">
        <v>3.5635349122951999E-2</v>
      </c>
      <c r="Q12" s="17">
        <v>0.195109904847412</v>
      </c>
      <c r="R12" s="17">
        <v>0.159629529199599</v>
      </c>
      <c r="S12" s="17">
        <v>0.12843048790754499</v>
      </c>
      <c r="T12" s="17">
        <v>0.14437236383648899</v>
      </c>
      <c r="U12" s="17">
        <v>0.16730069460869901</v>
      </c>
      <c r="V12" s="17">
        <v>0.14566190249672101</v>
      </c>
      <c r="W12" s="17">
        <v>0.181864620788211</v>
      </c>
      <c r="X12" s="17">
        <v>7.7232075292558502E-2</v>
      </c>
      <c r="Y12" s="17">
        <v>3.1251837231322903E-2</v>
      </c>
      <c r="Z12" s="17"/>
      <c r="AA12" s="17">
        <v>9.8643446755303302E-2</v>
      </c>
      <c r="AB12" s="17">
        <v>0.188307796676835</v>
      </c>
      <c r="AC12" s="17">
        <v>0.14897115130947899</v>
      </c>
      <c r="AD12" s="17">
        <v>0.14148193610574</v>
      </c>
      <c r="AE12" s="17">
        <v>0.25184138645175602</v>
      </c>
    </row>
    <row r="13" spans="2:31" ht="16" x14ac:dyDescent="0.2">
      <c r="B13" s="18" t="s">
        <v>164</v>
      </c>
      <c r="C13" s="17">
        <v>5.8526281672766099E-2</v>
      </c>
      <c r="D13" s="17">
        <v>9.9417477816061806E-2</v>
      </c>
      <c r="E13" s="17">
        <v>0.115105261632268</v>
      </c>
      <c r="F13" s="17">
        <v>7.8887902904383994E-2</v>
      </c>
      <c r="G13" s="17">
        <v>2.5764889680609599E-2</v>
      </c>
      <c r="H13" s="17">
        <v>2.5378133724718799E-2</v>
      </c>
      <c r="I13" s="17">
        <v>1.75910995078415E-2</v>
      </c>
      <c r="J13" s="17"/>
      <c r="K13" s="17">
        <v>6.2183428250794898E-2</v>
      </c>
      <c r="L13" s="17">
        <v>5.3284486564547498E-2</v>
      </c>
      <c r="M13" s="17"/>
      <c r="N13" s="17">
        <v>6.8795228688410495E-2</v>
      </c>
      <c r="O13" s="17">
        <v>4.9905778002860099E-2</v>
      </c>
      <c r="P13" s="17">
        <v>5.0332916307226999E-2</v>
      </c>
      <c r="Q13" s="17">
        <v>5.76982080305668E-2</v>
      </c>
      <c r="R13" s="17">
        <v>3.1890940133338597E-2</v>
      </c>
      <c r="S13" s="17">
        <v>6.6537436315311602E-2</v>
      </c>
      <c r="T13" s="17">
        <v>3.4877217137468497E-2</v>
      </c>
      <c r="U13" s="17">
        <v>2.2995728019753001E-2</v>
      </c>
      <c r="V13" s="17">
        <v>0.111811473883718</v>
      </c>
      <c r="W13" s="17">
        <v>4.5843501073892401E-2</v>
      </c>
      <c r="X13" s="17">
        <v>5.97772667435367E-2</v>
      </c>
      <c r="Y13" s="17">
        <v>6.2206912983929802E-2</v>
      </c>
      <c r="Z13" s="17"/>
      <c r="AA13" s="17">
        <v>2.5038460790596202E-2</v>
      </c>
      <c r="AB13" s="17">
        <v>4.8333155337607098E-2</v>
      </c>
      <c r="AC13" s="17">
        <v>6.8643716747385897E-2</v>
      </c>
      <c r="AD13" s="17">
        <v>0.118929079027307</v>
      </c>
      <c r="AE13" s="17">
        <v>4.5593637610230497E-2</v>
      </c>
    </row>
    <row r="14" spans="2:31" ht="16" x14ac:dyDescent="0.2">
      <c r="B14" s="18" t="s">
        <v>165</v>
      </c>
      <c r="C14" s="19">
        <v>0.10324758862403199</v>
      </c>
      <c r="D14" s="19">
        <v>0.10666723093128599</v>
      </c>
      <c r="E14" s="19">
        <v>4.8079116755293402E-2</v>
      </c>
      <c r="F14" s="19">
        <v>0.103448627966767</v>
      </c>
      <c r="G14" s="19">
        <v>8.9376503543583702E-2</v>
      </c>
      <c r="H14" s="19">
        <v>0.13286519939050401</v>
      </c>
      <c r="I14" s="19">
        <v>0.13705950125087901</v>
      </c>
      <c r="J14" s="19"/>
      <c r="K14" s="19">
        <v>6.2189452080823299E-2</v>
      </c>
      <c r="L14" s="19">
        <v>0.143691707837274</v>
      </c>
      <c r="M14" s="19"/>
      <c r="N14" s="19">
        <v>0.100457865291197</v>
      </c>
      <c r="O14" s="19">
        <v>0.11150071824248201</v>
      </c>
      <c r="P14" s="19">
        <v>0.103902532999781</v>
      </c>
      <c r="Q14" s="19">
        <v>0.10721210054286</v>
      </c>
      <c r="R14" s="19">
        <v>0.13513318271369901</v>
      </c>
      <c r="S14" s="19">
        <v>6.4149625019982795E-2</v>
      </c>
      <c r="T14" s="19">
        <v>0.152074716212211</v>
      </c>
      <c r="U14" s="19">
        <v>7.27612410280956E-2</v>
      </c>
      <c r="V14" s="19">
        <v>5.8962618481656098E-2</v>
      </c>
      <c r="W14" s="19">
        <v>0.102942304726894</v>
      </c>
      <c r="X14" s="19">
        <v>0.112825937385359</v>
      </c>
      <c r="Y14" s="19">
        <v>0.16763895341716001</v>
      </c>
      <c r="Z14" s="19"/>
      <c r="AA14" s="19">
        <v>0.160635162394209</v>
      </c>
      <c r="AB14" s="19">
        <v>0.124130116047203</v>
      </c>
      <c r="AC14" s="19">
        <v>5.9058930921289297E-2</v>
      </c>
      <c r="AD14" s="19">
        <v>6.3171756852908795E-2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170</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160</v>
      </c>
      <c r="C9" s="17">
        <v>0.15907671928175399</v>
      </c>
      <c r="D9" s="17">
        <v>8.9594970671855304E-2</v>
      </c>
      <c r="E9" s="17">
        <v>0.153612918273345</v>
      </c>
      <c r="F9" s="17">
        <v>0.14962563655199099</v>
      </c>
      <c r="G9" s="17">
        <v>0.17632141876325799</v>
      </c>
      <c r="H9" s="17">
        <v>0.188130058083186</v>
      </c>
      <c r="I9" s="17">
        <v>0.183738690940252</v>
      </c>
      <c r="J9" s="17"/>
      <c r="K9" s="17">
        <v>0.16625610440591701</v>
      </c>
      <c r="L9" s="17">
        <v>0.150829465685688</v>
      </c>
      <c r="M9" s="17"/>
      <c r="N9" s="17">
        <v>0.115166779618822</v>
      </c>
      <c r="O9" s="17">
        <v>0.16077756384148101</v>
      </c>
      <c r="P9" s="17">
        <v>8.2091669041876994E-2</v>
      </c>
      <c r="Q9" s="17">
        <v>0.18080984032043701</v>
      </c>
      <c r="R9" s="17">
        <v>0.12686817497745101</v>
      </c>
      <c r="S9" s="17">
        <v>0.166185731671839</v>
      </c>
      <c r="T9" s="17">
        <v>0.165322161589357</v>
      </c>
      <c r="U9" s="17">
        <v>0.13988412656798699</v>
      </c>
      <c r="V9" s="17">
        <v>0.149936732582726</v>
      </c>
      <c r="W9" s="17">
        <v>0.22429254194943099</v>
      </c>
      <c r="X9" s="17">
        <v>0.27891535472245799</v>
      </c>
      <c r="Y9" s="17">
        <v>0.199486721052474</v>
      </c>
      <c r="Z9" s="17"/>
      <c r="AA9" s="17">
        <v>0.129259742350541</v>
      </c>
      <c r="AB9" s="17">
        <v>0.17440595715227</v>
      </c>
      <c r="AC9" s="17">
        <v>0.14010271132117799</v>
      </c>
      <c r="AD9" s="17">
        <v>0.14715843674413501</v>
      </c>
      <c r="AE9" s="17">
        <v>0.29012557294040497</v>
      </c>
    </row>
    <row r="10" spans="2:31" ht="16" x14ac:dyDescent="0.2">
      <c r="B10" s="18" t="s">
        <v>161</v>
      </c>
      <c r="C10" s="17">
        <v>0.28991081219231701</v>
      </c>
      <c r="D10" s="17">
        <v>0.22757418833540299</v>
      </c>
      <c r="E10" s="17">
        <v>0.23031893393952299</v>
      </c>
      <c r="F10" s="17">
        <v>0.24504562268857699</v>
      </c>
      <c r="G10" s="17">
        <v>0.30142128234518401</v>
      </c>
      <c r="H10" s="17">
        <v>0.296523791155681</v>
      </c>
      <c r="I10" s="17">
        <v>0.402366703910784</v>
      </c>
      <c r="J10" s="17"/>
      <c r="K10" s="17">
        <v>0.27806040149671202</v>
      </c>
      <c r="L10" s="17">
        <v>0.30255348507781699</v>
      </c>
      <c r="M10" s="17"/>
      <c r="N10" s="17">
        <v>0.28036266302999202</v>
      </c>
      <c r="O10" s="17">
        <v>0.30884215395341702</v>
      </c>
      <c r="P10" s="17">
        <v>0.39428117709738503</v>
      </c>
      <c r="Q10" s="17">
        <v>0.29435185981317402</v>
      </c>
      <c r="R10" s="17">
        <v>0.28743216368707503</v>
      </c>
      <c r="S10" s="17">
        <v>0.22075990253366401</v>
      </c>
      <c r="T10" s="17">
        <v>0.30476186083985102</v>
      </c>
      <c r="U10" s="17">
        <v>0.38116242387743099</v>
      </c>
      <c r="V10" s="17">
        <v>0.281608556229203</v>
      </c>
      <c r="W10" s="17">
        <v>0.229141174780466</v>
      </c>
      <c r="X10" s="17">
        <v>0.23146979500390699</v>
      </c>
      <c r="Y10" s="17">
        <v>0.32247623558083899</v>
      </c>
      <c r="Z10" s="17"/>
      <c r="AA10" s="17">
        <v>0.27139293174245399</v>
      </c>
      <c r="AB10" s="17">
        <v>0.24802941385376601</v>
      </c>
      <c r="AC10" s="17">
        <v>0.33211920705436798</v>
      </c>
      <c r="AD10" s="17">
        <v>0.282296349542211</v>
      </c>
      <c r="AE10" s="17">
        <v>0.26567109084331397</v>
      </c>
    </row>
    <row r="11" spans="2:31" ht="16" x14ac:dyDescent="0.2">
      <c r="B11" s="18" t="s">
        <v>162</v>
      </c>
      <c r="C11" s="17">
        <v>0.317714264473687</v>
      </c>
      <c r="D11" s="17">
        <v>0.33856222295170701</v>
      </c>
      <c r="E11" s="17">
        <v>0.37702243085151099</v>
      </c>
      <c r="F11" s="17">
        <v>0.30535045039397501</v>
      </c>
      <c r="G11" s="17">
        <v>0.31828065259574601</v>
      </c>
      <c r="H11" s="17">
        <v>0.32799919594228499</v>
      </c>
      <c r="I11" s="17">
        <v>0.258403912820105</v>
      </c>
      <c r="J11" s="17"/>
      <c r="K11" s="17">
        <v>0.307993370253343</v>
      </c>
      <c r="L11" s="17">
        <v>0.32649109914360902</v>
      </c>
      <c r="M11" s="17"/>
      <c r="N11" s="17">
        <v>0.38800495072367103</v>
      </c>
      <c r="O11" s="17">
        <v>0.32409289219805398</v>
      </c>
      <c r="P11" s="17">
        <v>0.34387174487675598</v>
      </c>
      <c r="Q11" s="17">
        <v>0.29572779953781198</v>
      </c>
      <c r="R11" s="17">
        <v>0.29637847961756802</v>
      </c>
      <c r="S11" s="17">
        <v>0.37509327803432801</v>
      </c>
      <c r="T11" s="17">
        <v>0.30199906435148099</v>
      </c>
      <c r="U11" s="17">
        <v>0.30816541930965202</v>
      </c>
      <c r="V11" s="17">
        <v>0.26996823100286599</v>
      </c>
      <c r="W11" s="17">
        <v>0.31811876847885701</v>
      </c>
      <c r="X11" s="17">
        <v>0.24296890055303899</v>
      </c>
      <c r="Y11" s="17">
        <v>0.186590954818462</v>
      </c>
      <c r="Z11" s="17"/>
      <c r="AA11" s="17">
        <v>0.342522145219603</v>
      </c>
      <c r="AB11" s="17">
        <v>0.32397124988495002</v>
      </c>
      <c r="AC11" s="17">
        <v>0.30271309323822698</v>
      </c>
      <c r="AD11" s="17">
        <v>0.34188824750353902</v>
      </c>
      <c r="AE11" s="17">
        <v>0.134529778653184</v>
      </c>
    </row>
    <row r="12" spans="2:31" ht="16" x14ac:dyDescent="0.2">
      <c r="B12" s="18" t="s">
        <v>163</v>
      </c>
      <c r="C12" s="17">
        <v>0.13065156682606599</v>
      </c>
      <c r="D12" s="17">
        <v>0.18245094678600199</v>
      </c>
      <c r="E12" s="17">
        <v>0.149535953856196</v>
      </c>
      <c r="F12" s="17">
        <v>0.17437628364941499</v>
      </c>
      <c r="G12" s="17">
        <v>0.12696501745018801</v>
      </c>
      <c r="H12" s="17">
        <v>7.7827380839182295E-2</v>
      </c>
      <c r="I12" s="17">
        <v>8.3843835679135295E-2</v>
      </c>
      <c r="J12" s="17"/>
      <c r="K12" s="17">
        <v>0.15973446548867001</v>
      </c>
      <c r="L12" s="17">
        <v>0.102763144854218</v>
      </c>
      <c r="M12" s="17"/>
      <c r="N12" s="17">
        <v>0.106828869624905</v>
      </c>
      <c r="O12" s="17">
        <v>0.10630924260623401</v>
      </c>
      <c r="P12" s="17">
        <v>9.7114827668663695E-2</v>
      </c>
      <c r="Q12" s="17">
        <v>0.14068247667894701</v>
      </c>
      <c r="R12" s="17">
        <v>0.15709720172031899</v>
      </c>
      <c r="S12" s="17">
        <v>0.18704104037825101</v>
      </c>
      <c r="T12" s="17">
        <v>0.14985740840202799</v>
      </c>
      <c r="U12" s="17">
        <v>4.7097559843693203E-2</v>
      </c>
      <c r="V12" s="17">
        <v>0.13634016158580001</v>
      </c>
      <c r="W12" s="17">
        <v>0.13788022387417001</v>
      </c>
      <c r="X12" s="17">
        <v>0.13477876262414501</v>
      </c>
      <c r="Y12" s="17">
        <v>0.18783254869084101</v>
      </c>
      <c r="Z12" s="17"/>
      <c r="AA12" s="17">
        <v>0.100292259573817</v>
      </c>
      <c r="AB12" s="17">
        <v>0.16089536483257499</v>
      </c>
      <c r="AC12" s="17">
        <v>0.14245094920663201</v>
      </c>
      <c r="AD12" s="17">
        <v>0.141216063652258</v>
      </c>
      <c r="AE12" s="17">
        <v>0.161829410990359</v>
      </c>
    </row>
    <row r="13" spans="2:31" ht="16" x14ac:dyDescent="0.2">
      <c r="B13" s="18" t="s">
        <v>164</v>
      </c>
      <c r="C13" s="17">
        <v>5.1343536380437801E-2</v>
      </c>
      <c r="D13" s="17">
        <v>9.8603899176563897E-2</v>
      </c>
      <c r="E13" s="17">
        <v>7.6670645275134994E-2</v>
      </c>
      <c r="F13" s="17">
        <v>6.9031244194475205E-2</v>
      </c>
      <c r="G13" s="17">
        <v>3.3091822504088701E-2</v>
      </c>
      <c r="H13" s="17">
        <v>3.1718717024508E-2</v>
      </c>
      <c r="I13" s="17">
        <v>1.30071940834181E-2</v>
      </c>
      <c r="J13" s="17"/>
      <c r="K13" s="17">
        <v>6.2392660720038101E-2</v>
      </c>
      <c r="L13" s="17">
        <v>4.07545764478719E-2</v>
      </c>
      <c r="M13" s="17"/>
      <c r="N13" s="17">
        <v>6.9026223120118205E-2</v>
      </c>
      <c r="O13" s="17">
        <v>7.1428260337799795E-2</v>
      </c>
      <c r="P13" s="17">
        <v>3.6053305829319399E-2</v>
      </c>
      <c r="Q13" s="17">
        <v>3.9222815149683003E-2</v>
      </c>
      <c r="R13" s="17">
        <v>3.0847097376705799E-2</v>
      </c>
      <c r="S13" s="17">
        <v>1.0274363669639901E-2</v>
      </c>
      <c r="T13" s="17">
        <v>3.3745367905501103E-2</v>
      </c>
      <c r="U13" s="17">
        <v>5.0195103821905299E-2</v>
      </c>
      <c r="V13" s="17">
        <v>8.5041629155742496E-2</v>
      </c>
      <c r="W13" s="17">
        <v>5.6596274915513299E-2</v>
      </c>
      <c r="X13" s="17">
        <v>5.5898080571322499E-2</v>
      </c>
      <c r="Y13" s="17">
        <v>3.1251837231322903E-2</v>
      </c>
      <c r="Z13" s="17"/>
      <c r="AA13" s="17">
        <v>3.7255244156293901E-2</v>
      </c>
      <c r="AB13" s="17">
        <v>5.3835653815575597E-2</v>
      </c>
      <c r="AC13" s="17">
        <v>6.0137418280055803E-2</v>
      </c>
      <c r="AD13" s="17">
        <v>6.24648283011403E-2</v>
      </c>
      <c r="AE13" s="17">
        <v>0.14784414657273701</v>
      </c>
    </row>
    <row r="14" spans="2:31" ht="16" x14ac:dyDescent="0.2">
      <c r="B14" s="18" t="s">
        <v>165</v>
      </c>
      <c r="C14" s="19">
        <v>5.13031008457389E-2</v>
      </c>
      <c r="D14" s="19">
        <v>6.3213772078469399E-2</v>
      </c>
      <c r="E14" s="19">
        <v>1.28391178042903E-2</v>
      </c>
      <c r="F14" s="19">
        <v>5.65707625215668E-2</v>
      </c>
      <c r="G14" s="19">
        <v>4.3919806341534501E-2</v>
      </c>
      <c r="H14" s="19">
        <v>7.7800856955156997E-2</v>
      </c>
      <c r="I14" s="19">
        <v>5.8639662566305803E-2</v>
      </c>
      <c r="J14" s="19"/>
      <c r="K14" s="19">
        <v>2.5562997635319801E-2</v>
      </c>
      <c r="L14" s="19">
        <v>7.6608228790795305E-2</v>
      </c>
      <c r="M14" s="19"/>
      <c r="N14" s="19">
        <v>4.0610513882492101E-2</v>
      </c>
      <c r="O14" s="19">
        <v>2.85498870630135E-2</v>
      </c>
      <c r="P14" s="19">
        <v>4.6587275485999197E-2</v>
      </c>
      <c r="Q14" s="19">
        <v>4.9205208499948097E-2</v>
      </c>
      <c r="R14" s="19">
        <v>0.101376882620881</v>
      </c>
      <c r="S14" s="19">
        <v>4.0645683712278703E-2</v>
      </c>
      <c r="T14" s="19">
        <v>4.4314136911782299E-2</v>
      </c>
      <c r="U14" s="19">
        <v>7.3495366579331603E-2</v>
      </c>
      <c r="V14" s="19">
        <v>7.7104689443662597E-2</v>
      </c>
      <c r="W14" s="19">
        <v>3.3971016001561501E-2</v>
      </c>
      <c r="X14" s="19">
        <v>5.5969106525129098E-2</v>
      </c>
      <c r="Y14" s="19">
        <v>7.2361702626061494E-2</v>
      </c>
      <c r="Z14" s="19"/>
      <c r="AA14" s="19">
        <v>0.11927767695729</v>
      </c>
      <c r="AB14" s="19">
        <v>3.8862360460864401E-2</v>
      </c>
      <c r="AC14" s="19">
        <v>2.2476620899539199E-2</v>
      </c>
      <c r="AD14" s="19">
        <v>2.49760742567166E-2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E488"/>
  <sheetViews>
    <sheetView showGridLines="0" tabSelected="1" workbookViewId="0">
      <pane xSplit="2" ySplit="8" topLeftCell="C367" activePane="bottomRight" state="frozen"/>
      <selection pane="topRight"/>
      <selection pane="bottomLeft"/>
      <selection pane="bottomRight" activeCell="C378" sqref="C378"/>
    </sheetView>
  </sheetViews>
  <sheetFormatPr baseColWidth="10" defaultRowHeight="15" x14ac:dyDescent="0.2"/>
  <cols>
    <col min="2" max="2" width="85.332031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2" t="s">
        <v>245</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3"/>
      <c r="C5" s="13"/>
      <c r="D5" s="25" t="s">
        <v>44</v>
      </c>
      <c r="E5" s="25"/>
      <c r="F5" s="25"/>
      <c r="G5" s="25"/>
      <c r="H5" s="25"/>
      <c r="I5" s="25"/>
      <c r="J5" s="13"/>
      <c r="K5" s="25" t="s">
        <v>45</v>
      </c>
      <c r="L5" s="25"/>
      <c r="M5" s="13"/>
      <c r="N5" s="25" t="s">
        <v>46</v>
      </c>
      <c r="O5" s="25"/>
      <c r="P5" s="25"/>
      <c r="Q5" s="25"/>
      <c r="R5" s="25"/>
      <c r="S5" s="25"/>
      <c r="T5" s="25"/>
      <c r="U5" s="25"/>
      <c r="V5" s="25"/>
      <c r="W5" s="25"/>
      <c r="X5" s="25"/>
      <c r="Y5" s="25"/>
      <c r="Z5" s="13"/>
      <c r="AA5" s="25" t="s">
        <v>47</v>
      </c>
      <c r="AB5" s="25"/>
      <c r="AC5" s="25"/>
      <c r="AD5" s="25"/>
      <c r="AE5" s="25"/>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2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2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11" spans="2:31" x14ac:dyDescent="0.2">
      <c r="B11" s="6" t="s">
        <v>53</v>
      </c>
    </row>
    <row r="12" spans="2:31" x14ac:dyDescent="0.2">
      <c r="B12" s="21" t="s">
        <v>54</v>
      </c>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row>
    <row r="13" spans="2:31" x14ac:dyDescent="0.2">
      <c r="B13" t="s">
        <v>48</v>
      </c>
      <c r="C13" s="17">
        <v>7.7224235686600806E-2</v>
      </c>
      <c r="D13" s="17">
        <v>0.17691900064202301</v>
      </c>
      <c r="E13" s="17">
        <v>0.115616064688129</v>
      </c>
      <c r="F13" s="17">
        <v>5.75647227534146E-2</v>
      </c>
      <c r="G13" s="17">
        <v>8.3384125579995194E-2</v>
      </c>
      <c r="H13" s="17">
        <v>3.9103881222070397E-2</v>
      </c>
      <c r="I13" s="17">
        <v>1.6659140859703599E-2</v>
      </c>
      <c r="J13" s="17"/>
      <c r="K13" s="17">
        <v>9.0353179117612994E-2</v>
      </c>
      <c r="L13" s="17">
        <v>6.4702515695902102E-2</v>
      </c>
      <c r="M13" s="17"/>
      <c r="N13" s="17">
        <v>0.10188855938949699</v>
      </c>
      <c r="O13" s="17">
        <v>7.1079786888687393E-2</v>
      </c>
      <c r="P13" s="17">
        <v>7.8743232578733696E-2</v>
      </c>
      <c r="Q13" s="17">
        <v>2.0649379320036999E-2</v>
      </c>
      <c r="R13" s="17">
        <v>0.102535964622359</v>
      </c>
      <c r="S13" s="17">
        <v>0.11243029610296</v>
      </c>
      <c r="T13" s="17">
        <v>5.4295097899527703E-2</v>
      </c>
      <c r="U13" s="17">
        <v>4.9454232308234897E-2</v>
      </c>
      <c r="V13" s="17">
        <v>7.79538243566925E-2</v>
      </c>
      <c r="W13" s="17">
        <v>0.10490358848319099</v>
      </c>
      <c r="X13" s="17">
        <v>5.9297900324664303E-2</v>
      </c>
      <c r="Y13" s="17">
        <v>3.1251837231322903E-2</v>
      </c>
      <c r="Z13" s="17"/>
      <c r="AA13" s="17">
        <v>5.96537287533822E-2</v>
      </c>
      <c r="AB13" s="17">
        <v>0.13130753961600999</v>
      </c>
      <c r="AC13" s="17">
        <v>5.1597902747570798E-2</v>
      </c>
      <c r="AD13" s="17">
        <v>7.1299482798781802E-2</v>
      </c>
      <c r="AE13" s="17">
        <v>0.16359604475091399</v>
      </c>
    </row>
    <row r="14" spans="2:31" x14ac:dyDescent="0.2">
      <c r="B14" t="s">
        <v>49</v>
      </c>
      <c r="C14" s="17">
        <v>0.23618237712981099</v>
      </c>
      <c r="D14" s="17">
        <v>0.23850652037860701</v>
      </c>
      <c r="E14" s="17">
        <v>0.33588483250915702</v>
      </c>
      <c r="F14" s="17">
        <v>0.29989298702543099</v>
      </c>
      <c r="G14" s="17">
        <v>0.24013978825461599</v>
      </c>
      <c r="H14" s="17">
        <v>0.14328033018962799</v>
      </c>
      <c r="I14" s="17">
        <v>0.16075797179201801</v>
      </c>
      <c r="J14" s="17"/>
      <c r="K14" s="17">
        <v>0.25913126265520198</v>
      </c>
      <c r="L14" s="17">
        <v>0.21278032040491901</v>
      </c>
      <c r="M14" s="17"/>
      <c r="N14" s="17">
        <v>0.25897606215322899</v>
      </c>
      <c r="O14" s="17">
        <v>0.21365159842140199</v>
      </c>
      <c r="P14" s="17">
        <v>0.18501163199471801</v>
      </c>
      <c r="Q14" s="17">
        <v>0.23847048644074401</v>
      </c>
      <c r="R14" s="17">
        <v>0.18819294315933499</v>
      </c>
      <c r="S14" s="17">
        <v>0.27056095354952903</v>
      </c>
      <c r="T14" s="17">
        <v>0.27417658284827101</v>
      </c>
      <c r="U14" s="17">
        <v>0.235867699945736</v>
      </c>
      <c r="V14" s="17">
        <v>0.29366332139072598</v>
      </c>
      <c r="W14" s="17">
        <v>0.190876762851271</v>
      </c>
      <c r="X14" s="17">
        <v>0.275923557212086</v>
      </c>
      <c r="Y14" s="17">
        <v>0.125098512810212</v>
      </c>
      <c r="Z14" s="17"/>
      <c r="AA14" s="17">
        <v>0.19840362196327899</v>
      </c>
      <c r="AB14" s="17">
        <v>0.24224151797525001</v>
      </c>
      <c r="AC14" s="17">
        <v>0.23485790616128499</v>
      </c>
      <c r="AD14" s="17">
        <v>0.29168148558929802</v>
      </c>
      <c r="AE14" s="17">
        <v>0.35788725201689098</v>
      </c>
    </row>
    <row r="15" spans="2:31" x14ac:dyDescent="0.2">
      <c r="B15" t="s">
        <v>50</v>
      </c>
      <c r="C15" s="17">
        <v>0.44008886545076598</v>
      </c>
      <c r="D15" s="17">
        <v>0.41452332441718898</v>
      </c>
      <c r="E15" s="17">
        <v>0.41153787715358597</v>
      </c>
      <c r="F15" s="17">
        <v>0.44439508081102602</v>
      </c>
      <c r="G15" s="17">
        <v>0.46781489635272999</v>
      </c>
      <c r="H15" s="17">
        <v>0.45937874703171699</v>
      </c>
      <c r="I15" s="17">
        <v>0.44137673948099698</v>
      </c>
      <c r="J15" s="17"/>
      <c r="K15" s="17">
        <v>0.42729849054073898</v>
      </c>
      <c r="L15" s="17">
        <v>0.45420837776704198</v>
      </c>
      <c r="M15" s="17"/>
      <c r="N15" s="17">
        <v>0.41456212374589502</v>
      </c>
      <c r="O15" s="17">
        <v>0.44622307171006598</v>
      </c>
      <c r="P15" s="17">
        <v>0.46643733756405498</v>
      </c>
      <c r="Q15" s="17">
        <v>0.44160627228826399</v>
      </c>
      <c r="R15" s="17">
        <v>0.46381859108800699</v>
      </c>
      <c r="S15" s="17">
        <v>0.45283385387797997</v>
      </c>
      <c r="T15" s="17">
        <v>0.42791042917786698</v>
      </c>
      <c r="U15" s="17">
        <v>0.45152727340464999</v>
      </c>
      <c r="V15" s="17">
        <v>0.36696614455645399</v>
      </c>
      <c r="W15" s="17">
        <v>0.49150395671797098</v>
      </c>
      <c r="X15" s="17">
        <v>0.46217538094396299</v>
      </c>
      <c r="Y15" s="17">
        <v>0.45816461285003801</v>
      </c>
      <c r="Z15" s="17"/>
      <c r="AA15" s="17">
        <v>0.42776544098360703</v>
      </c>
      <c r="AB15" s="17">
        <v>0.46216289729325</v>
      </c>
      <c r="AC15" s="17">
        <v>0.48600235900990002</v>
      </c>
      <c r="AD15" s="17">
        <v>0.41703838060820803</v>
      </c>
      <c r="AE15" s="17">
        <v>0.33249473269777502</v>
      </c>
    </row>
    <row r="16" spans="2:31" x14ac:dyDescent="0.2">
      <c r="B16" t="s">
        <v>51</v>
      </c>
      <c r="C16" s="17">
        <v>0.18559073416781699</v>
      </c>
      <c r="D16" s="17">
        <v>0.134408568014245</v>
      </c>
      <c r="E16" s="17">
        <v>8.6423203091457096E-2</v>
      </c>
      <c r="F16" s="17">
        <v>0.17170074169159599</v>
      </c>
      <c r="G16" s="17">
        <v>0.158734545560443</v>
      </c>
      <c r="H16" s="17">
        <v>0.27173791189992103</v>
      </c>
      <c r="I16" s="17">
        <v>0.27536502855049999</v>
      </c>
      <c r="J16" s="17"/>
      <c r="K16" s="17">
        <v>0.17305743543361601</v>
      </c>
      <c r="L16" s="17">
        <v>0.19667542741114599</v>
      </c>
      <c r="M16" s="17"/>
      <c r="N16" s="17">
        <v>0.17885661033025901</v>
      </c>
      <c r="O16" s="17">
        <v>0.20680812437730001</v>
      </c>
      <c r="P16" s="17">
        <v>0.163528456026097</v>
      </c>
      <c r="Q16" s="17">
        <v>0.23931043097443599</v>
      </c>
      <c r="R16" s="17">
        <v>0.17307704275902999</v>
      </c>
      <c r="S16" s="17">
        <v>0.133339786198195</v>
      </c>
      <c r="T16" s="17">
        <v>0.16476598962963401</v>
      </c>
      <c r="U16" s="17">
        <v>0.238173152091576</v>
      </c>
      <c r="V16" s="17">
        <v>0.20038994180767</v>
      </c>
      <c r="W16" s="17">
        <v>0.17820004867803099</v>
      </c>
      <c r="X16" s="17">
        <v>0.14803599744690099</v>
      </c>
      <c r="Y16" s="17">
        <v>0.22346281777063901</v>
      </c>
      <c r="Z16" s="17"/>
      <c r="AA16" s="17">
        <v>0.227111255737838</v>
      </c>
      <c r="AB16" s="17">
        <v>0.121273117271379</v>
      </c>
      <c r="AC16" s="17">
        <v>0.19569200995511299</v>
      </c>
      <c r="AD16" s="17">
        <v>0.174189469331236</v>
      </c>
      <c r="AE16" s="17">
        <v>9.3378363853730703E-2</v>
      </c>
    </row>
    <row r="17" spans="2:31" x14ac:dyDescent="0.2">
      <c r="B17" t="s">
        <v>52</v>
      </c>
      <c r="C17" s="17">
        <v>6.09137875650042E-2</v>
      </c>
      <c r="D17" s="17">
        <v>3.5642586547934903E-2</v>
      </c>
      <c r="E17" s="17">
        <v>5.0538022557671203E-2</v>
      </c>
      <c r="F17" s="17">
        <v>2.6446467718533099E-2</v>
      </c>
      <c r="G17" s="17">
        <v>4.99266442522164E-2</v>
      </c>
      <c r="H17" s="17">
        <v>8.6499129656663704E-2</v>
      </c>
      <c r="I17" s="17">
        <v>0.105841119316781</v>
      </c>
      <c r="J17" s="17"/>
      <c r="K17" s="17">
        <v>5.01596322528301E-2</v>
      </c>
      <c r="L17" s="17">
        <v>7.16333587209904E-2</v>
      </c>
      <c r="M17" s="17"/>
      <c r="N17" s="17">
        <v>4.5716644381119997E-2</v>
      </c>
      <c r="O17" s="17">
        <v>6.2237418602544503E-2</v>
      </c>
      <c r="P17" s="17">
        <v>0.10627934183639701</v>
      </c>
      <c r="Q17" s="17">
        <v>5.9963430976519398E-2</v>
      </c>
      <c r="R17" s="17">
        <v>7.23754583712692E-2</v>
      </c>
      <c r="S17" s="17">
        <v>3.0835110271336601E-2</v>
      </c>
      <c r="T17" s="17">
        <v>7.8851900444700598E-2</v>
      </c>
      <c r="U17" s="17">
        <v>2.4977642249804002E-2</v>
      </c>
      <c r="V17" s="17">
        <v>6.10267678884567E-2</v>
      </c>
      <c r="W17" s="17">
        <v>3.4515643269535101E-2</v>
      </c>
      <c r="X17" s="17">
        <v>5.4567164072385502E-2</v>
      </c>
      <c r="Y17" s="17">
        <v>0.16202221933778799</v>
      </c>
      <c r="Z17" s="17"/>
      <c r="AA17" s="17">
        <v>8.7065952561893006E-2</v>
      </c>
      <c r="AB17" s="17">
        <v>4.3014927844110498E-2</v>
      </c>
      <c r="AC17" s="17">
        <v>3.1849822126131098E-2</v>
      </c>
      <c r="AD17" s="17">
        <v>4.5791181672476498E-2</v>
      </c>
      <c r="AE17" s="17">
        <v>5.2643606680688598E-2</v>
      </c>
    </row>
    <row r="18" spans="2:31" x14ac:dyDescent="0.2">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row>
    <row r="19" spans="2:31" x14ac:dyDescent="0.2">
      <c r="B19" s="6" t="s">
        <v>68</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row>
    <row r="20" spans="2:31" x14ac:dyDescent="0.2">
      <c r="B20" s="21" t="s">
        <v>54</v>
      </c>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row>
    <row r="21" spans="2:31" x14ac:dyDescent="0.2">
      <c r="B21" t="s">
        <v>63</v>
      </c>
      <c r="C21" s="17">
        <v>0.184050017528229</v>
      </c>
      <c r="D21" s="17">
        <v>0.23577397345664899</v>
      </c>
      <c r="E21" s="17">
        <v>0.21190853090546799</v>
      </c>
      <c r="F21" s="17">
        <v>0.13177003319783701</v>
      </c>
      <c r="G21" s="17">
        <v>0.14786839166660101</v>
      </c>
      <c r="H21" s="17">
        <v>0.150387607950348</v>
      </c>
      <c r="I21" s="17">
        <v>0.221537003882845</v>
      </c>
      <c r="J21" s="17"/>
      <c r="K21" s="17">
        <v>0.212553212573552</v>
      </c>
      <c r="L21" s="17">
        <v>0.156926222632298</v>
      </c>
      <c r="M21" s="17"/>
      <c r="N21" s="17">
        <v>0.22153781276708201</v>
      </c>
      <c r="O21" s="17">
        <v>0.16504747328852301</v>
      </c>
      <c r="P21" s="17">
        <v>0.183792085599116</v>
      </c>
      <c r="Q21" s="17">
        <v>0.150600198406736</v>
      </c>
      <c r="R21" s="17">
        <v>0.124543524377392</v>
      </c>
      <c r="S21" s="17">
        <v>0.23055131195609799</v>
      </c>
      <c r="T21" s="17">
        <v>0.20012191536058899</v>
      </c>
      <c r="U21" s="17">
        <v>0.168306325990839</v>
      </c>
      <c r="V21" s="17">
        <v>0.18867346055904999</v>
      </c>
      <c r="W21" s="17">
        <v>0.15466765435744501</v>
      </c>
      <c r="X21" s="17">
        <v>0.23505813999893899</v>
      </c>
      <c r="Y21" s="17">
        <v>0.15709367120325499</v>
      </c>
      <c r="Z21" s="17"/>
      <c r="AA21" s="17">
        <v>0.17661641109651099</v>
      </c>
      <c r="AB21" s="17">
        <v>0.18120128866413501</v>
      </c>
      <c r="AC21" s="17">
        <v>0.174086376771725</v>
      </c>
      <c r="AD21" s="17">
        <v>0.23093651173761301</v>
      </c>
      <c r="AE21" s="17">
        <v>0.28399774280273898</v>
      </c>
    </row>
    <row r="22" spans="2:31" x14ac:dyDescent="0.2">
      <c r="B22" t="s">
        <v>64</v>
      </c>
      <c r="C22" s="17">
        <v>0.272540484027393</v>
      </c>
      <c r="D22" s="17">
        <v>0.25435783444418703</v>
      </c>
      <c r="E22" s="17">
        <v>0.29683613090171501</v>
      </c>
      <c r="F22" s="17">
        <v>0.27232469593505099</v>
      </c>
      <c r="G22" s="17">
        <v>0.25018896338480401</v>
      </c>
      <c r="H22" s="17">
        <v>0.234665793209657</v>
      </c>
      <c r="I22" s="17">
        <v>0.30841501166572699</v>
      </c>
      <c r="J22" s="17"/>
      <c r="K22" s="17">
        <v>0.28574562506607598</v>
      </c>
      <c r="L22" s="17">
        <v>0.26067240093439498</v>
      </c>
      <c r="M22" s="17"/>
      <c r="N22" s="17">
        <v>0.28885563395761499</v>
      </c>
      <c r="O22" s="17">
        <v>0.244396997117937</v>
      </c>
      <c r="P22" s="17">
        <v>0.26290153000504901</v>
      </c>
      <c r="Q22" s="17">
        <v>0.33614096018364698</v>
      </c>
      <c r="R22" s="17">
        <v>0.18898498716896101</v>
      </c>
      <c r="S22" s="17">
        <v>0.285398500556025</v>
      </c>
      <c r="T22" s="17">
        <v>0.26898499373791401</v>
      </c>
      <c r="U22" s="17">
        <v>0.39524003713418199</v>
      </c>
      <c r="V22" s="17">
        <v>0.27554184975584201</v>
      </c>
      <c r="W22" s="17">
        <v>0.28743873114228202</v>
      </c>
      <c r="X22" s="17">
        <v>0.23902030881247399</v>
      </c>
      <c r="Y22" s="17">
        <v>0.15479942495935001</v>
      </c>
      <c r="Z22" s="17"/>
      <c r="AA22" s="17">
        <v>0.24529991817192301</v>
      </c>
      <c r="AB22" s="17">
        <v>0.29345744709819699</v>
      </c>
      <c r="AC22" s="17">
        <v>0.30452539471388101</v>
      </c>
      <c r="AD22" s="17">
        <v>0.230030949905702</v>
      </c>
      <c r="AE22" s="17">
        <v>0.469242775102235</v>
      </c>
    </row>
    <row r="23" spans="2:31" x14ac:dyDescent="0.2">
      <c r="B23" t="s">
        <v>65</v>
      </c>
      <c r="C23" s="17">
        <v>0.32066515725892603</v>
      </c>
      <c r="D23" s="17">
        <v>0.29174976385221801</v>
      </c>
      <c r="E23" s="17">
        <v>0.341563831578163</v>
      </c>
      <c r="F23" s="17">
        <v>0.36187635604429302</v>
      </c>
      <c r="G23" s="17">
        <v>0.36804622272848603</v>
      </c>
      <c r="H23" s="17">
        <v>0.31704849195432899</v>
      </c>
      <c r="I23" s="17">
        <v>0.25337988579570903</v>
      </c>
      <c r="J23" s="17"/>
      <c r="K23" s="17">
        <v>0.30639711541570902</v>
      </c>
      <c r="L23" s="17">
        <v>0.33388951747675599</v>
      </c>
      <c r="M23" s="17"/>
      <c r="N23" s="17">
        <v>0.27451031914582902</v>
      </c>
      <c r="O23" s="17">
        <v>0.37653195348667101</v>
      </c>
      <c r="P23" s="17">
        <v>0.22183848078660001</v>
      </c>
      <c r="Q23" s="17">
        <v>0.32336869233300902</v>
      </c>
      <c r="R23" s="17">
        <v>0.46385502375592502</v>
      </c>
      <c r="S23" s="17">
        <v>0.27823520955036202</v>
      </c>
      <c r="T23" s="17">
        <v>0.30641998415574101</v>
      </c>
      <c r="U23" s="17">
        <v>0.29460572184374301</v>
      </c>
      <c r="V23" s="17">
        <v>0.28319179819263801</v>
      </c>
      <c r="W23" s="17">
        <v>0.38956128540097901</v>
      </c>
      <c r="X23" s="17">
        <v>0.32490329550552399</v>
      </c>
      <c r="Y23" s="17">
        <v>0.33665246440920699</v>
      </c>
      <c r="Z23" s="17"/>
      <c r="AA23" s="17">
        <v>0.31584322085777999</v>
      </c>
      <c r="AB23" s="17">
        <v>0.29560232392524799</v>
      </c>
      <c r="AC23" s="17">
        <v>0.32112654964796</v>
      </c>
      <c r="AD23" s="17">
        <v>0.392548263281225</v>
      </c>
      <c r="AE23" s="17">
        <v>4.6614838182945699E-2</v>
      </c>
    </row>
    <row r="24" spans="2:31" x14ac:dyDescent="0.2">
      <c r="B24" t="s">
        <v>51</v>
      </c>
      <c r="C24" s="17">
        <v>0.129389387173549</v>
      </c>
      <c r="D24" s="17">
        <v>0.131569064562573</v>
      </c>
      <c r="E24" s="17">
        <v>9.6613710438023401E-2</v>
      </c>
      <c r="F24" s="17">
        <v>0.137076260330844</v>
      </c>
      <c r="G24" s="17">
        <v>0.13005930948172401</v>
      </c>
      <c r="H24" s="17">
        <v>0.16770064905927201</v>
      </c>
      <c r="I24" s="17">
        <v>0.12213924312989</v>
      </c>
      <c r="J24" s="17"/>
      <c r="K24" s="17">
        <v>0.118442144904778</v>
      </c>
      <c r="L24" s="17">
        <v>0.13871713558750401</v>
      </c>
      <c r="M24" s="17"/>
      <c r="N24" s="17">
        <v>0.148391582049234</v>
      </c>
      <c r="O24" s="17">
        <v>0.145029484621682</v>
      </c>
      <c r="P24" s="17">
        <v>0.15034928144036799</v>
      </c>
      <c r="Q24" s="17">
        <v>0.117023057131574</v>
      </c>
      <c r="R24" s="17">
        <v>7.7366651227957703E-2</v>
      </c>
      <c r="S24" s="17">
        <v>0.16756295613480099</v>
      </c>
      <c r="T24" s="17">
        <v>0.168224951744462</v>
      </c>
      <c r="U24" s="17">
        <v>9.2344800562889004E-2</v>
      </c>
      <c r="V24" s="17">
        <v>0.117990523312833</v>
      </c>
      <c r="W24" s="17">
        <v>0.111649039384887</v>
      </c>
      <c r="X24" s="17">
        <v>5.4547099125507703E-2</v>
      </c>
      <c r="Y24" s="17">
        <v>0.126686566010205</v>
      </c>
      <c r="Z24" s="17"/>
      <c r="AA24" s="17">
        <v>0.15060840238492601</v>
      </c>
      <c r="AB24" s="17">
        <v>0.11682507765875599</v>
      </c>
      <c r="AC24" s="17">
        <v>0.13629077011951701</v>
      </c>
      <c r="AD24" s="17">
        <v>9.7991323333870894E-2</v>
      </c>
      <c r="AE24" s="17">
        <v>9.9395954449959106E-2</v>
      </c>
    </row>
    <row r="25" spans="2:31" x14ac:dyDescent="0.2">
      <c r="B25" t="s">
        <v>52</v>
      </c>
      <c r="C25" s="17">
        <v>5.5194567985577099E-2</v>
      </c>
      <c r="D25" s="17">
        <v>2.1764776167053201E-2</v>
      </c>
      <c r="E25" s="17">
        <v>4.7281660852240302E-2</v>
      </c>
      <c r="F25" s="17">
        <v>6.3570350471385303E-2</v>
      </c>
      <c r="G25" s="17">
        <v>5.9355355271700903E-2</v>
      </c>
      <c r="H25" s="17">
        <v>7.0756764583380899E-2</v>
      </c>
      <c r="I25" s="17">
        <v>6.3122990132501194E-2</v>
      </c>
      <c r="J25" s="17"/>
      <c r="K25" s="17">
        <v>5.7462324878992901E-2</v>
      </c>
      <c r="L25" s="17">
        <v>5.31877005419258E-2</v>
      </c>
      <c r="M25" s="17"/>
      <c r="N25" s="17">
        <v>4.0999032051990798E-2</v>
      </c>
      <c r="O25" s="17">
        <v>4.1437134173192398E-2</v>
      </c>
      <c r="P25" s="17">
        <v>7.4399379686037395E-2</v>
      </c>
      <c r="Q25" s="17">
        <v>5.1131524415490397E-2</v>
      </c>
      <c r="R25" s="17">
        <v>5.4919917846987097E-2</v>
      </c>
      <c r="S25" s="17">
        <v>2.8695336858021898E-2</v>
      </c>
      <c r="T25" s="17">
        <v>5.6248155001293598E-2</v>
      </c>
      <c r="U25" s="17">
        <v>4.9503114468347299E-2</v>
      </c>
      <c r="V25" s="17">
        <v>8.3283234404266798E-2</v>
      </c>
      <c r="W25" s="17">
        <v>3.3011288499584297E-2</v>
      </c>
      <c r="X25" s="17">
        <v>9.1126240462519201E-2</v>
      </c>
      <c r="Y25" s="17">
        <v>0.13198315163251501</v>
      </c>
      <c r="Z25" s="17"/>
      <c r="AA25" s="17">
        <v>5.2404109698231102E-2</v>
      </c>
      <c r="AB25" s="17">
        <v>5.9540286498588398E-2</v>
      </c>
      <c r="AC25" s="17">
        <v>4.51896499331629E-2</v>
      </c>
      <c r="AD25" s="17">
        <v>4.0636119833349998E-2</v>
      </c>
      <c r="AE25" s="17">
        <v>5.2643606680688598E-2</v>
      </c>
    </row>
    <row r="26" spans="2:31" x14ac:dyDescent="0.2">
      <c r="B26" t="s">
        <v>66</v>
      </c>
      <c r="C26" s="17">
        <v>3.8160386026326598E-2</v>
      </c>
      <c r="D26" s="17">
        <v>6.4784587517318998E-2</v>
      </c>
      <c r="E26" s="17">
        <v>5.79613532439004E-3</v>
      </c>
      <c r="F26" s="17">
        <v>3.3382304020590399E-2</v>
      </c>
      <c r="G26" s="17">
        <v>4.4481757466683897E-2</v>
      </c>
      <c r="H26" s="17">
        <v>5.9440693243012703E-2</v>
      </c>
      <c r="I26" s="17">
        <v>3.1405865393328597E-2</v>
      </c>
      <c r="J26" s="17"/>
      <c r="K26" s="17">
        <v>1.9399577160892498E-2</v>
      </c>
      <c r="L26" s="17">
        <v>5.6607022827120802E-2</v>
      </c>
      <c r="M26" s="17"/>
      <c r="N26" s="17">
        <v>2.5705620028248902E-2</v>
      </c>
      <c r="O26" s="17">
        <v>2.7556957311994298E-2</v>
      </c>
      <c r="P26" s="17">
        <v>0.10671924248283</v>
      </c>
      <c r="Q26" s="17">
        <v>2.1735567529543601E-2</v>
      </c>
      <c r="R26" s="17">
        <v>9.0329895622777795E-2</v>
      </c>
      <c r="S26" s="17">
        <v>9.5566849446916402E-3</v>
      </c>
      <c r="T26" s="17">
        <v>0</v>
      </c>
      <c r="U26" s="17">
        <v>0</v>
      </c>
      <c r="V26" s="17">
        <v>5.1319133775369799E-2</v>
      </c>
      <c r="W26" s="17">
        <v>2.36720012148228E-2</v>
      </c>
      <c r="X26" s="17">
        <v>5.5344916095035501E-2</v>
      </c>
      <c r="Y26" s="17">
        <v>9.2784721785468802E-2</v>
      </c>
      <c r="Z26" s="17"/>
      <c r="AA26" s="17">
        <v>5.9227937790629001E-2</v>
      </c>
      <c r="AB26" s="17">
        <v>5.3373576155075403E-2</v>
      </c>
      <c r="AC26" s="17">
        <v>1.8781258813754399E-2</v>
      </c>
      <c r="AD26" s="17">
        <v>7.8568319082388902E-3</v>
      </c>
      <c r="AE26" s="17">
        <v>4.8105082781433398E-2</v>
      </c>
    </row>
    <row r="27" spans="2:31" x14ac:dyDescent="0.2">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row>
    <row r="28" spans="2:31" x14ac:dyDescent="0.2">
      <c r="B28" s="6" t="s">
        <v>69</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2:31" x14ac:dyDescent="0.2">
      <c r="B29" s="21" t="s">
        <v>54</v>
      </c>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2:31" x14ac:dyDescent="0.2">
      <c r="B30" t="s">
        <v>63</v>
      </c>
      <c r="C30" s="17">
        <v>0.118900601622309</v>
      </c>
      <c r="D30" s="17">
        <v>0.12724664957201401</v>
      </c>
      <c r="E30" s="17">
        <v>0.14258579565997501</v>
      </c>
      <c r="F30" s="17">
        <v>7.4534460474707895E-2</v>
      </c>
      <c r="G30" s="17">
        <v>0.123665450641324</v>
      </c>
      <c r="H30" s="17">
        <v>8.0038917597827303E-2</v>
      </c>
      <c r="I30" s="17">
        <v>0.15241256814644299</v>
      </c>
      <c r="J30" s="17"/>
      <c r="K30" s="17">
        <v>0.15026309237920099</v>
      </c>
      <c r="L30" s="17">
        <v>8.8744246190084003E-2</v>
      </c>
      <c r="M30" s="17"/>
      <c r="N30" s="17">
        <v>0.147180950458114</v>
      </c>
      <c r="O30" s="17">
        <v>7.6464164762062706E-2</v>
      </c>
      <c r="P30" s="17">
        <v>0.105495774964161</v>
      </c>
      <c r="Q30" s="17">
        <v>6.9363487237460095E-2</v>
      </c>
      <c r="R30" s="17">
        <v>0.11294571226759299</v>
      </c>
      <c r="S30" s="17">
        <v>0.16405892307181699</v>
      </c>
      <c r="T30" s="17">
        <v>8.7666897239194602E-2</v>
      </c>
      <c r="U30" s="17">
        <v>0.120876119595471</v>
      </c>
      <c r="V30" s="17">
        <v>0.13901073223332899</v>
      </c>
      <c r="W30" s="17">
        <v>0.123306362987403</v>
      </c>
      <c r="X30" s="17">
        <v>0.19768532313845699</v>
      </c>
      <c r="Y30" s="17">
        <v>9.64383840850047E-2</v>
      </c>
      <c r="Z30" s="17"/>
      <c r="AA30" s="17">
        <v>0.115502433065444</v>
      </c>
      <c r="AB30" s="17">
        <v>0.11808911984342001</v>
      </c>
      <c r="AC30" s="17">
        <v>9.4573256751586801E-2</v>
      </c>
      <c r="AD30" s="17">
        <v>0.17168336784501001</v>
      </c>
      <c r="AE30" s="17">
        <v>0.101520928778761</v>
      </c>
    </row>
    <row r="31" spans="2:31" x14ac:dyDescent="0.2">
      <c r="B31" t="s">
        <v>64</v>
      </c>
      <c r="C31" s="17">
        <v>0.243546112186</v>
      </c>
      <c r="D31" s="17">
        <v>0.22868786601525701</v>
      </c>
      <c r="E31" s="17">
        <v>0.25511692157025601</v>
      </c>
      <c r="F31" s="17">
        <v>0.26926581835282498</v>
      </c>
      <c r="G31" s="17">
        <v>0.213484971677565</v>
      </c>
      <c r="H31" s="17">
        <v>0.23507068450930599</v>
      </c>
      <c r="I31" s="17">
        <v>0.25299759463819999</v>
      </c>
      <c r="J31" s="17"/>
      <c r="K31" s="17">
        <v>0.27119838138858798</v>
      </c>
      <c r="L31" s="17">
        <v>0.217474295518815</v>
      </c>
      <c r="M31" s="17"/>
      <c r="N31" s="17">
        <v>0.24608176727109099</v>
      </c>
      <c r="O31" s="17">
        <v>0.19287074440416099</v>
      </c>
      <c r="P31" s="17">
        <v>0.239541846063897</v>
      </c>
      <c r="Q31" s="17">
        <v>0.30338850493983899</v>
      </c>
      <c r="R31" s="17">
        <v>0.20147807336099099</v>
      </c>
      <c r="S31" s="17">
        <v>0.22630479446530799</v>
      </c>
      <c r="T31" s="17">
        <v>0.27954144028482802</v>
      </c>
      <c r="U31" s="17">
        <v>0.25995552850730202</v>
      </c>
      <c r="V31" s="17">
        <v>0.26573134691883699</v>
      </c>
      <c r="W31" s="17">
        <v>0.25837474207257599</v>
      </c>
      <c r="X31" s="17">
        <v>0.185088776216809</v>
      </c>
      <c r="Y31" s="17">
        <v>0.28676485002441099</v>
      </c>
      <c r="Z31" s="17"/>
      <c r="AA31" s="17">
        <v>0.22322423154029</v>
      </c>
      <c r="AB31" s="17">
        <v>0.20848680162046801</v>
      </c>
      <c r="AC31" s="17">
        <v>0.29656936579940602</v>
      </c>
      <c r="AD31" s="17">
        <v>0.22764980453737299</v>
      </c>
      <c r="AE31" s="17">
        <v>0.41813848443595902</v>
      </c>
    </row>
    <row r="32" spans="2:31" x14ac:dyDescent="0.2">
      <c r="B32" t="s">
        <v>65</v>
      </c>
      <c r="C32" s="17">
        <v>0.33571398731921498</v>
      </c>
      <c r="D32" s="17">
        <v>0.30288821745127598</v>
      </c>
      <c r="E32" s="17">
        <v>0.36556886750482598</v>
      </c>
      <c r="F32" s="17">
        <v>0.347334891620796</v>
      </c>
      <c r="G32" s="17">
        <v>0.38084551723592802</v>
      </c>
      <c r="H32" s="17">
        <v>0.32333104711697003</v>
      </c>
      <c r="I32" s="17">
        <v>0.29550046563642501</v>
      </c>
      <c r="J32" s="17"/>
      <c r="K32" s="17">
        <v>0.31203464743167802</v>
      </c>
      <c r="L32" s="17">
        <v>0.36006853858043503</v>
      </c>
      <c r="M32" s="17"/>
      <c r="N32" s="17">
        <v>0.28515605858304299</v>
      </c>
      <c r="O32" s="17">
        <v>0.40439047575165699</v>
      </c>
      <c r="P32" s="17">
        <v>0.31918823580466499</v>
      </c>
      <c r="Q32" s="17">
        <v>0.326197179804877</v>
      </c>
      <c r="R32" s="17">
        <v>0.44835694131665499</v>
      </c>
      <c r="S32" s="17">
        <v>0.30700330956799798</v>
      </c>
      <c r="T32" s="17">
        <v>0.28968605907138301</v>
      </c>
      <c r="U32" s="17">
        <v>0.36150386519272099</v>
      </c>
      <c r="V32" s="17">
        <v>0.34135581263067499</v>
      </c>
      <c r="W32" s="17">
        <v>0.33560144385402002</v>
      </c>
      <c r="X32" s="17">
        <v>0.38044703782720402</v>
      </c>
      <c r="Y32" s="17">
        <v>0.16223665270093601</v>
      </c>
      <c r="Z32" s="17"/>
      <c r="AA32" s="17">
        <v>0.346022958141737</v>
      </c>
      <c r="AB32" s="17">
        <v>0.33921713856925201</v>
      </c>
      <c r="AC32" s="17">
        <v>0.31561421995302502</v>
      </c>
      <c r="AD32" s="17">
        <v>0.38236583188732698</v>
      </c>
      <c r="AE32" s="17">
        <v>0.13685948610071699</v>
      </c>
    </row>
    <row r="33" spans="2:31" x14ac:dyDescent="0.2">
      <c r="B33" t="s">
        <v>51</v>
      </c>
      <c r="C33" s="17">
        <v>0.16796097961560399</v>
      </c>
      <c r="D33" s="17">
        <v>0.15063261070065501</v>
      </c>
      <c r="E33" s="17">
        <v>0.14474785222035499</v>
      </c>
      <c r="F33" s="17">
        <v>0.123116097537379</v>
      </c>
      <c r="G33" s="17">
        <v>0.16086869626324801</v>
      </c>
      <c r="H33" s="17">
        <v>0.224910732441993</v>
      </c>
      <c r="I33" s="17">
        <v>0.20236015570279101</v>
      </c>
      <c r="J33" s="17"/>
      <c r="K33" s="17">
        <v>0.164082513468089</v>
      </c>
      <c r="L33" s="17">
        <v>0.17053568103469</v>
      </c>
      <c r="M33" s="17"/>
      <c r="N33" s="17">
        <v>0.19718861285115699</v>
      </c>
      <c r="O33" s="17">
        <v>0.18927494169235401</v>
      </c>
      <c r="P33" s="17">
        <v>0.19104597671147899</v>
      </c>
      <c r="Q33" s="17">
        <v>0.16865028958411299</v>
      </c>
      <c r="R33" s="17">
        <v>4.3707564188381003E-2</v>
      </c>
      <c r="S33" s="17">
        <v>0.15815808765195</v>
      </c>
      <c r="T33" s="17">
        <v>0.23038425634771301</v>
      </c>
      <c r="U33" s="17">
        <v>0.211254323991275</v>
      </c>
      <c r="V33" s="17">
        <v>0.137877893379351</v>
      </c>
      <c r="W33" s="17">
        <v>0.16603072113112699</v>
      </c>
      <c r="X33" s="17">
        <v>0.110039892293741</v>
      </c>
      <c r="Y33" s="17">
        <v>0.183342295734824</v>
      </c>
      <c r="Z33" s="17"/>
      <c r="AA33" s="17">
        <v>0.176656333403683</v>
      </c>
      <c r="AB33" s="17">
        <v>0.17088130403518001</v>
      </c>
      <c r="AC33" s="17">
        <v>0.16709059308877899</v>
      </c>
      <c r="AD33" s="17">
        <v>0.13805483067526</v>
      </c>
      <c r="AE33" s="17">
        <v>0.24273241122244099</v>
      </c>
    </row>
    <row r="34" spans="2:31" x14ac:dyDescent="0.2">
      <c r="B34" t="s">
        <v>52</v>
      </c>
      <c r="C34" s="17">
        <v>6.4507320623523504E-2</v>
      </c>
      <c r="D34" s="17">
        <v>5.5602282159538899E-2</v>
      </c>
      <c r="E34" s="17">
        <v>4.7999335810591702E-2</v>
      </c>
      <c r="F34" s="17">
        <v>6.8403551068291005E-2</v>
      </c>
      <c r="G34" s="17">
        <v>7.1865530658218504E-2</v>
      </c>
      <c r="H34" s="17">
        <v>9.7402693388673398E-2</v>
      </c>
      <c r="I34" s="17">
        <v>5.26617939545731E-2</v>
      </c>
      <c r="J34" s="17"/>
      <c r="K34" s="17">
        <v>5.8277592498612703E-2</v>
      </c>
      <c r="L34" s="17">
        <v>7.0825926256396804E-2</v>
      </c>
      <c r="M34" s="17"/>
      <c r="N34" s="17">
        <v>6.4945927200679696E-2</v>
      </c>
      <c r="O34" s="17">
        <v>6.8968642027463001E-2</v>
      </c>
      <c r="P34" s="17">
        <v>6.4212864122346003E-2</v>
      </c>
      <c r="Q34" s="17">
        <v>7.1094718302596394E-2</v>
      </c>
      <c r="R34" s="17">
        <v>0.100685541938414</v>
      </c>
      <c r="S34" s="17">
        <v>4.91358067371334E-2</v>
      </c>
      <c r="T34" s="17">
        <v>4.5219580040930601E-2</v>
      </c>
      <c r="U34" s="17">
        <v>0</v>
      </c>
      <c r="V34" s="17">
        <v>6.5492849371703604E-2</v>
      </c>
      <c r="W34" s="17">
        <v>3.3881015083986603E-2</v>
      </c>
      <c r="X34" s="17">
        <v>9.0279839885300098E-2</v>
      </c>
      <c r="Y34" s="17">
        <v>0.168907292575492</v>
      </c>
      <c r="Z34" s="17"/>
      <c r="AA34" s="17">
        <v>6.6038021085125104E-2</v>
      </c>
      <c r="AB34" s="17">
        <v>6.4269266924064899E-2</v>
      </c>
      <c r="AC34" s="17">
        <v>7.2147707109379997E-2</v>
      </c>
      <c r="AD34" s="17">
        <v>4.0088550840819998E-2</v>
      </c>
      <c r="AE34" s="17">
        <v>5.2643606680688598E-2</v>
      </c>
    </row>
    <row r="35" spans="2:31" x14ac:dyDescent="0.2">
      <c r="B35" t="s">
        <v>66</v>
      </c>
      <c r="C35" s="17">
        <v>6.9370998633348002E-2</v>
      </c>
      <c r="D35" s="17">
        <v>0.13494237410125901</v>
      </c>
      <c r="E35" s="17">
        <v>4.39812272339965E-2</v>
      </c>
      <c r="F35" s="17">
        <v>0.11734518094600099</v>
      </c>
      <c r="G35" s="17">
        <v>4.9269833523715799E-2</v>
      </c>
      <c r="H35" s="17">
        <v>3.9245924945230402E-2</v>
      </c>
      <c r="I35" s="17">
        <v>4.40674219215684E-2</v>
      </c>
      <c r="J35" s="17"/>
      <c r="K35" s="17">
        <v>4.4143772833831502E-2</v>
      </c>
      <c r="L35" s="17">
        <v>9.2351312419579598E-2</v>
      </c>
      <c r="M35" s="17"/>
      <c r="N35" s="17">
        <v>5.9446683635915099E-2</v>
      </c>
      <c r="O35" s="17">
        <v>6.8031031362302305E-2</v>
      </c>
      <c r="P35" s="17">
        <v>8.0515302333451694E-2</v>
      </c>
      <c r="Q35" s="17">
        <v>6.1305820131113999E-2</v>
      </c>
      <c r="R35" s="17">
        <v>9.2826166927966094E-2</v>
      </c>
      <c r="S35" s="17">
        <v>9.5339078505793706E-2</v>
      </c>
      <c r="T35" s="17">
        <v>6.7501767015950606E-2</v>
      </c>
      <c r="U35" s="17">
        <v>4.6410162713231E-2</v>
      </c>
      <c r="V35" s="17">
        <v>5.0531365466103498E-2</v>
      </c>
      <c r="W35" s="17">
        <v>8.2805714870887101E-2</v>
      </c>
      <c r="X35" s="17">
        <v>3.6459130638488699E-2</v>
      </c>
      <c r="Y35" s="17">
        <v>0.102310524879333</v>
      </c>
      <c r="Z35" s="17"/>
      <c r="AA35" s="17">
        <v>7.2556022763721403E-2</v>
      </c>
      <c r="AB35" s="17">
        <v>9.9056369007615094E-2</v>
      </c>
      <c r="AC35" s="17">
        <v>5.4004857297823498E-2</v>
      </c>
      <c r="AD35" s="17">
        <v>4.0157614214210199E-2</v>
      </c>
      <c r="AE35" s="17">
        <v>4.8105082781433398E-2</v>
      </c>
    </row>
    <row r="36" spans="2:31" x14ac:dyDescent="0.2">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2:31" x14ac:dyDescent="0.2">
      <c r="B37" s="6" t="s">
        <v>70</v>
      </c>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2:31" x14ac:dyDescent="0.2">
      <c r="B38" s="21" t="s">
        <v>54</v>
      </c>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2:31" x14ac:dyDescent="0.2">
      <c r="B39" t="s">
        <v>63</v>
      </c>
      <c r="C39" s="17">
        <v>9.0130710509605597E-2</v>
      </c>
      <c r="D39" s="17">
        <v>0.14626901747024901</v>
      </c>
      <c r="E39" s="17">
        <v>0.14994727688697601</v>
      </c>
      <c r="F39" s="17">
        <v>0.10302232253978801</v>
      </c>
      <c r="G39" s="17">
        <v>6.1281196200677297E-2</v>
      </c>
      <c r="H39" s="17">
        <v>3.2597172954733702E-2</v>
      </c>
      <c r="I39" s="17">
        <v>5.57413546486384E-2</v>
      </c>
      <c r="J39" s="17"/>
      <c r="K39" s="17">
        <v>0.10620038410992901</v>
      </c>
      <c r="L39" s="17">
        <v>7.4787905771811894E-2</v>
      </c>
      <c r="M39" s="17"/>
      <c r="N39" s="17">
        <v>0.11367878953079801</v>
      </c>
      <c r="O39" s="17">
        <v>0.10394690107431601</v>
      </c>
      <c r="P39" s="17">
        <v>8.0048825840682999E-2</v>
      </c>
      <c r="Q39" s="17">
        <v>8.8223227985900404E-2</v>
      </c>
      <c r="R39" s="17">
        <v>5.76335396595309E-2</v>
      </c>
      <c r="S39" s="17">
        <v>0.12157506265995401</v>
      </c>
      <c r="T39" s="17">
        <v>3.4612579823094201E-2</v>
      </c>
      <c r="U39" s="17">
        <v>0</v>
      </c>
      <c r="V39" s="17">
        <v>0.11973620256850399</v>
      </c>
      <c r="W39" s="17">
        <v>8.0395804065260201E-2</v>
      </c>
      <c r="X39" s="17">
        <v>8.6254798205531696E-2</v>
      </c>
      <c r="Y39" s="17">
        <v>0.130038494132659</v>
      </c>
      <c r="Z39" s="17"/>
      <c r="AA39" s="17">
        <v>6.2101982997507098E-2</v>
      </c>
      <c r="AB39" s="17">
        <v>9.5477812266236806E-2</v>
      </c>
      <c r="AC39" s="17">
        <v>8.0009769642217704E-2</v>
      </c>
      <c r="AD39" s="17">
        <v>0.16756015914285599</v>
      </c>
      <c r="AE39" s="17">
        <v>0.27517993059718499</v>
      </c>
    </row>
    <row r="40" spans="2:31" x14ac:dyDescent="0.2">
      <c r="B40" t="s">
        <v>64</v>
      </c>
      <c r="C40" s="17">
        <v>0.143787304982717</v>
      </c>
      <c r="D40" s="17">
        <v>0.18857243949784799</v>
      </c>
      <c r="E40" s="17">
        <v>0.25003695488899202</v>
      </c>
      <c r="F40" s="17">
        <v>0.188657225986266</v>
      </c>
      <c r="G40" s="17">
        <v>0.1222271972754</v>
      </c>
      <c r="H40" s="17">
        <v>8.0099084346829996E-2</v>
      </c>
      <c r="I40" s="17">
        <v>5.1345308444070398E-2</v>
      </c>
      <c r="J40" s="17"/>
      <c r="K40" s="17">
        <v>0.15540482440776801</v>
      </c>
      <c r="L40" s="17">
        <v>0.132988333091108</v>
      </c>
      <c r="M40" s="17"/>
      <c r="N40" s="17">
        <v>0.17704525208086</v>
      </c>
      <c r="O40" s="17">
        <v>8.2069072042004004E-2</v>
      </c>
      <c r="P40" s="17">
        <v>0.12513606219909801</v>
      </c>
      <c r="Q40" s="17">
        <v>0.163826398420406</v>
      </c>
      <c r="R40" s="17">
        <v>8.4803571079675399E-2</v>
      </c>
      <c r="S40" s="17">
        <v>0.19449476952761399</v>
      </c>
      <c r="T40" s="17">
        <v>0.13641042589799501</v>
      </c>
      <c r="U40" s="17">
        <v>0.145980297899622</v>
      </c>
      <c r="V40" s="17">
        <v>0.20912466194061699</v>
      </c>
      <c r="W40" s="17">
        <v>0.124846771887886</v>
      </c>
      <c r="X40" s="17">
        <v>0.146156219730363</v>
      </c>
      <c r="Y40" s="17">
        <v>6.2200172881755597E-2</v>
      </c>
      <c r="Z40" s="17"/>
      <c r="AA40" s="17">
        <v>8.6489260948882193E-2</v>
      </c>
      <c r="AB40" s="17">
        <v>0.177009228844831</v>
      </c>
      <c r="AC40" s="17">
        <v>0.18385609652257301</v>
      </c>
      <c r="AD40" s="17">
        <v>0.11814726637534501</v>
      </c>
      <c r="AE40" s="17">
        <v>0.29382396058897903</v>
      </c>
    </row>
    <row r="41" spans="2:31" x14ac:dyDescent="0.2">
      <c r="B41" t="s">
        <v>65</v>
      </c>
      <c r="C41" s="17">
        <v>0.27160402678554602</v>
      </c>
      <c r="D41" s="17">
        <v>0.32431586013069102</v>
      </c>
      <c r="E41" s="17">
        <v>0.28455541186135702</v>
      </c>
      <c r="F41" s="17">
        <v>0.34095648948836799</v>
      </c>
      <c r="G41" s="17">
        <v>0.29073439774406801</v>
      </c>
      <c r="H41" s="17">
        <v>0.25845853781003802</v>
      </c>
      <c r="I41" s="17">
        <v>0.16313759244314099</v>
      </c>
      <c r="J41" s="17"/>
      <c r="K41" s="17">
        <v>0.28206441720165398</v>
      </c>
      <c r="L41" s="17">
        <v>0.262410431112583</v>
      </c>
      <c r="M41" s="17"/>
      <c r="N41" s="17">
        <v>0.261170075386364</v>
      </c>
      <c r="O41" s="17">
        <v>0.31105924763458898</v>
      </c>
      <c r="P41" s="17">
        <v>0.23878151694215</v>
      </c>
      <c r="Q41" s="17">
        <v>0.27609519601638899</v>
      </c>
      <c r="R41" s="17">
        <v>0.34807105000018701</v>
      </c>
      <c r="S41" s="17">
        <v>0.15356449325605201</v>
      </c>
      <c r="T41" s="17">
        <v>0.32393050192112799</v>
      </c>
      <c r="U41" s="17">
        <v>0.30700018303585502</v>
      </c>
      <c r="V41" s="17">
        <v>0.29395642073488198</v>
      </c>
      <c r="W41" s="17">
        <v>0.303432384760978</v>
      </c>
      <c r="X41" s="17">
        <v>0.212350704939962</v>
      </c>
      <c r="Y41" s="17">
        <v>0.13220470943613599</v>
      </c>
      <c r="Z41" s="17"/>
      <c r="AA41" s="17">
        <v>0.27291267252518397</v>
      </c>
      <c r="AB41" s="17">
        <v>0.24530779033341599</v>
      </c>
      <c r="AC41" s="17">
        <v>0.26270226236662397</v>
      </c>
      <c r="AD41" s="17">
        <v>0.39055374052915898</v>
      </c>
      <c r="AE41" s="17">
        <v>9.0122374358653196E-2</v>
      </c>
    </row>
    <row r="42" spans="2:31" x14ac:dyDescent="0.2">
      <c r="B42" t="s">
        <v>51</v>
      </c>
      <c r="C42" s="17">
        <v>0.15626555199605099</v>
      </c>
      <c r="D42" s="17">
        <v>0.11671715529164101</v>
      </c>
      <c r="E42" s="17">
        <v>0.15155645237801499</v>
      </c>
      <c r="F42" s="17">
        <v>0.111622892457216</v>
      </c>
      <c r="G42" s="17">
        <v>0.18387903054976901</v>
      </c>
      <c r="H42" s="17">
        <v>0.180603806897041</v>
      </c>
      <c r="I42" s="17">
        <v>0.18394511476785699</v>
      </c>
      <c r="J42" s="17"/>
      <c r="K42" s="17">
        <v>0.16494349795760499</v>
      </c>
      <c r="L42" s="17">
        <v>0.14654571600657401</v>
      </c>
      <c r="M42" s="17"/>
      <c r="N42" s="17">
        <v>0.162901048429797</v>
      </c>
      <c r="O42" s="17">
        <v>0.14652801272066801</v>
      </c>
      <c r="P42" s="17">
        <v>0.12961369048454299</v>
      </c>
      <c r="Q42" s="17">
        <v>0.149731970174725</v>
      </c>
      <c r="R42" s="17">
        <v>0.17576383030202</v>
      </c>
      <c r="S42" s="17">
        <v>0.15815778782353801</v>
      </c>
      <c r="T42" s="17">
        <v>0.164095004465028</v>
      </c>
      <c r="U42" s="17">
        <v>0.21421699896163601</v>
      </c>
      <c r="V42" s="17">
        <v>0.15064554348593301</v>
      </c>
      <c r="W42" s="17">
        <v>0.17433098127312599</v>
      </c>
      <c r="X42" s="17">
        <v>0.12772535813656299</v>
      </c>
      <c r="Y42" s="17">
        <v>0.121445944288223</v>
      </c>
      <c r="Z42" s="17"/>
      <c r="AA42" s="17">
        <v>0.18109885937564399</v>
      </c>
      <c r="AB42" s="17">
        <v>0.16645784247165701</v>
      </c>
      <c r="AC42" s="17">
        <v>0.15135166407633299</v>
      </c>
      <c r="AD42" s="17">
        <v>0.10765306903548701</v>
      </c>
      <c r="AE42" s="17">
        <v>0.194851763920764</v>
      </c>
    </row>
    <row r="43" spans="2:31" x14ac:dyDescent="0.2">
      <c r="B43" t="s">
        <v>52</v>
      </c>
      <c r="C43" s="17">
        <v>0.10397258780718301</v>
      </c>
      <c r="D43" s="17">
        <v>6.8963834551137998E-2</v>
      </c>
      <c r="E43" s="17">
        <v>4.5823260502165702E-2</v>
      </c>
      <c r="F43" s="17">
        <v>7.4792688083213196E-2</v>
      </c>
      <c r="G43" s="17">
        <v>0.104410793361999</v>
      </c>
      <c r="H43" s="17">
        <v>0.15052780131555199</v>
      </c>
      <c r="I43" s="17">
        <v>0.16660838150265</v>
      </c>
      <c r="J43" s="17"/>
      <c r="K43" s="17">
        <v>0.104590141614539</v>
      </c>
      <c r="L43" s="17">
        <v>0.1037575831359</v>
      </c>
      <c r="M43" s="17"/>
      <c r="N43" s="17">
        <v>6.6385769465470507E-2</v>
      </c>
      <c r="O43" s="17">
        <v>0.12983105871335501</v>
      </c>
      <c r="P43" s="17">
        <v>0.13214011081830301</v>
      </c>
      <c r="Q43" s="17">
        <v>0.108672211859196</v>
      </c>
      <c r="R43" s="17">
        <v>8.2982707833512803E-2</v>
      </c>
      <c r="S43" s="17">
        <v>0.122481483163208</v>
      </c>
      <c r="T43" s="17">
        <v>0.111744806457918</v>
      </c>
      <c r="U43" s="17">
        <v>0.119708283155541</v>
      </c>
      <c r="V43" s="17">
        <v>6.8355831448562401E-2</v>
      </c>
      <c r="W43" s="17">
        <v>0.10024496505255701</v>
      </c>
      <c r="X43" s="17">
        <v>0.11133261593207699</v>
      </c>
      <c r="Y43" s="17">
        <v>0.159975574899763</v>
      </c>
      <c r="Z43" s="17"/>
      <c r="AA43" s="17">
        <v>0.123425795349241</v>
      </c>
      <c r="AB43" s="17">
        <v>8.1658840458220402E-2</v>
      </c>
      <c r="AC43" s="17">
        <v>8.7925225193605794E-2</v>
      </c>
      <c r="AD43" s="17">
        <v>9.1108048200369801E-2</v>
      </c>
      <c r="AE43" s="17">
        <v>0</v>
      </c>
    </row>
    <row r="44" spans="2:31" x14ac:dyDescent="0.2">
      <c r="B44" t="s">
        <v>66</v>
      </c>
      <c r="C44" s="17">
        <v>0.234239817918898</v>
      </c>
      <c r="D44" s="17">
        <v>0.155161693058432</v>
      </c>
      <c r="E44" s="17">
        <v>0.118080643482495</v>
      </c>
      <c r="F44" s="17">
        <v>0.18094838144514899</v>
      </c>
      <c r="G44" s="17">
        <v>0.23746738486808699</v>
      </c>
      <c r="H44" s="17">
        <v>0.29771359667580499</v>
      </c>
      <c r="I44" s="17">
        <v>0.37922224819364297</v>
      </c>
      <c r="J44" s="17"/>
      <c r="K44" s="17">
        <v>0.186796734708505</v>
      </c>
      <c r="L44" s="17">
        <v>0.27951003088202397</v>
      </c>
      <c r="M44" s="17"/>
      <c r="N44" s="17">
        <v>0.21881906510671101</v>
      </c>
      <c r="O44" s="17">
        <v>0.22656570781506799</v>
      </c>
      <c r="P44" s="17">
        <v>0.294279793715222</v>
      </c>
      <c r="Q44" s="17">
        <v>0.21345099554338401</v>
      </c>
      <c r="R44" s="17">
        <v>0.25074530112507398</v>
      </c>
      <c r="S44" s="17">
        <v>0.24972640356963499</v>
      </c>
      <c r="T44" s="17">
        <v>0.229206681434837</v>
      </c>
      <c r="U44" s="17">
        <v>0.213094236947346</v>
      </c>
      <c r="V44" s="17">
        <v>0.15818133982150101</v>
      </c>
      <c r="W44" s="17">
        <v>0.21674909296019301</v>
      </c>
      <c r="X44" s="17">
        <v>0.31618030305550299</v>
      </c>
      <c r="Y44" s="17">
        <v>0.39413510436146398</v>
      </c>
      <c r="Z44" s="17"/>
      <c r="AA44" s="17">
        <v>0.27397142880354097</v>
      </c>
      <c r="AB44" s="17">
        <v>0.234088485625639</v>
      </c>
      <c r="AC44" s="17">
        <v>0.234154982198646</v>
      </c>
      <c r="AD44" s="17">
        <v>0.124977716716782</v>
      </c>
      <c r="AE44" s="17">
        <v>0.14602197053441901</v>
      </c>
    </row>
    <row r="45" spans="2:31" x14ac:dyDescent="0.2">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2:31" x14ac:dyDescent="0.2">
      <c r="B46" s="6" t="s">
        <v>71</v>
      </c>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row r="47" spans="2:31" x14ac:dyDescent="0.2">
      <c r="B47" s="21" t="s">
        <v>54</v>
      </c>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row>
    <row r="48" spans="2:31" x14ac:dyDescent="0.2">
      <c r="B48" t="s">
        <v>63</v>
      </c>
      <c r="C48" s="17">
        <v>8.26688455640881E-2</v>
      </c>
      <c r="D48" s="17">
        <v>0.18997985868299</v>
      </c>
      <c r="E48" s="17">
        <v>0.106898425233609</v>
      </c>
      <c r="F48" s="17">
        <v>5.7198466341705001E-2</v>
      </c>
      <c r="G48" s="17">
        <v>7.0602010650732197E-2</v>
      </c>
      <c r="H48" s="17">
        <v>3.1631562352846601E-2</v>
      </c>
      <c r="I48" s="17">
        <v>5.6701465592804E-2</v>
      </c>
      <c r="J48" s="17"/>
      <c r="K48" s="17">
        <v>0.100274891381662</v>
      </c>
      <c r="L48" s="17">
        <v>6.5799232873549801E-2</v>
      </c>
      <c r="M48" s="17"/>
      <c r="N48" s="17">
        <v>0.13349832911609699</v>
      </c>
      <c r="O48" s="17">
        <v>6.9791231309634494E-2</v>
      </c>
      <c r="P48" s="17">
        <v>0.113787283904164</v>
      </c>
      <c r="Q48" s="17">
        <v>5.0638985738776697E-2</v>
      </c>
      <c r="R48" s="17">
        <v>5.8085427171245201E-2</v>
      </c>
      <c r="S48" s="17">
        <v>8.7111416836764502E-2</v>
      </c>
      <c r="T48" s="17">
        <v>3.4736173547198601E-2</v>
      </c>
      <c r="U48" s="17">
        <v>4.9315972931956199E-2</v>
      </c>
      <c r="V48" s="17">
        <v>0.13071934658279799</v>
      </c>
      <c r="W48" s="17">
        <v>6.9230249542197295E-2</v>
      </c>
      <c r="X48" s="17">
        <v>4.0859167473989003E-2</v>
      </c>
      <c r="Y48" s="17">
        <v>6.4077655779494702E-2</v>
      </c>
      <c r="Z48" s="17"/>
      <c r="AA48" s="17">
        <v>8.2956269402587199E-2</v>
      </c>
      <c r="AB48" s="17">
        <v>0.112352599787008</v>
      </c>
      <c r="AC48" s="17">
        <v>6.1209784095866603E-2</v>
      </c>
      <c r="AD48" s="17">
        <v>0.103176084722593</v>
      </c>
      <c r="AE48" s="17">
        <v>0.19234942803154301</v>
      </c>
    </row>
    <row r="49" spans="2:31" x14ac:dyDescent="0.2">
      <c r="B49" t="s">
        <v>64</v>
      </c>
      <c r="C49" s="17">
        <v>0.19758704929010201</v>
      </c>
      <c r="D49" s="17">
        <v>0.261423226282817</v>
      </c>
      <c r="E49" s="17">
        <v>0.24172562293299199</v>
      </c>
      <c r="F49" s="17">
        <v>0.282164388224735</v>
      </c>
      <c r="G49" s="17">
        <v>0.184383269474514</v>
      </c>
      <c r="H49" s="17">
        <v>0.148182916855674</v>
      </c>
      <c r="I49" s="17">
        <v>9.4435212952172595E-2</v>
      </c>
      <c r="J49" s="17"/>
      <c r="K49" s="17">
        <v>0.185719138409948</v>
      </c>
      <c r="L49" s="17">
        <v>0.209902688398967</v>
      </c>
      <c r="M49" s="17"/>
      <c r="N49" s="17">
        <v>0.20990776969677599</v>
      </c>
      <c r="O49" s="17">
        <v>0.206203167177958</v>
      </c>
      <c r="P49" s="17">
        <v>0.14941132330239301</v>
      </c>
      <c r="Q49" s="17">
        <v>0.21418863232012</v>
      </c>
      <c r="R49" s="17">
        <v>0.20460750682475401</v>
      </c>
      <c r="S49" s="17">
        <v>0.202705375962175</v>
      </c>
      <c r="T49" s="17">
        <v>0.20291881228452299</v>
      </c>
      <c r="U49" s="17">
        <v>0.14169232139549701</v>
      </c>
      <c r="V49" s="17">
        <v>0.18839783875160401</v>
      </c>
      <c r="W49" s="17">
        <v>0.26097029546737299</v>
      </c>
      <c r="X49" s="17">
        <v>0.169479700038147</v>
      </c>
      <c r="Y49" s="17">
        <v>9.9758624723774503E-2</v>
      </c>
      <c r="Z49" s="17"/>
      <c r="AA49" s="17">
        <v>0.141772676842047</v>
      </c>
      <c r="AB49" s="17">
        <v>0.20823212209612799</v>
      </c>
      <c r="AC49" s="17">
        <v>0.20856405269852901</v>
      </c>
      <c r="AD49" s="17">
        <v>0.25898144654204303</v>
      </c>
      <c r="AE49" s="17">
        <v>0.26855511418473499</v>
      </c>
    </row>
    <row r="50" spans="2:31" x14ac:dyDescent="0.2">
      <c r="B50" t="s">
        <v>65</v>
      </c>
      <c r="C50" s="17">
        <v>0.37791578129973702</v>
      </c>
      <c r="D50" s="17">
        <v>0.360654485664827</v>
      </c>
      <c r="E50" s="17">
        <v>0.44061116498250003</v>
      </c>
      <c r="F50" s="17">
        <v>0.39067500831709101</v>
      </c>
      <c r="G50" s="17">
        <v>0.34317746372157698</v>
      </c>
      <c r="H50" s="17">
        <v>0.40424914071453899</v>
      </c>
      <c r="I50" s="17">
        <v>0.338372779114188</v>
      </c>
      <c r="J50" s="17"/>
      <c r="K50" s="17">
        <v>0.40666835016119401</v>
      </c>
      <c r="L50" s="17">
        <v>0.351271253800784</v>
      </c>
      <c r="M50" s="17"/>
      <c r="N50" s="17">
        <v>0.38557875469462999</v>
      </c>
      <c r="O50" s="17">
        <v>0.33583150739962903</v>
      </c>
      <c r="P50" s="17">
        <v>0.40534081484082501</v>
      </c>
      <c r="Q50" s="17">
        <v>0.38764191494255801</v>
      </c>
      <c r="R50" s="17">
        <v>0.41742343980747798</v>
      </c>
      <c r="S50" s="17">
        <v>0.39767732810566397</v>
      </c>
      <c r="T50" s="17">
        <v>0.34425005008317999</v>
      </c>
      <c r="U50" s="17">
        <v>0.408309243323149</v>
      </c>
      <c r="V50" s="17">
        <v>0.37614280272876099</v>
      </c>
      <c r="W50" s="17">
        <v>0.330078624539486</v>
      </c>
      <c r="X50" s="17">
        <v>0.45202149280800902</v>
      </c>
      <c r="Y50" s="17">
        <v>0.34669383574413398</v>
      </c>
      <c r="Z50" s="17"/>
      <c r="AA50" s="17">
        <v>0.350640665647107</v>
      </c>
      <c r="AB50" s="17">
        <v>0.345579823384219</v>
      </c>
      <c r="AC50" s="17">
        <v>0.42300019977499498</v>
      </c>
      <c r="AD50" s="17">
        <v>0.44089146706747401</v>
      </c>
      <c r="AE50" s="17">
        <v>0.19505039454821599</v>
      </c>
    </row>
    <row r="51" spans="2:31" x14ac:dyDescent="0.2">
      <c r="B51" t="s">
        <v>51</v>
      </c>
      <c r="C51" s="17">
        <v>0.19222289954181901</v>
      </c>
      <c r="D51" s="17">
        <v>0.131499576988796</v>
      </c>
      <c r="E51" s="17">
        <v>0.1273688138771</v>
      </c>
      <c r="F51" s="17">
        <v>0.187991109509869</v>
      </c>
      <c r="G51" s="17">
        <v>0.227018718189094</v>
      </c>
      <c r="H51" s="17">
        <v>0.22791073878215601</v>
      </c>
      <c r="I51" s="17">
        <v>0.23652702820322299</v>
      </c>
      <c r="J51" s="17"/>
      <c r="K51" s="17">
        <v>0.19691655422668999</v>
      </c>
      <c r="L51" s="17">
        <v>0.18463269071077601</v>
      </c>
      <c r="M51" s="17"/>
      <c r="N51" s="17">
        <v>0.17991363925447901</v>
      </c>
      <c r="O51" s="17">
        <v>0.21756165834619301</v>
      </c>
      <c r="P51" s="17">
        <v>0.19073916722460499</v>
      </c>
      <c r="Q51" s="17">
        <v>0.20877555347718199</v>
      </c>
      <c r="R51" s="17">
        <v>0.12713672783472699</v>
      </c>
      <c r="S51" s="17">
        <v>0.154876210844345</v>
      </c>
      <c r="T51" s="17">
        <v>0.25264259140116901</v>
      </c>
      <c r="U51" s="17">
        <v>0.231255473231117</v>
      </c>
      <c r="V51" s="17">
        <v>0.17087506230656499</v>
      </c>
      <c r="W51" s="17">
        <v>0.20446688486494499</v>
      </c>
      <c r="X51" s="17">
        <v>0.208847081422601</v>
      </c>
      <c r="Y51" s="17">
        <v>0.15959762963309501</v>
      </c>
      <c r="Z51" s="17"/>
      <c r="AA51" s="17">
        <v>0.25996356320071701</v>
      </c>
      <c r="AB51" s="17">
        <v>0.16490049564489601</v>
      </c>
      <c r="AC51" s="17">
        <v>0.190210471080559</v>
      </c>
      <c r="AD51" s="17">
        <v>0.134787506315831</v>
      </c>
      <c r="AE51" s="17">
        <v>0.24329637377338401</v>
      </c>
    </row>
    <row r="52" spans="2:31" x14ac:dyDescent="0.2">
      <c r="B52" t="s">
        <v>52</v>
      </c>
      <c r="C52" s="17">
        <v>8.7879736018677101E-2</v>
      </c>
      <c r="D52" s="17">
        <v>1.37018219900009E-2</v>
      </c>
      <c r="E52" s="17">
        <v>7.0659362776139906E-2</v>
      </c>
      <c r="F52" s="17">
        <v>4.2182490166367999E-2</v>
      </c>
      <c r="G52" s="17">
        <v>9.1389650011111406E-2</v>
      </c>
      <c r="H52" s="17">
        <v>0.11753064415653</v>
      </c>
      <c r="I52" s="17">
        <v>0.16540323061664999</v>
      </c>
      <c r="J52" s="17"/>
      <c r="K52" s="17">
        <v>6.9447217381554294E-2</v>
      </c>
      <c r="L52" s="17">
        <v>0.106191382537917</v>
      </c>
      <c r="M52" s="17"/>
      <c r="N52" s="17">
        <v>5.8100406235202802E-2</v>
      </c>
      <c r="O52" s="17">
        <v>0.11573946944005099</v>
      </c>
      <c r="P52" s="17">
        <v>8.2665234710434396E-2</v>
      </c>
      <c r="Q52" s="17">
        <v>9.8167367518422005E-2</v>
      </c>
      <c r="R52" s="17">
        <v>0.10356289313856699</v>
      </c>
      <c r="S52" s="17">
        <v>8.4901578501207706E-2</v>
      </c>
      <c r="T52" s="17">
        <v>0.109376975695614</v>
      </c>
      <c r="U52" s="17">
        <v>4.63525151263788E-2</v>
      </c>
      <c r="V52" s="17">
        <v>6.7445041858146801E-2</v>
      </c>
      <c r="W52" s="17">
        <v>6.5828385767685696E-2</v>
      </c>
      <c r="X52" s="17">
        <v>9.1239770280081206E-2</v>
      </c>
      <c r="Y52" s="17">
        <v>0.19561420004683999</v>
      </c>
      <c r="Z52" s="17"/>
      <c r="AA52" s="17">
        <v>6.8245696252880295E-2</v>
      </c>
      <c r="AB52" s="17">
        <v>0.112091603456972</v>
      </c>
      <c r="AC52" s="17">
        <v>6.2446463936330299E-2</v>
      </c>
      <c r="AD52" s="17">
        <v>4.4556434567380503E-2</v>
      </c>
      <c r="AE52" s="17">
        <v>5.2643606680688598E-2</v>
      </c>
    </row>
    <row r="53" spans="2:31" x14ac:dyDescent="0.2">
      <c r="B53" t="s">
        <v>66</v>
      </c>
      <c r="C53" s="17">
        <v>6.1725688285576501E-2</v>
      </c>
      <c r="D53" s="17">
        <v>4.27410303905695E-2</v>
      </c>
      <c r="E53" s="17">
        <v>1.2736610197659299E-2</v>
      </c>
      <c r="F53" s="17">
        <v>3.97885374402316E-2</v>
      </c>
      <c r="G53" s="17">
        <v>8.3428887952971403E-2</v>
      </c>
      <c r="H53" s="17">
        <v>7.0494997138253801E-2</v>
      </c>
      <c r="I53" s="17">
        <v>0.108560283520963</v>
      </c>
      <c r="J53" s="17"/>
      <c r="K53" s="17">
        <v>4.0973848438951202E-2</v>
      </c>
      <c r="L53" s="17">
        <v>8.2202751678005295E-2</v>
      </c>
      <c r="M53" s="17"/>
      <c r="N53" s="17">
        <v>3.3001101002814497E-2</v>
      </c>
      <c r="O53" s="17">
        <v>5.4872966326535301E-2</v>
      </c>
      <c r="P53" s="17">
        <v>5.8056176017579099E-2</v>
      </c>
      <c r="Q53" s="17">
        <v>4.05875460029416E-2</v>
      </c>
      <c r="R53" s="17">
        <v>8.9184005223228696E-2</v>
      </c>
      <c r="S53" s="17">
        <v>7.2728089749842906E-2</v>
      </c>
      <c r="T53" s="17">
        <v>5.6075396988316102E-2</v>
      </c>
      <c r="U53" s="17">
        <v>0.12307447399190199</v>
      </c>
      <c r="V53" s="17">
        <v>6.6419907772124004E-2</v>
      </c>
      <c r="W53" s="17">
        <v>6.9425559818312804E-2</v>
      </c>
      <c r="X53" s="17">
        <v>3.7552787977173097E-2</v>
      </c>
      <c r="Y53" s="17">
        <v>0.134258054072663</v>
      </c>
      <c r="Z53" s="17"/>
      <c r="AA53" s="17">
        <v>9.6421128654661403E-2</v>
      </c>
      <c r="AB53" s="17">
        <v>5.6843355630777297E-2</v>
      </c>
      <c r="AC53" s="17">
        <v>5.4569028413719599E-2</v>
      </c>
      <c r="AD53" s="17">
        <v>1.76070607846774E-2</v>
      </c>
      <c r="AE53" s="17">
        <v>4.8105082781433398E-2</v>
      </c>
    </row>
    <row r="54" spans="2:31" x14ac:dyDescent="0.2">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row>
    <row r="55" spans="2:31" x14ac:dyDescent="0.2">
      <c r="B55" s="6" t="s">
        <v>72</v>
      </c>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row>
    <row r="56" spans="2:31" x14ac:dyDescent="0.2">
      <c r="B56" s="21" t="s">
        <v>54</v>
      </c>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row>
    <row r="57" spans="2:31" x14ac:dyDescent="0.2">
      <c r="B57" t="s">
        <v>63</v>
      </c>
      <c r="C57" s="17">
        <v>9.4289536912378902E-2</v>
      </c>
      <c r="D57" s="17">
        <v>0.198115261421167</v>
      </c>
      <c r="E57" s="17">
        <v>0.118832109731007</v>
      </c>
      <c r="F57" s="17">
        <v>8.3765329646582801E-2</v>
      </c>
      <c r="G57" s="17">
        <v>7.1374714184207405E-2</v>
      </c>
      <c r="H57" s="17">
        <v>6.4936206907914296E-2</v>
      </c>
      <c r="I57" s="17">
        <v>5.2444537997161901E-2</v>
      </c>
      <c r="J57" s="17"/>
      <c r="K57" s="17">
        <v>0.100363371538966</v>
      </c>
      <c r="L57" s="17">
        <v>8.8714898376803297E-2</v>
      </c>
      <c r="M57" s="17"/>
      <c r="N57" s="17">
        <v>0.14188765706972001</v>
      </c>
      <c r="O57" s="17">
        <v>6.26785792697509E-2</v>
      </c>
      <c r="P57" s="17">
        <v>8.0008059075783705E-2</v>
      </c>
      <c r="Q57" s="17">
        <v>8.8720064333031395E-2</v>
      </c>
      <c r="R57" s="17">
        <v>0.13145414589927801</v>
      </c>
      <c r="S57" s="17">
        <v>8.6771161539627994E-2</v>
      </c>
      <c r="T57" s="17">
        <v>6.7467287757138505E-2</v>
      </c>
      <c r="U57" s="17">
        <v>2.1822930396162302E-2</v>
      </c>
      <c r="V57" s="17">
        <v>0.11347224660076</v>
      </c>
      <c r="W57" s="17">
        <v>0.114644547294949</v>
      </c>
      <c r="X57" s="17">
        <v>7.76906370815484E-2</v>
      </c>
      <c r="Y57" s="17">
        <v>6.3509927961981599E-2</v>
      </c>
      <c r="Z57" s="17"/>
      <c r="AA57" s="17">
        <v>9.5827831352011297E-2</v>
      </c>
      <c r="AB57" s="17">
        <v>0.11400267435718001</v>
      </c>
      <c r="AC57" s="17">
        <v>7.7925077752233493E-2</v>
      </c>
      <c r="AD57" s="17">
        <v>0.122790778064157</v>
      </c>
      <c r="AE57" s="17">
        <v>4.5593637610230497E-2</v>
      </c>
    </row>
    <row r="58" spans="2:31" x14ac:dyDescent="0.2">
      <c r="B58" t="s">
        <v>64</v>
      </c>
      <c r="C58" s="17">
        <v>0.23651533832626301</v>
      </c>
      <c r="D58" s="17">
        <v>0.346044141168734</v>
      </c>
      <c r="E58" s="17">
        <v>0.240942044760621</v>
      </c>
      <c r="F58" s="17">
        <v>0.303946556519266</v>
      </c>
      <c r="G58" s="17">
        <v>0.17543981539829101</v>
      </c>
      <c r="H58" s="17">
        <v>0.215856291375187</v>
      </c>
      <c r="I58" s="17">
        <v>0.16883554313260599</v>
      </c>
      <c r="J58" s="17"/>
      <c r="K58" s="17">
        <v>0.22435904310867</v>
      </c>
      <c r="L58" s="17">
        <v>0.24736568299681599</v>
      </c>
      <c r="M58" s="17"/>
      <c r="N58" s="17">
        <v>0.25477840357423198</v>
      </c>
      <c r="O58" s="17">
        <v>0.235864220992485</v>
      </c>
      <c r="P58" s="17">
        <v>0.21709927225268999</v>
      </c>
      <c r="Q58" s="17">
        <v>0.22631380678508101</v>
      </c>
      <c r="R58" s="17">
        <v>0.19864286403748499</v>
      </c>
      <c r="S58" s="17">
        <v>0.24829865085983099</v>
      </c>
      <c r="T58" s="17">
        <v>0.32450434230988101</v>
      </c>
      <c r="U58" s="17">
        <v>0.17255158243712401</v>
      </c>
      <c r="V58" s="17">
        <v>0.26425087170614497</v>
      </c>
      <c r="W58" s="17">
        <v>0.23492463544627901</v>
      </c>
      <c r="X58" s="17">
        <v>0.169530432275877</v>
      </c>
      <c r="Y58" s="17">
        <v>0.15592314933363099</v>
      </c>
      <c r="Z58" s="17"/>
      <c r="AA58" s="17">
        <v>0.187064983026277</v>
      </c>
      <c r="AB58" s="17">
        <v>0.29060836243495097</v>
      </c>
      <c r="AC58" s="17">
        <v>0.241113514513703</v>
      </c>
      <c r="AD58" s="17">
        <v>0.18879933048502501</v>
      </c>
      <c r="AE58" s="17">
        <v>0.47091227396731999</v>
      </c>
    </row>
    <row r="59" spans="2:31" x14ac:dyDescent="0.2">
      <c r="B59" t="s">
        <v>65</v>
      </c>
      <c r="C59" s="17">
        <v>0.385383905818172</v>
      </c>
      <c r="D59" s="17">
        <v>0.26321647146931798</v>
      </c>
      <c r="E59" s="17">
        <v>0.46203666671626697</v>
      </c>
      <c r="F59" s="17">
        <v>0.40576685423988101</v>
      </c>
      <c r="G59" s="17">
        <v>0.42979822166563902</v>
      </c>
      <c r="H59" s="17">
        <v>0.34849728400926799</v>
      </c>
      <c r="I59" s="17">
        <v>0.376032799380766</v>
      </c>
      <c r="J59" s="17"/>
      <c r="K59" s="17">
        <v>0.39108659789532302</v>
      </c>
      <c r="L59" s="17">
        <v>0.381256344955544</v>
      </c>
      <c r="M59" s="17"/>
      <c r="N59" s="17">
        <v>0.33614215993848801</v>
      </c>
      <c r="O59" s="17">
        <v>0.41899191833953098</v>
      </c>
      <c r="P59" s="17">
        <v>0.44247821765677098</v>
      </c>
      <c r="Q59" s="17">
        <v>0.36293103382528302</v>
      </c>
      <c r="R59" s="17">
        <v>0.45464641289955399</v>
      </c>
      <c r="S59" s="17">
        <v>0.44782242614145401</v>
      </c>
      <c r="T59" s="17">
        <v>0.21018893289548801</v>
      </c>
      <c r="U59" s="17">
        <v>0.497745480561196</v>
      </c>
      <c r="V59" s="17">
        <v>0.325822777327681</v>
      </c>
      <c r="W59" s="17">
        <v>0.40309990438910298</v>
      </c>
      <c r="X59" s="17">
        <v>0.43990893443620999</v>
      </c>
      <c r="Y59" s="17">
        <v>0.42484846145559102</v>
      </c>
      <c r="Z59" s="17"/>
      <c r="AA59" s="17">
        <v>0.37140767858569901</v>
      </c>
      <c r="AB59" s="17">
        <v>0.347136912255262</v>
      </c>
      <c r="AC59" s="17">
        <v>0.41126908376253102</v>
      </c>
      <c r="AD59" s="17">
        <v>0.46537390156119002</v>
      </c>
      <c r="AE59" s="17">
        <v>0.282791889560985</v>
      </c>
    </row>
    <row r="60" spans="2:31" x14ac:dyDescent="0.2">
      <c r="B60" t="s">
        <v>51</v>
      </c>
      <c r="C60" s="17">
        <v>0.18604854530189699</v>
      </c>
      <c r="D60" s="17">
        <v>0.11730688554817</v>
      </c>
      <c r="E60" s="17">
        <v>0.13106022158552899</v>
      </c>
      <c r="F60" s="17">
        <v>0.11774854863258299</v>
      </c>
      <c r="G60" s="17">
        <v>0.21743429196077799</v>
      </c>
      <c r="H60" s="17">
        <v>0.26523495981415701</v>
      </c>
      <c r="I60" s="17">
        <v>0.25337282184575299</v>
      </c>
      <c r="J60" s="17"/>
      <c r="K60" s="17">
        <v>0.19307569277419501</v>
      </c>
      <c r="L60" s="17">
        <v>0.17805035492632401</v>
      </c>
      <c r="M60" s="17"/>
      <c r="N60" s="17">
        <v>0.215573249512653</v>
      </c>
      <c r="O60" s="17">
        <v>0.20095147521260001</v>
      </c>
      <c r="P60" s="17">
        <v>0.117379516745642</v>
      </c>
      <c r="Q60" s="17">
        <v>0.18822413673864799</v>
      </c>
      <c r="R60" s="17">
        <v>0.12627161479795099</v>
      </c>
      <c r="S60" s="17">
        <v>0.136057602613989</v>
      </c>
      <c r="T60" s="17">
        <v>0.27925159317743697</v>
      </c>
      <c r="U60" s="17">
        <v>0.18736115174949999</v>
      </c>
      <c r="V60" s="17">
        <v>0.19406841051531401</v>
      </c>
      <c r="W60" s="17">
        <v>0.180260275128206</v>
      </c>
      <c r="X60" s="17">
        <v>0.183763980107679</v>
      </c>
      <c r="Y60" s="17">
        <v>0.191442910263455</v>
      </c>
      <c r="Z60" s="17"/>
      <c r="AA60" s="17">
        <v>0.23458737428923901</v>
      </c>
      <c r="AB60" s="17">
        <v>0.16480590804772099</v>
      </c>
      <c r="AC60" s="17">
        <v>0.182422432161751</v>
      </c>
      <c r="AD60" s="17">
        <v>0.16231139449302201</v>
      </c>
      <c r="AE60" s="17">
        <v>9.9953509399341597E-2</v>
      </c>
    </row>
    <row r="61" spans="2:31" x14ac:dyDescent="0.2">
      <c r="B61" t="s">
        <v>52</v>
      </c>
      <c r="C61" s="17">
        <v>7.5063340399961903E-2</v>
      </c>
      <c r="D61" s="17">
        <v>6.0894200518621697E-2</v>
      </c>
      <c r="E61" s="17">
        <v>4.0505049382654097E-2</v>
      </c>
      <c r="F61" s="17">
        <v>6.1877201250925599E-2</v>
      </c>
      <c r="G61" s="17">
        <v>9.4256359666328504E-2</v>
      </c>
      <c r="H61" s="17">
        <v>6.5897176347380002E-2</v>
      </c>
      <c r="I61" s="17">
        <v>0.113902314890415</v>
      </c>
      <c r="J61" s="17"/>
      <c r="K61" s="17">
        <v>7.7413234560970906E-2</v>
      </c>
      <c r="L61" s="17">
        <v>7.30503885750967E-2</v>
      </c>
      <c r="M61" s="17"/>
      <c r="N61" s="17">
        <v>3.8983981090474802E-2</v>
      </c>
      <c r="O61" s="17">
        <v>6.1349821605500898E-2</v>
      </c>
      <c r="P61" s="17">
        <v>0.108587751878438</v>
      </c>
      <c r="Q61" s="17">
        <v>0.100392120999078</v>
      </c>
      <c r="R61" s="17">
        <v>7.3419301127902001E-2</v>
      </c>
      <c r="S61" s="17">
        <v>7.0947333308667607E-2</v>
      </c>
      <c r="T61" s="17">
        <v>0.118587843860055</v>
      </c>
      <c r="U61" s="17">
        <v>9.4526523837405799E-2</v>
      </c>
      <c r="V61" s="17">
        <v>5.1649923934021999E-2</v>
      </c>
      <c r="W61" s="17">
        <v>5.5118281735359001E-2</v>
      </c>
      <c r="X61" s="17">
        <v>9.1106175515641402E-2</v>
      </c>
      <c r="Y61" s="17">
        <v>0.13198315163251501</v>
      </c>
      <c r="Z61" s="17"/>
      <c r="AA61" s="17">
        <v>7.3609516964578098E-2</v>
      </c>
      <c r="AB61" s="17">
        <v>5.6190624904592298E-2</v>
      </c>
      <c r="AC61" s="17">
        <v>7.4893951011398799E-2</v>
      </c>
      <c r="AD61" s="17">
        <v>4.6228159702618503E-2</v>
      </c>
      <c r="AE61" s="17">
        <v>5.2643606680688598E-2</v>
      </c>
    </row>
    <row r="62" spans="2:31" x14ac:dyDescent="0.2">
      <c r="B62" t="s">
        <v>66</v>
      </c>
      <c r="C62" s="17">
        <v>2.2699333241326801E-2</v>
      </c>
      <c r="D62" s="17">
        <v>1.44230398739888E-2</v>
      </c>
      <c r="E62" s="17">
        <v>6.6239078239208101E-3</v>
      </c>
      <c r="F62" s="17">
        <v>2.68955097107616E-2</v>
      </c>
      <c r="G62" s="17">
        <v>1.16965971247549E-2</v>
      </c>
      <c r="H62" s="17">
        <v>3.9578081546094102E-2</v>
      </c>
      <c r="I62" s="17">
        <v>3.5411982753297898E-2</v>
      </c>
      <c r="J62" s="17"/>
      <c r="K62" s="17">
        <v>1.3702060121875101E-2</v>
      </c>
      <c r="L62" s="17">
        <v>3.15623301694151E-2</v>
      </c>
      <c r="M62" s="17"/>
      <c r="N62" s="17">
        <v>1.26345488144315E-2</v>
      </c>
      <c r="O62" s="17">
        <v>2.01639845801325E-2</v>
      </c>
      <c r="P62" s="17">
        <v>3.4447182390675797E-2</v>
      </c>
      <c r="Q62" s="17">
        <v>3.3418837318878403E-2</v>
      </c>
      <c r="R62" s="17">
        <v>1.556566123783E-2</v>
      </c>
      <c r="S62" s="17">
        <v>1.0102825536429799E-2</v>
      </c>
      <c r="T62" s="17">
        <v>0</v>
      </c>
      <c r="U62" s="17">
        <v>2.59923310186124E-2</v>
      </c>
      <c r="V62" s="17">
        <v>5.07357699160772E-2</v>
      </c>
      <c r="W62" s="17">
        <v>1.1952356006104701E-2</v>
      </c>
      <c r="X62" s="17">
        <v>3.7999840583044599E-2</v>
      </c>
      <c r="Y62" s="17">
        <v>3.2292399352826497E-2</v>
      </c>
      <c r="Z62" s="17"/>
      <c r="AA62" s="17">
        <v>3.7502615782195103E-2</v>
      </c>
      <c r="AB62" s="17">
        <v>2.7255518000293199E-2</v>
      </c>
      <c r="AC62" s="17">
        <v>1.2375940798383001E-2</v>
      </c>
      <c r="AD62" s="17">
        <v>1.44964356939878E-2</v>
      </c>
      <c r="AE62" s="17">
        <v>4.8105082781433398E-2</v>
      </c>
    </row>
    <row r="63" spans="2:31" x14ac:dyDescent="0.2">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row>
    <row r="64" spans="2:31" x14ac:dyDescent="0.2">
      <c r="B64" s="6" t="s">
        <v>73</v>
      </c>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row>
    <row r="65" spans="2:31" x14ac:dyDescent="0.2">
      <c r="B65" s="21" t="s">
        <v>54</v>
      </c>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row>
    <row r="66" spans="2:31" x14ac:dyDescent="0.2">
      <c r="B66" t="s">
        <v>63</v>
      </c>
      <c r="C66" s="17">
        <v>0.106362473354551</v>
      </c>
      <c r="D66" s="17">
        <v>0.13163576763193299</v>
      </c>
      <c r="E66" s="17">
        <v>0.11323422719296999</v>
      </c>
      <c r="F66" s="17">
        <v>6.2506332264362099E-2</v>
      </c>
      <c r="G66" s="17">
        <v>7.76634020759598E-2</v>
      </c>
      <c r="H66" s="17">
        <v>8.6388662078155098E-2</v>
      </c>
      <c r="I66" s="17">
        <v>0.156330677719064</v>
      </c>
      <c r="J66" s="17"/>
      <c r="K66" s="17">
        <v>0.132285642773776</v>
      </c>
      <c r="L66" s="17">
        <v>8.1466382324802203E-2</v>
      </c>
      <c r="M66" s="17"/>
      <c r="N66" s="17">
        <v>0.14830931731880101</v>
      </c>
      <c r="O66" s="17">
        <v>9.0266575089661405E-2</v>
      </c>
      <c r="P66" s="17">
        <v>8.0659743791321306E-2</v>
      </c>
      <c r="Q66" s="17">
        <v>8.8919116793922504E-2</v>
      </c>
      <c r="R66" s="17">
        <v>6.95029374658237E-2</v>
      </c>
      <c r="S66" s="17">
        <v>0.12951811357350801</v>
      </c>
      <c r="T66" s="17">
        <v>8.5992141339126499E-2</v>
      </c>
      <c r="U66" s="17">
        <v>4.9955284499608003E-2</v>
      </c>
      <c r="V66" s="17">
        <v>0.13085022164448701</v>
      </c>
      <c r="W66" s="17">
        <v>0.101420439291102</v>
      </c>
      <c r="X66" s="17">
        <v>0.15240882517451501</v>
      </c>
      <c r="Y66" s="17">
        <v>9.6134882504114505E-2</v>
      </c>
      <c r="Z66" s="17"/>
      <c r="AA66" s="17">
        <v>0.106091042774005</v>
      </c>
      <c r="AB66" s="17">
        <v>0.11220595142777801</v>
      </c>
      <c r="AC66" s="17">
        <v>7.2019266049799593E-2</v>
      </c>
      <c r="AD66" s="17">
        <v>0.170207616116691</v>
      </c>
      <c r="AE66" s="17">
        <v>0.13801212266808399</v>
      </c>
    </row>
    <row r="67" spans="2:31" x14ac:dyDescent="0.2">
      <c r="B67" t="s">
        <v>64</v>
      </c>
      <c r="C67" s="17">
        <v>0.21785218965457101</v>
      </c>
      <c r="D67" s="17">
        <v>0.23549095297217101</v>
      </c>
      <c r="E67" s="17">
        <v>0.25512655905591702</v>
      </c>
      <c r="F67" s="17">
        <v>0.24849171654873101</v>
      </c>
      <c r="G67" s="17">
        <v>0.23070794777140299</v>
      </c>
      <c r="H67" s="17">
        <v>0.20783527126777901</v>
      </c>
      <c r="I67" s="17">
        <v>0.147263784013524</v>
      </c>
      <c r="J67" s="17"/>
      <c r="K67" s="17">
        <v>0.228432877729005</v>
      </c>
      <c r="L67" s="17">
        <v>0.20834087953987299</v>
      </c>
      <c r="M67" s="17"/>
      <c r="N67" s="17">
        <v>0.20952698749729101</v>
      </c>
      <c r="O67" s="17">
        <v>0.139422565894745</v>
      </c>
      <c r="P67" s="17">
        <v>0.21610361977551601</v>
      </c>
      <c r="Q67" s="17">
        <v>0.27550620169344398</v>
      </c>
      <c r="R67" s="17">
        <v>0.18597364111986101</v>
      </c>
      <c r="S67" s="17">
        <v>0.24919715387204</v>
      </c>
      <c r="T67" s="17">
        <v>0.24053365531307</v>
      </c>
      <c r="U67" s="17">
        <v>0.21840035875254399</v>
      </c>
      <c r="V67" s="17">
        <v>0.24162959439203699</v>
      </c>
      <c r="W67" s="17">
        <v>0.23619527819174099</v>
      </c>
      <c r="X67" s="17">
        <v>0.207645635110312</v>
      </c>
      <c r="Y67" s="17">
        <v>0.22385088403465001</v>
      </c>
      <c r="Z67" s="17"/>
      <c r="AA67" s="17">
        <v>0.182167414343336</v>
      </c>
      <c r="AB67" s="17">
        <v>0.20749854399304499</v>
      </c>
      <c r="AC67" s="17">
        <v>0.26215937683421697</v>
      </c>
      <c r="AD67" s="17">
        <v>0.21830922201748201</v>
      </c>
      <c r="AE67" s="17">
        <v>0.36950725773114002</v>
      </c>
    </row>
    <row r="68" spans="2:31" x14ac:dyDescent="0.2">
      <c r="B68" t="s">
        <v>65</v>
      </c>
      <c r="C68" s="17">
        <v>0.36746578637529898</v>
      </c>
      <c r="D68" s="17">
        <v>0.27617137565196598</v>
      </c>
      <c r="E68" s="17">
        <v>0.40768385980887001</v>
      </c>
      <c r="F68" s="17">
        <v>0.36705153281943098</v>
      </c>
      <c r="G68" s="17">
        <v>0.390133510771146</v>
      </c>
      <c r="H68" s="17">
        <v>0.37498963012076197</v>
      </c>
      <c r="I68" s="17">
        <v>0.37208012283149899</v>
      </c>
      <c r="J68" s="17"/>
      <c r="K68" s="17">
        <v>0.36490437554875699</v>
      </c>
      <c r="L68" s="17">
        <v>0.36944274318029602</v>
      </c>
      <c r="M68" s="17"/>
      <c r="N68" s="17">
        <v>0.33314466079087202</v>
      </c>
      <c r="O68" s="17">
        <v>0.43206035806480197</v>
      </c>
      <c r="P68" s="17">
        <v>0.33468253920144497</v>
      </c>
      <c r="Q68" s="17">
        <v>0.28520707100505999</v>
      </c>
      <c r="R68" s="17">
        <v>0.497415676844565</v>
      </c>
      <c r="S68" s="17">
        <v>0.28909738612465202</v>
      </c>
      <c r="T68" s="17">
        <v>0.398138266234557</v>
      </c>
      <c r="U68" s="17">
        <v>0.455383531933371</v>
      </c>
      <c r="V68" s="17">
        <v>0.33152812516118801</v>
      </c>
      <c r="W68" s="17">
        <v>0.40318382316254697</v>
      </c>
      <c r="X68" s="17">
        <v>0.378455407026833</v>
      </c>
      <c r="Y68" s="17">
        <v>0.31862915546812098</v>
      </c>
      <c r="Z68" s="17"/>
      <c r="AA68" s="17">
        <v>0.371769538260803</v>
      </c>
      <c r="AB68" s="17">
        <v>0.33963506411787597</v>
      </c>
      <c r="AC68" s="17">
        <v>0.38326706245054198</v>
      </c>
      <c r="AD68" s="17">
        <v>0.371969078739674</v>
      </c>
      <c r="AE68" s="17">
        <v>0.237518096679803</v>
      </c>
    </row>
    <row r="69" spans="2:31" x14ac:dyDescent="0.2">
      <c r="B69" t="s">
        <v>51</v>
      </c>
      <c r="C69" s="17">
        <v>0.18498000490692701</v>
      </c>
      <c r="D69" s="17">
        <v>0.164982891849703</v>
      </c>
      <c r="E69" s="17">
        <v>0.123508585195148</v>
      </c>
      <c r="F69" s="17">
        <v>0.18286920933544301</v>
      </c>
      <c r="G69" s="17">
        <v>0.180211660491021</v>
      </c>
      <c r="H69" s="17">
        <v>0.219049818590798</v>
      </c>
      <c r="I69" s="17">
        <v>0.23094028041054801</v>
      </c>
      <c r="J69" s="17"/>
      <c r="K69" s="17">
        <v>0.17187900353946001</v>
      </c>
      <c r="L69" s="17">
        <v>0.19661631370857999</v>
      </c>
      <c r="M69" s="17"/>
      <c r="N69" s="17">
        <v>0.17608431970239</v>
      </c>
      <c r="O69" s="17">
        <v>0.25615977836060699</v>
      </c>
      <c r="P69" s="17">
        <v>0.21234566876461999</v>
      </c>
      <c r="Q69" s="17">
        <v>0.24420584139448301</v>
      </c>
      <c r="R69" s="17">
        <v>5.7178216724759701E-2</v>
      </c>
      <c r="S69" s="17">
        <v>0.16736634292729199</v>
      </c>
      <c r="T69" s="17">
        <v>0.19739976665693201</v>
      </c>
      <c r="U69" s="17">
        <v>0.184216804020047</v>
      </c>
      <c r="V69" s="17">
        <v>0.194501447402883</v>
      </c>
      <c r="W69" s="17">
        <v>0.16711663284450601</v>
      </c>
      <c r="X69" s="17">
        <v>9.6550427299504596E-2</v>
      </c>
      <c r="Y69" s="17">
        <v>0.152798795555453</v>
      </c>
      <c r="Z69" s="17"/>
      <c r="AA69" s="17">
        <v>0.21755524760418901</v>
      </c>
      <c r="AB69" s="17">
        <v>0.15877246880040899</v>
      </c>
      <c r="AC69" s="17">
        <v>0.19383912580104301</v>
      </c>
      <c r="AD69" s="17">
        <v>0.16598780020826601</v>
      </c>
      <c r="AE69" s="17">
        <v>0.10837658983560999</v>
      </c>
    </row>
    <row r="70" spans="2:31" x14ac:dyDescent="0.2">
      <c r="B70" t="s">
        <v>52</v>
      </c>
      <c r="C70" s="17">
        <v>6.5789459458360205E-2</v>
      </c>
      <c r="D70" s="17">
        <v>6.3063956625705006E-2</v>
      </c>
      <c r="E70" s="17">
        <v>5.9806183099498103E-2</v>
      </c>
      <c r="F70" s="17">
        <v>5.7875769826879697E-2</v>
      </c>
      <c r="G70" s="17">
        <v>7.0897617868927496E-2</v>
      </c>
      <c r="H70" s="17">
        <v>7.9474668289203604E-2</v>
      </c>
      <c r="I70" s="17">
        <v>6.5599660365703596E-2</v>
      </c>
      <c r="J70" s="17"/>
      <c r="K70" s="17">
        <v>6.8083969473859196E-2</v>
      </c>
      <c r="L70" s="17">
        <v>6.3795978904346698E-2</v>
      </c>
      <c r="M70" s="17"/>
      <c r="N70" s="17">
        <v>6.5406623845689599E-2</v>
      </c>
      <c r="O70" s="17">
        <v>3.3900115395844602E-2</v>
      </c>
      <c r="P70" s="17">
        <v>8.7384203280613901E-2</v>
      </c>
      <c r="Q70" s="17">
        <v>6.3285235833246495E-2</v>
      </c>
      <c r="R70" s="17">
        <v>0.11319439972105</v>
      </c>
      <c r="S70" s="17">
        <v>0.101705271483401</v>
      </c>
      <c r="T70" s="17">
        <v>4.4442901697736098E-2</v>
      </c>
      <c r="U70" s="17">
        <v>4.56338580811982E-2</v>
      </c>
      <c r="V70" s="17">
        <v>5.0877700077571801E-2</v>
      </c>
      <c r="W70" s="17">
        <v>1.0989941359984099E-2</v>
      </c>
      <c r="X70" s="17">
        <v>0.12848057475034599</v>
      </c>
      <c r="Y70" s="17">
        <v>0.13622457981159999</v>
      </c>
      <c r="Z70" s="17"/>
      <c r="AA70" s="17">
        <v>6.1476588162819201E-2</v>
      </c>
      <c r="AB70" s="17">
        <v>7.4021190099239798E-2</v>
      </c>
      <c r="AC70" s="17">
        <v>6.0511652281330701E-2</v>
      </c>
      <c r="AD70" s="17">
        <v>4.8454948244423202E-2</v>
      </c>
      <c r="AE70" s="17">
        <v>5.2643606680688598E-2</v>
      </c>
    </row>
    <row r="71" spans="2:31" x14ac:dyDescent="0.2">
      <c r="B71" t="s">
        <v>66</v>
      </c>
      <c r="C71" s="17">
        <v>5.7550086250292697E-2</v>
      </c>
      <c r="D71" s="17">
        <v>0.128655055268521</v>
      </c>
      <c r="E71" s="17">
        <v>4.0640585647596997E-2</v>
      </c>
      <c r="F71" s="17">
        <v>8.1205439205152205E-2</v>
      </c>
      <c r="G71" s="17">
        <v>5.03858610215418E-2</v>
      </c>
      <c r="H71" s="17">
        <v>3.2261949653302403E-2</v>
      </c>
      <c r="I71" s="17">
        <v>2.77854746596615E-2</v>
      </c>
      <c r="J71" s="17"/>
      <c r="K71" s="17">
        <v>3.4414130935142999E-2</v>
      </c>
      <c r="L71" s="17">
        <v>8.0337702342102593E-2</v>
      </c>
      <c r="M71" s="17"/>
      <c r="N71" s="17">
        <v>6.7528090844956104E-2</v>
      </c>
      <c r="O71" s="17">
        <v>4.8190607194339902E-2</v>
      </c>
      <c r="P71" s="17">
        <v>6.8824225186484095E-2</v>
      </c>
      <c r="Q71" s="17">
        <v>4.28765332798434E-2</v>
      </c>
      <c r="R71" s="17">
        <v>7.6735128123941704E-2</v>
      </c>
      <c r="S71" s="17">
        <v>6.3115732019107196E-2</v>
      </c>
      <c r="T71" s="17">
        <v>3.3493268758578602E-2</v>
      </c>
      <c r="U71" s="17">
        <v>4.6410162713231E-2</v>
      </c>
      <c r="V71" s="17">
        <v>5.0612911321833501E-2</v>
      </c>
      <c r="W71" s="17">
        <v>8.1093885150120698E-2</v>
      </c>
      <c r="X71" s="17">
        <v>3.6459130638488699E-2</v>
      </c>
      <c r="Y71" s="17">
        <v>7.2361702626061494E-2</v>
      </c>
      <c r="Z71" s="17"/>
      <c r="AA71" s="17">
        <v>6.09401688548478E-2</v>
      </c>
      <c r="AB71" s="17">
        <v>0.107866781561653</v>
      </c>
      <c r="AC71" s="17">
        <v>2.8203516583067301E-2</v>
      </c>
      <c r="AD71" s="17">
        <v>2.5071334673463602E-2</v>
      </c>
      <c r="AE71" s="17">
        <v>9.3942326404673801E-2</v>
      </c>
    </row>
    <row r="72" spans="2:31" x14ac:dyDescent="0.2">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row>
    <row r="73" spans="2:31" x14ac:dyDescent="0.2">
      <c r="B73" s="6" t="s">
        <v>76</v>
      </c>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row>
    <row r="74" spans="2:31" x14ac:dyDescent="0.2">
      <c r="B74" s="21" t="s">
        <v>54</v>
      </c>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row>
    <row r="75" spans="2:31" x14ac:dyDescent="0.2">
      <c r="B75" t="s">
        <v>74</v>
      </c>
      <c r="C75" s="17">
        <v>0.55201922845078399</v>
      </c>
      <c r="D75" s="17">
        <v>0.57445466885900698</v>
      </c>
      <c r="E75" s="17">
        <v>0.64912711372301901</v>
      </c>
      <c r="F75" s="17">
        <v>0.52078523132744103</v>
      </c>
      <c r="G75" s="17">
        <v>0.51332251257880501</v>
      </c>
      <c r="H75" s="17">
        <v>0.49668736672185498</v>
      </c>
      <c r="I75" s="17">
        <v>0.55196652272292701</v>
      </c>
      <c r="J75" s="17"/>
      <c r="K75" s="17">
        <v>0.53023419831169705</v>
      </c>
      <c r="L75" s="17">
        <v>0.57344000826113795</v>
      </c>
      <c r="M75" s="17"/>
      <c r="N75" s="17">
        <v>0.64483847686631202</v>
      </c>
      <c r="O75" s="17">
        <v>0.55796886054094597</v>
      </c>
      <c r="P75" s="17">
        <v>0.59078495292987099</v>
      </c>
      <c r="Q75" s="17">
        <v>0.52081151521619196</v>
      </c>
      <c r="R75" s="17">
        <v>0.53439411237482803</v>
      </c>
      <c r="S75" s="17">
        <v>0.58807438252120903</v>
      </c>
      <c r="T75" s="17">
        <v>0.455787568509741</v>
      </c>
      <c r="U75" s="17">
        <v>0.55279354272184</v>
      </c>
      <c r="V75" s="17">
        <v>0.58537606854068402</v>
      </c>
      <c r="W75" s="17">
        <v>0.48349462944588001</v>
      </c>
      <c r="X75" s="17">
        <v>0.48975620623968102</v>
      </c>
      <c r="Y75" s="17">
        <v>0.45618927042940599</v>
      </c>
      <c r="Z75" s="17"/>
      <c r="AA75" s="17">
        <v>0.51570988422049802</v>
      </c>
      <c r="AB75" s="17">
        <v>0.54766078025696696</v>
      </c>
      <c r="AC75" s="17">
        <v>0.54650003333895403</v>
      </c>
      <c r="AD75" s="17">
        <v>0.62918783427055902</v>
      </c>
      <c r="AE75" s="17">
        <v>0.86560653058491999</v>
      </c>
    </row>
    <row r="76" spans="2:31" x14ac:dyDescent="0.2">
      <c r="B76" t="s">
        <v>75</v>
      </c>
      <c r="C76" s="17">
        <v>0.44798077154921601</v>
      </c>
      <c r="D76" s="17">
        <v>0.42554533114099302</v>
      </c>
      <c r="E76" s="17">
        <v>0.35087288627698099</v>
      </c>
      <c r="F76" s="17">
        <v>0.47921476867255902</v>
      </c>
      <c r="G76" s="17">
        <v>0.48667748742119499</v>
      </c>
      <c r="H76" s="17">
        <v>0.50331263327814502</v>
      </c>
      <c r="I76" s="17">
        <v>0.44803347727707299</v>
      </c>
      <c r="J76" s="17"/>
      <c r="K76" s="17">
        <v>0.46976580168830301</v>
      </c>
      <c r="L76" s="17">
        <v>0.426559991738862</v>
      </c>
      <c r="M76" s="17"/>
      <c r="N76" s="17">
        <v>0.35516152313368798</v>
      </c>
      <c r="O76" s="17">
        <v>0.44203113945905398</v>
      </c>
      <c r="P76" s="17">
        <v>0.40921504707012901</v>
      </c>
      <c r="Q76" s="17">
        <v>0.47918848478380799</v>
      </c>
      <c r="R76" s="17">
        <v>0.46560588762517202</v>
      </c>
      <c r="S76" s="17">
        <v>0.41192561747879097</v>
      </c>
      <c r="T76" s="17">
        <v>0.544212431490259</v>
      </c>
      <c r="U76" s="17">
        <v>0.44720645727816</v>
      </c>
      <c r="V76" s="17">
        <v>0.41462393145931598</v>
      </c>
      <c r="W76" s="17">
        <v>0.51650537055412005</v>
      </c>
      <c r="X76" s="17">
        <v>0.51024379376031903</v>
      </c>
      <c r="Y76" s="17">
        <v>0.54381072957059395</v>
      </c>
      <c r="Z76" s="17"/>
      <c r="AA76" s="17">
        <v>0.48429011577950198</v>
      </c>
      <c r="AB76" s="17">
        <v>0.45233921974303298</v>
      </c>
      <c r="AC76" s="17">
        <v>0.45349996666104597</v>
      </c>
      <c r="AD76" s="17">
        <v>0.37081216572944098</v>
      </c>
      <c r="AE76" s="17">
        <v>0.13439346941508001</v>
      </c>
    </row>
    <row r="77" spans="2:31" x14ac:dyDescent="0.2">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row>
    <row r="78" spans="2:31" x14ac:dyDescent="0.2">
      <c r="B78" s="6" t="s">
        <v>93</v>
      </c>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row>
    <row r="79" spans="2:31" x14ac:dyDescent="0.2">
      <c r="B79" s="21" t="s">
        <v>54</v>
      </c>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row>
    <row r="80" spans="2:31" x14ac:dyDescent="0.2">
      <c r="B80" t="s">
        <v>77</v>
      </c>
      <c r="C80" s="17">
        <v>0.62254759313137398</v>
      </c>
      <c r="D80" s="17">
        <v>0.507844133933121</v>
      </c>
      <c r="E80" s="17">
        <v>0.65843108509632997</v>
      </c>
      <c r="F80" s="17">
        <v>0.59280958250397497</v>
      </c>
      <c r="G80" s="17">
        <v>0.59604921607676098</v>
      </c>
      <c r="H80" s="17">
        <v>0.62771386620284897</v>
      </c>
      <c r="I80" s="17">
        <v>0.71083514520533497</v>
      </c>
      <c r="J80" s="17"/>
      <c r="K80" s="17">
        <v>0.60460474608142101</v>
      </c>
      <c r="L80" s="17">
        <v>0.64041024813563296</v>
      </c>
      <c r="M80" s="17"/>
      <c r="N80" s="17">
        <v>0.64054718461663496</v>
      </c>
      <c r="O80" s="17">
        <v>0.62661489818792204</v>
      </c>
      <c r="P80" s="17">
        <v>0.641877684380323</v>
      </c>
      <c r="Q80" s="17">
        <v>0.63914028931476097</v>
      </c>
      <c r="R80" s="17">
        <v>0.55972885614902301</v>
      </c>
      <c r="S80" s="17">
        <v>0.601375883405181</v>
      </c>
      <c r="T80" s="17">
        <v>0.65860584214468598</v>
      </c>
      <c r="U80" s="17">
        <v>0.66602986259382002</v>
      </c>
      <c r="V80" s="17">
        <v>0.60684202867304904</v>
      </c>
      <c r="W80" s="17">
        <v>0.61635113490024696</v>
      </c>
      <c r="X80" s="17">
        <v>0.56776720739873499</v>
      </c>
      <c r="Y80" s="17">
        <v>0.64467745539431998</v>
      </c>
      <c r="Z80" s="17"/>
      <c r="AA80" s="17">
        <v>0.59413095901847501</v>
      </c>
      <c r="AB80" s="17">
        <v>0.62005330490964194</v>
      </c>
      <c r="AC80" s="17">
        <v>0.64661907502806104</v>
      </c>
      <c r="AD80" s="17">
        <v>0.66864438573346396</v>
      </c>
      <c r="AE80" s="17">
        <v>0.76252034210330999</v>
      </c>
    </row>
    <row r="81" spans="2:31" x14ac:dyDescent="0.2">
      <c r="B81" t="s">
        <v>78</v>
      </c>
      <c r="C81" s="17">
        <v>0.50101670403945398</v>
      </c>
      <c r="D81" s="17">
        <v>0.30869861885782401</v>
      </c>
      <c r="E81" s="17">
        <v>0.46429053583317798</v>
      </c>
      <c r="F81" s="17">
        <v>0.43566665212282102</v>
      </c>
      <c r="G81" s="17">
        <v>0.46780985989930202</v>
      </c>
      <c r="H81" s="17">
        <v>0.63296211339549702</v>
      </c>
      <c r="I81" s="17">
        <v>0.64834492959509005</v>
      </c>
      <c r="J81" s="17"/>
      <c r="K81" s="17">
        <v>0.47061497971577998</v>
      </c>
      <c r="L81" s="17">
        <v>0.53052512338376101</v>
      </c>
      <c r="M81" s="17"/>
      <c r="N81" s="17">
        <v>0.46627868476190598</v>
      </c>
      <c r="O81" s="17">
        <v>0.467202294871638</v>
      </c>
      <c r="P81" s="17">
        <v>0.53062733730301304</v>
      </c>
      <c r="Q81" s="17">
        <v>0.46795042666509501</v>
      </c>
      <c r="R81" s="17">
        <v>0.43906652318099398</v>
      </c>
      <c r="S81" s="17">
        <v>0.53770654688821296</v>
      </c>
      <c r="T81" s="17">
        <v>0.55734205396106595</v>
      </c>
      <c r="U81" s="17">
        <v>0.73833231229895602</v>
      </c>
      <c r="V81" s="17">
        <v>0.45442292085782099</v>
      </c>
      <c r="W81" s="17">
        <v>0.51308791731771297</v>
      </c>
      <c r="X81" s="17">
        <v>0.55324954811507698</v>
      </c>
      <c r="Y81" s="17">
        <v>0.43804267115887202</v>
      </c>
      <c r="Z81" s="17"/>
      <c r="AA81" s="17">
        <v>0.499192456720502</v>
      </c>
      <c r="AB81" s="17">
        <v>0.481675212068648</v>
      </c>
      <c r="AC81" s="17">
        <v>0.53024677915892005</v>
      </c>
      <c r="AD81" s="17">
        <v>0.52862659834445502</v>
      </c>
      <c r="AE81" s="17">
        <v>0.375346128449212</v>
      </c>
    </row>
    <row r="82" spans="2:31" x14ac:dyDescent="0.2">
      <c r="B82" t="s">
        <v>79</v>
      </c>
      <c r="C82" s="17">
        <v>0.45021343130730401</v>
      </c>
      <c r="D82" s="17">
        <v>0.39067762251750299</v>
      </c>
      <c r="E82" s="17">
        <v>0.41225481550065601</v>
      </c>
      <c r="F82" s="17">
        <v>0.47659503064755698</v>
      </c>
      <c r="G82" s="17">
        <v>0.40002496619800598</v>
      </c>
      <c r="H82" s="17">
        <v>0.49529880071387999</v>
      </c>
      <c r="I82" s="17">
        <v>0.50866737646777804</v>
      </c>
      <c r="J82" s="17"/>
      <c r="K82" s="17">
        <v>0.47662135140301098</v>
      </c>
      <c r="L82" s="17">
        <v>0.42625346701114403</v>
      </c>
      <c r="M82" s="17"/>
      <c r="N82" s="17">
        <v>0.38710915973935101</v>
      </c>
      <c r="O82" s="17">
        <v>0.425485433981868</v>
      </c>
      <c r="P82" s="17">
        <v>0.49694456614689198</v>
      </c>
      <c r="Q82" s="17">
        <v>0.57318863781059703</v>
      </c>
      <c r="R82" s="17">
        <v>0.48487883838303703</v>
      </c>
      <c r="S82" s="17">
        <v>0.358603349031552</v>
      </c>
      <c r="T82" s="17">
        <v>0.44276468236216898</v>
      </c>
      <c r="U82" s="17">
        <v>0.46712887181212498</v>
      </c>
      <c r="V82" s="17">
        <v>0.42970044547297198</v>
      </c>
      <c r="W82" s="17">
        <v>0.45883858907523201</v>
      </c>
      <c r="X82" s="17">
        <v>0.49587678026861698</v>
      </c>
      <c r="Y82" s="17">
        <v>0.53362863806243299</v>
      </c>
      <c r="Z82" s="17"/>
      <c r="AA82" s="17">
        <v>0.41674180462777499</v>
      </c>
      <c r="AB82" s="17">
        <v>0.46142563302468997</v>
      </c>
      <c r="AC82" s="17">
        <v>0.48688794745841402</v>
      </c>
      <c r="AD82" s="17">
        <v>0.48502412185470001</v>
      </c>
      <c r="AE82" s="17">
        <v>0.37082320768474297</v>
      </c>
    </row>
    <row r="83" spans="2:31" x14ac:dyDescent="0.2">
      <c r="B83" t="s">
        <v>80</v>
      </c>
      <c r="C83" s="17">
        <v>0.44278521009888899</v>
      </c>
      <c r="D83" s="17">
        <v>0.26927325028440902</v>
      </c>
      <c r="E83" s="17">
        <v>0.34624126226797702</v>
      </c>
      <c r="F83" s="17">
        <v>0.39125307796658199</v>
      </c>
      <c r="G83" s="17">
        <v>0.42895299180596003</v>
      </c>
      <c r="H83" s="17">
        <v>0.52017257280431894</v>
      </c>
      <c r="I83" s="17">
        <v>0.63607544548265005</v>
      </c>
      <c r="J83" s="17"/>
      <c r="K83" s="17">
        <v>0.39455410273358199</v>
      </c>
      <c r="L83" s="17">
        <v>0.48939452556856999</v>
      </c>
      <c r="M83" s="17"/>
      <c r="N83" s="17">
        <v>0.36853720073438601</v>
      </c>
      <c r="O83" s="17">
        <v>0.38711443359417202</v>
      </c>
      <c r="P83" s="17">
        <v>0.52285960468339299</v>
      </c>
      <c r="Q83" s="17">
        <v>0.41959388788755497</v>
      </c>
      <c r="R83" s="17">
        <v>0.48107354736450297</v>
      </c>
      <c r="S83" s="17">
        <v>0.43826441562901802</v>
      </c>
      <c r="T83" s="17">
        <v>0.43344440983933602</v>
      </c>
      <c r="U83" s="17">
        <v>0.45216020623677</v>
      </c>
      <c r="V83" s="17">
        <v>0.46123241761664402</v>
      </c>
      <c r="W83" s="17">
        <v>0.52207779968040302</v>
      </c>
      <c r="X83" s="17">
        <v>0.48791497843059001</v>
      </c>
      <c r="Y83" s="17">
        <v>0.44197107743323799</v>
      </c>
      <c r="Z83" s="17"/>
      <c r="AA83" s="17">
        <v>0.44299185431717902</v>
      </c>
      <c r="AB83" s="17">
        <v>0.42222304290656698</v>
      </c>
      <c r="AC83" s="17">
        <v>0.42621901998594403</v>
      </c>
      <c r="AD83" s="17">
        <v>0.53514345105592798</v>
      </c>
      <c r="AE83" s="17">
        <v>0.27070713473307201</v>
      </c>
    </row>
    <row r="84" spans="2:31" x14ac:dyDescent="0.2">
      <c r="B84" t="s">
        <v>81</v>
      </c>
      <c r="C84" s="17">
        <v>0.32263236332571199</v>
      </c>
      <c r="D84" s="17">
        <v>0.23235227589510901</v>
      </c>
      <c r="E84" s="17">
        <v>0.17826718644435599</v>
      </c>
      <c r="F84" s="17">
        <v>0.29203705919523798</v>
      </c>
      <c r="G84" s="17">
        <v>0.37346044766476</v>
      </c>
      <c r="H84" s="17">
        <v>0.39844084917024303</v>
      </c>
      <c r="I84" s="17">
        <v>0.43214106106050199</v>
      </c>
      <c r="J84" s="17"/>
      <c r="K84" s="17">
        <v>0.306223208276035</v>
      </c>
      <c r="L84" s="17">
        <v>0.33793393115318099</v>
      </c>
      <c r="M84" s="17"/>
      <c r="N84" s="17">
        <v>0.23800244115688199</v>
      </c>
      <c r="O84" s="17">
        <v>0.35079528088475498</v>
      </c>
      <c r="P84" s="17">
        <v>0.381874776326253</v>
      </c>
      <c r="Q84" s="17">
        <v>0.32203770257619202</v>
      </c>
      <c r="R84" s="17">
        <v>0.34163058190031498</v>
      </c>
      <c r="S84" s="17">
        <v>0.27873408554038498</v>
      </c>
      <c r="T84" s="17">
        <v>0.30974257964896201</v>
      </c>
      <c r="U84" s="17">
        <v>0.31327690805276798</v>
      </c>
      <c r="V84" s="17">
        <v>0.34715194288682499</v>
      </c>
      <c r="W84" s="17">
        <v>0.36730693557081301</v>
      </c>
      <c r="X84" s="17">
        <v>0.37634720436022101</v>
      </c>
      <c r="Y84" s="17">
        <v>0.26750572481532298</v>
      </c>
      <c r="Z84" s="17"/>
      <c r="AA84" s="17">
        <v>0.33134437597897298</v>
      </c>
      <c r="AB84" s="17">
        <v>0.29659805139553203</v>
      </c>
      <c r="AC84" s="17">
        <v>0.34602880739596997</v>
      </c>
      <c r="AD84" s="17">
        <v>0.29919607177060897</v>
      </c>
      <c r="AE84" s="17">
        <v>0.28398182694464102</v>
      </c>
    </row>
    <row r="85" spans="2:31" x14ac:dyDescent="0.2">
      <c r="B85" t="s">
        <v>82</v>
      </c>
      <c r="C85" s="17">
        <v>3.63455804789296E-2</v>
      </c>
      <c r="D85" s="17">
        <v>3.6268868642520498E-2</v>
      </c>
      <c r="E85" s="17">
        <v>3.5856869991542903E-2</v>
      </c>
      <c r="F85" s="17">
        <v>5.4054699435413203E-2</v>
      </c>
      <c r="G85" s="17">
        <v>5.0432719668057298E-2</v>
      </c>
      <c r="H85" s="17">
        <v>2.0785265165955101E-2</v>
      </c>
      <c r="I85" s="17">
        <v>2.15642958570515E-2</v>
      </c>
      <c r="J85" s="17"/>
      <c r="K85" s="17">
        <v>3.7256278925277102E-2</v>
      </c>
      <c r="L85" s="17">
        <v>3.5597609532314799E-2</v>
      </c>
      <c r="M85" s="17"/>
      <c r="N85" s="17">
        <v>4.7946717006721498E-2</v>
      </c>
      <c r="O85" s="17">
        <v>5.5752080764075201E-2</v>
      </c>
      <c r="P85" s="17">
        <v>2.3388054854621199E-2</v>
      </c>
      <c r="Q85" s="17">
        <v>3.0486680234436701E-2</v>
      </c>
      <c r="R85" s="17">
        <v>4.6083786614239501E-2</v>
      </c>
      <c r="S85" s="17">
        <v>3.0804264936691601E-2</v>
      </c>
      <c r="T85" s="17">
        <v>3.3920274896418599E-2</v>
      </c>
      <c r="U85" s="17">
        <v>2.1822930396162302E-2</v>
      </c>
      <c r="V85" s="17">
        <v>1.8676989665870301E-2</v>
      </c>
      <c r="W85" s="17">
        <v>3.4695919402271E-2</v>
      </c>
      <c r="X85" s="17">
        <v>6.00924709555265E-2</v>
      </c>
      <c r="Y85" s="17">
        <v>0</v>
      </c>
      <c r="Z85" s="17"/>
      <c r="AA85" s="17">
        <v>3.80614966953245E-2</v>
      </c>
      <c r="AB85" s="17">
        <v>2.6368777812393E-2</v>
      </c>
      <c r="AC85" s="17">
        <v>3.7984456612499898E-2</v>
      </c>
      <c r="AD85" s="17">
        <v>7.4669830752215702E-3</v>
      </c>
      <c r="AE85" s="17">
        <v>4.5593637610230497E-2</v>
      </c>
    </row>
    <row r="86" spans="2:31" x14ac:dyDescent="0.2">
      <c r="B86" t="s">
        <v>83</v>
      </c>
      <c r="C86" s="17">
        <v>1.1201758084870999E-3</v>
      </c>
      <c r="D86" s="17">
        <v>0</v>
      </c>
      <c r="E86" s="17">
        <v>6.5722778827289798E-3</v>
      </c>
      <c r="F86" s="17">
        <v>0</v>
      </c>
      <c r="G86" s="17">
        <v>0</v>
      </c>
      <c r="H86" s="17">
        <v>0</v>
      </c>
      <c r="I86" s="17">
        <v>0</v>
      </c>
      <c r="J86" s="17"/>
      <c r="K86" s="17">
        <v>2.2776386684046999E-3</v>
      </c>
      <c r="L86" s="17">
        <v>0</v>
      </c>
      <c r="M86" s="17"/>
      <c r="N86" s="17">
        <v>7.9325626665129097E-3</v>
      </c>
      <c r="O86" s="17">
        <v>0</v>
      </c>
      <c r="P86" s="17">
        <v>0</v>
      </c>
      <c r="Q86" s="17">
        <v>0</v>
      </c>
      <c r="R86" s="17">
        <v>0</v>
      </c>
      <c r="S86" s="17">
        <v>0</v>
      </c>
      <c r="T86" s="17">
        <v>0</v>
      </c>
      <c r="U86" s="17">
        <v>0</v>
      </c>
      <c r="V86" s="17">
        <v>0</v>
      </c>
      <c r="W86" s="17">
        <v>0</v>
      </c>
      <c r="X86" s="17">
        <v>0</v>
      </c>
      <c r="Y86" s="17">
        <v>0</v>
      </c>
      <c r="Z86" s="17"/>
      <c r="AA86" s="17">
        <v>0</v>
      </c>
      <c r="AB86" s="17">
        <v>0</v>
      </c>
      <c r="AC86" s="17">
        <v>0</v>
      </c>
      <c r="AD86" s="17">
        <v>9.3027671884878208E-3</v>
      </c>
      <c r="AE86" s="17">
        <v>0</v>
      </c>
    </row>
    <row r="87" spans="2:31" x14ac:dyDescent="0.2">
      <c r="B87" t="s">
        <v>84</v>
      </c>
      <c r="C87" s="17">
        <v>9.9995519415168894E-4</v>
      </c>
      <c r="D87" s="17">
        <v>0</v>
      </c>
      <c r="E87" s="17">
        <v>0</v>
      </c>
      <c r="F87" s="17">
        <v>0</v>
      </c>
      <c r="G87" s="17">
        <v>0</v>
      </c>
      <c r="H87" s="17">
        <v>0</v>
      </c>
      <c r="I87" s="17">
        <v>4.7525671135077103E-3</v>
      </c>
      <c r="J87" s="17"/>
      <c r="K87" s="17">
        <v>2.0331956819778499E-3</v>
      </c>
      <c r="L87" s="17">
        <v>0</v>
      </c>
      <c r="M87" s="17"/>
      <c r="N87" s="17">
        <v>0</v>
      </c>
      <c r="O87" s="17">
        <v>0</v>
      </c>
      <c r="P87" s="17">
        <v>0</v>
      </c>
      <c r="Q87" s="17">
        <v>0</v>
      </c>
      <c r="R87" s="17">
        <v>0</v>
      </c>
      <c r="S87" s="17">
        <v>0</v>
      </c>
      <c r="T87" s="17">
        <v>0</v>
      </c>
      <c r="U87" s="17">
        <v>0</v>
      </c>
      <c r="V87" s="17">
        <v>0</v>
      </c>
      <c r="W87" s="17">
        <v>1.0989941359984099E-2</v>
      </c>
      <c r="X87" s="17">
        <v>0</v>
      </c>
      <c r="Y87" s="17">
        <v>0</v>
      </c>
      <c r="Z87" s="17"/>
      <c r="AA87" s="17">
        <v>0</v>
      </c>
      <c r="AB87" s="17">
        <v>0</v>
      </c>
      <c r="AC87" s="17">
        <v>3.4082485857403499E-3</v>
      </c>
      <c r="AD87" s="17">
        <v>0</v>
      </c>
      <c r="AE87" s="17">
        <v>0</v>
      </c>
    </row>
    <row r="88" spans="2:31" x14ac:dyDescent="0.2">
      <c r="B88" t="s">
        <v>85</v>
      </c>
      <c r="C88" s="17">
        <v>9.7933974956963907E-4</v>
      </c>
      <c r="D88" s="17">
        <v>0</v>
      </c>
      <c r="E88" s="17">
        <v>0</v>
      </c>
      <c r="F88" s="17">
        <v>0</v>
      </c>
      <c r="G88" s="17">
        <v>5.8051380191932898E-3</v>
      </c>
      <c r="H88" s="17">
        <v>0</v>
      </c>
      <c r="I88" s="17">
        <v>0</v>
      </c>
      <c r="J88" s="17"/>
      <c r="K88" s="17">
        <v>1.99127857093986E-3</v>
      </c>
      <c r="L88" s="17">
        <v>0</v>
      </c>
      <c r="M88" s="17"/>
      <c r="N88" s="17">
        <v>0</v>
      </c>
      <c r="O88" s="17">
        <v>0</v>
      </c>
      <c r="P88" s="17">
        <v>0</v>
      </c>
      <c r="Q88" s="17">
        <v>0</v>
      </c>
      <c r="R88" s="17">
        <v>0</v>
      </c>
      <c r="S88" s="17">
        <v>0</v>
      </c>
      <c r="T88" s="17">
        <v>0</v>
      </c>
      <c r="U88" s="17">
        <v>0</v>
      </c>
      <c r="V88" s="17">
        <v>8.9047912180459099E-3</v>
      </c>
      <c r="W88" s="17">
        <v>0</v>
      </c>
      <c r="X88" s="17">
        <v>0</v>
      </c>
      <c r="Y88" s="17">
        <v>0</v>
      </c>
      <c r="Z88" s="17"/>
      <c r="AA88" s="17">
        <v>0</v>
      </c>
      <c r="AB88" s="17">
        <v>0</v>
      </c>
      <c r="AC88" s="17">
        <v>3.33798287758451E-3</v>
      </c>
      <c r="AD88" s="17">
        <v>0</v>
      </c>
      <c r="AE88" s="17">
        <v>0</v>
      </c>
    </row>
    <row r="89" spans="2:31" x14ac:dyDescent="0.2">
      <c r="B89" t="s">
        <v>86</v>
      </c>
      <c r="C89" s="17">
        <v>9.1473883957115696E-4</v>
      </c>
      <c r="D89" s="17">
        <v>0</v>
      </c>
      <c r="E89" s="17">
        <v>0</v>
      </c>
      <c r="F89" s="17">
        <v>5.3544882595098799E-3</v>
      </c>
      <c r="G89" s="17">
        <v>0</v>
      </c>
      <c r="H89" s="17">
        <v>0</v>
      </c>
      <c r="I89" s="17">
        <v>0</v>
      </c>
      <c r="J89" s="17"/>
      <c r="K89" s="17">
        <v>1.8599263943333999E-3</v>
      </c>
      <c r="L89" s="17">
        <v>0</v>
      </c>
      <c r="M89" s="17"/>
      <c r="N89" s="17">
        <v>6.4777538609691104E-3</v>
      </c>
      <c r="O89" s="17">
        <v>0</v>
      </c>
      <c r="P89" s="17">
        <v>0</v>
      </c>
      <c r="Q89" s="17">
        <v>0</v>
      </c>
      <c r="R89" s="17">
        <v>0</v>
      </c>
      <c r="S89" s="17">
        <v>0</v>
      </c>
      <c r="T89" s="17">
        <v>0</v>
      </c>
      <c r="U89" s="17">
        <v>0</v>
      </c>
      <c r="V89" s="17">
        <v>0</v>
      </c>
      <c r="W89" s="17">
        <v>0</v>
      </c>
      <c r="X89" s="17">
        <v>0</v>
      </c>
      <c r="Y89" s="17">
        <v>0</v>
      </c>
      <c r="Z89" s="17"/>
      <c r="AA89" s="17">
        <v>0</v>
      </c>
      <c r="AB89" s="17">
        <v>0</v>
      </c>
      <c r="AC89" s="17">
        <v>3.1177970518319401E-3</v>
      </c>
      <c r="AD89" s="17">
        <v>0</v>
      </c>
      <c r="AE89" s="17">
        <v>0</v>
      </c>
    </row>
    <row r="90" spans="2:31" x14ac:dyDescent="0.2">
      <c r="B90" t="s">
        <v>87</v>
      </c>
      <c r="C90" s="17">
        <v>9.1163276213873103E-4</v>
      </c>
      <c r="D90" s="17">
        <v>0</v>
      </c>
      <c r="E90" s="17">
        <v>0</v>
      </c>
      <c r="F90" s="17">
        <v>0</v>
      </c>
      <c r="G90" s="17">
        <v>0</v>
      </c>
      <c r="H90" s="17">
        <v>0</v>
      </c>
      <c r="I90" s="17">
        <v>4.3327900192690998E-3</v>
      </c>
      <c r="J90" s="17"/>
      <c r="K90" s="17">
        <v>1.8536108481364999E-3</v>
      </c>
      <c r="L90" s="17">
        <v>0</v>
      </c>
      <c r="M90" s="17"/>
      <c r="N90" s="17">
        <v>0</v>
      </c>
      <c r="O90" s="17">
        <v>0</v>
      </c>
      <c r="P90" s="17">
        <v>0</v>
      </c>
      <c r="Q90" s="17">
        <v>0</v>
      </c>
      <c r="R90" s="17">
        <v>0</v>
      </c>
      <c r="S90" s="17">
        <v>0</v>
      </c>
      <c r="T90" s="17">
        <v>0</v>
      </c>
      <c r="U90" s="17">
        <v>0</v>
      </c>
      <c r="V90" s="17">
        <v>8.2891554416567297E-3</v>
      </c>
      <c r="W90" s="17">
        <v>0</v>
      </c>
      <c r="X90" s="17">
        <v>0</v>
      </c>
      <c r="Y90" s="17">
        <v>0</v>
      </c>
      <c r="Z90" s="17"/>
      <c r="AA90" s="17">
        <v>0</v>
      </c>
      <c r="AB90" s="17">
        <v>0</v>
      </c>
      <c r="AC90" s="17">
        <v>0</v>
      </c>
      <c r="AD90" s="17">
        <v>0</v>
      </c>
      <c r="AE90" s="17">
        <v>4.5273281072297299E-2</v>
      </c>
    </row>
    <row r="91" spans="2:31" x14ac:dyDescent="0.2">
      <c r="B91" t="s">
        <v>88</v>
      </c>
      <c r="C91" s="17">
        <v>9.0743564246030799E-4</v>
      </c>
      <c r="D91" s="17">
        <v>0</v>
      </c>
      <c r="E91" s="17">
        <v>0</v>
      </c>
      <c r="F91" s="17">
        <v>0</v>
      </c>
      <c r="G91" s="17">
        <v>0</v>
      </c>
      <c r="H91" s="17">
        <v>0</v>
      </c>
      <c r="I91" s="17">
        <v>4.3128420325274997E-3</v>
      </c>
      <c r="J91" s="17"/>
      <c r="K91" s="17">
        <v>1.8450769001588101E-3</v>
      </c>
      <c r="L91" s="17">
        <v>0</v>
      </c>
      <c r="M91" s="17"/>
      <c r="N91" s="17">
        <v>0</v>
      </c>
      <c r="O91" s="17">
        <v>0</v>
      </c>
      <c r="P91" s="17">
        <v>0</v>
      </c>
      <c r="Q91" s="17">
        <v>0</v>
      </c>
      <c r="R91" s="17">
        <v>0</v>
      </c>
      <c r="S91" s="17">
        <v>9.9724785173203895E-3</v>
      </c>
      <c r="T91" s="17">
        <v>0</v>
      </c>
      <c r="U91" s="17">
        <v>0</v>
      </c>
      <c r="V91" s="17">
        <v>0</v>
      </c>
      <c r="W91" s="17">
        <v>0</v>
      </c>
      <c r="X91" s="17">
        <v>0</v>
      </c>
      <c r="Y91" s="17">
        <v>0</v>
      </c>
      <c r="Z91" s="17"/>
      <c r="AA91" s="17">
        <v>0</v>
      </c>
      <c r="AB91" s="17">
        <v>0</v>
      </c>
      <c r="AC91" s="17">
        <v>3.09290482529017E-3</v>
      </c>
      <c r="AD91" s="17">
        <v>0</v>
      </c>
      <c r="AE91" s="17">
        <v>0</v>
      </c>
    </row>
    <row r="92" spans="2:31" x14ac:dyDescent="0.2">
      <c r="B92" t="s">
        <v>89</v>
      </c>
      <c r="C92" s="17">
        <v>9.0632867646733698E-4</v>
      </c>
      <c r="D92" s="17">
        <v>0</v>
      </c>
      <c r="E92" s="17">
        <v>0</v>
      </c>
      <c r="F92" s="17">
        <v>0</v>
      </c>
      <c r="G92" s="17">
        <v>0</v>
      </c>
      <c r="H92" s="17">
        <v>0</v>
      </c>
      <c r="I92" s="17">
        <v>4.3075808666225299E-3</v>
      </c>
      <c r="J92" s="17"/>
      <c r="K92" s="17">
        <v>0</v>
      </c>
      <c r="L92" s="17">
        <v>1.7901684983499301E-3</v>
      </c>
      <c r="M92" s="17"/>
      <c r="N92" s="17">
        <v>0</v>
      </c>
      <c r="O92" s="17">
        <v>0</v>
      </c>
      <c r="P92" s="17">
        <v>0</v>
      </c>
      <c r="Q92" s="17">
        <v>1.01612666271674E-2</v>
      </c>
      <c r="R92" s="17">
        <v>0</v>
      </c>
      <c r="S92" s="17">
        <v>0</v>
      </c>
      <c r="T92" s="17">
        <v>0</v>
      </c>
      <c r="U92" s="17">
        <v>0</v>
      </c>
      <c r="V92" s="17">
        <v>0</v>
      </c>
      <c r="W92" s="17">
        <v>0</v>
      </c>
      <c r="X92" s="17">
        <v>0</v>
      </c>
      <c r="Y92" s="17">
        <v>0</v>
      </c>
      <c r="Z92" s="17"/>
      <c r="AA92" s="17">
        <v>0</v>
      </c>
      <c r="AB92" s="17">
        <v>0</v>
      </c>
      <c r="AC92" s="17">
        <v>3.0891318409583999E-3</v>
      </c>
      <c r="AD92" s="17">
        <v>0</v>
      </c>
      <c r="AE92" s="17">
        <v>0</v>
      </c>
    </row>
    <row r="93" spans="2:31" x14ac:dyDescent="0.2">
      <c r="B93" t="s">
        <v>90</v>
      </c>
      <c r="C93" s="17">
        <v>9.0328187251348499E-4</v>
      </c>
      <c r="D93" s="17">
        <v>0</v>
      </c>
      <c r="E93" s="17">
        <v>0</v>
      </c>
      <c r="F93" s="17">
        <v>5.2874240954598898E-3</v>
      </c>
      <c r="G93" s="17">
        <v>0</v>
      </c>
      <c r="H93" s="17">
        <v>0</v>
      </c>
      <c r="I93" s="17">
        <v>0</v>
      </c>
      <c r="J93" s="17"/>
      <c r="K93" s="17">
        <v>1.83663109461752E-3</v>
      </c>
      <c r="L93" s="17">
        <v>0</v>
      </c>
      <c r="M93" s="17"/>
      <c r="N93" s="17">
        <v>0</v>
      </c>
      <c r="O93" s="17">
        <v>0</v>
      </c>
      <c r="P93" s="17">
        <v>0</v>
      </c>
      <c r="Q93" s="17">
        <v>0</v>
      </c>
      <c r="R93" s="17">
        <v>0</v>
      </c>
      <c r="S93" s="17">
        <v>0</v>
      </c>
      <c r="T93" s="17">
        <v>0</v>
      </c>
      <c r="U93" s="17">
        <v>0</v>
      </c>
      <c r="V93" s="17">
        <v>8.2132237451944604E-3</v>
      </c>
      <c r="W93" s="17">
        <v>0</v>
      </c>
      <c r="X93" s="17">
        <v>0</v>
      </c>
      <c r="Y93" s="17">
        <v>0</v>
      </c>
      <c r="Z93" s="17"/>
      <c r="AA93" s="17">
        <v>0</v>
      </c>
      <c r="AB93" s="17">
        <v>4.1536391494025196E-3</v>
      </c>
      <c r="AC93" s="17">
        <v>0</v>
      </c>
      <c r="AD93" s="17">
        <v>0</v>
      </c>
      <c r="AE93" s="17">
        <v>0</v>
      </c>
    </row>
    <row r="94" spans="2:31" x14ac:dyDescent="0.2">
      <c r="B94" t="s">
        <v>91</v>
      </c>
      <c r="C94" s="17">
        <v>8.9110806216599397E-4</v>
      </c>
      <c r="D94" s="17">
        <v>0</v>
      </c>
      <c r="E94" s="17">
        <v>0</v>
      </c>
      <c r="F94" s="17">
        <v>0</v>
      </c>
      <c r="G94" s="17">
        <v>0</v>
      </c>
      <c r="H94" s="17">
        <v>0</v>
      </c>
      <c r="I94" s="17">
        <v>4.2352406343811096E-3</v>
      </c>
      <c r="J94" s="17"/>
      <c r="K94" s="17">
        <v>1.8118782469134401E-3</v>
      </c>
      <c r="L94" s="17">
        <v>0</v>
      </c>
      <c r="M94" s="17"/>
      <c r="N94" s="17">
        <v>0</v>
      </c>
      <c r="O94" s="17">
        <v>6.9580774701424397E-3</v>
      </c>
      <c r="P94" s="17">
        <v>0</v>
      </c>
      <c r="Q94" s="17">
        <v>0</v>
      </c>
      <c r="R94" s="17">
        <v>0</v>
      </c>
      <c r="S94" s="17">
        <v>0</v>
      </c>
      <c r="T94" s="17">
        <v>0</v>
      </c>
      <c r="U94" s="17">
        <v>0</v>
      </c>
      <c r="V94" s="17">
        <v>0</v>
      </c>
      <c r="W94" s="17">
        <v>0</v>
      </c>
      <c r="X94" s="17">
        <v>0</v>
      </c>
      <c r="Y94" s="17">
        <v>0</v>
      </c>
      <c r="Z94" s="17"/>
      <c r="AA94" s="17">
        <v>0</v>
      </c>
      <c r="AB94" s="17">
        <v>4.09765926450121E-3</v>
      </c>
      <c r="AC94" s="17">
        <v>0</v>
      </c>
      <c r="AD94" s="17">
        <v>0</v>
      </c>
      <c r="AE94" s="17">
        <v>0</v>
      </c>
    </row>
    <row r="95" spans="2:31" x14ac:dyDescent="0.2">
      <c r="B95" t="s">
        <v>92</v>
      </c>
      <c r="C95" s="17">
        <v>9.6404722514341692E-3</v>
      </c>
      <c r="D95" s="17">
        <v>7.9967384117691897E-3</v>
      </c>
      <c r="E95" s="17">
        <v>6.5722778827289798E-3</v>
      </c>
      <c r="F95" s="17">
        <v>1.06419123549698E-2</v>
      </c>
      <c r="G95" s="17">
        <v>5.8051380191932898E-3</v>
      </c>
      <c r="H95" s="17">
        <v>0</v>
      </c>
      <c r="I95" s="17">
        <v>2.1941020666308E-2</v>
      </c>
      <c r="J95" s="17"/>
      <c r="K95" s="17">
        <v>1.55092364054821E-2</v>
      </c>
      <c r="L95" s="17">
        <v>3.9756646581288399E-3</v>
      </c>
      <c r="M95" s="17"/>
      <c r="N95" s="17">
        <v>1.4410316527482E-2</v>
      </c>
      <c r="O95" s="17">
        <v>6.9580774701424397E-3</v>
      </c>
      <c r="P95" s="17">
        <v>0</v>
      </c>
      <c r="Q95" s="17">
        <v>1.01612666271674E-2</v>
      </c>
      <c r="R95" s="17">
        <v>1.556566123783E-2</v>
      </c>
      <c r="S95" s="17">
        <v>9.9724785173203895E-3</v>
      </c>
      <c r="T95" s="17">
        <v>0</v>
      </c>
      <c r="U95" s="17">
        <v>0</v>
      </c>
      <c r="V95" s="17">
        <v>2.5407170404897102E-2</v>
      </c>
      <c r="W95" s="17">
        <v>1.0989941359984099E-2</v>
      </c>
      <c r="X95" s="17">
        <v>0</v>
      </c>
      <c r="Y95" s="17">
        <v>0</v>
      </c>
      <c r="Z95" s="17"/>
      <c r="AA95" s="17">
        <v>0</v>
      </c>
      <c r="AB95" s="17">
        <v>1.3339301054332099E-2</v>
      </c>
      <c r="AC95" s="17">
        <v>1.6046065181405399E-2</v>
      </c>
      <c r="AD95" s="17">
        <v>9.3027671884878208E-3</v>
      </c>
      <c r="AE95" s="17">
        <v>4.5273281072297299E-2</v>
      </c>
    </row>
    <row r="96" spans="2:31" x14ac:dyDescent="0.2">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row>
    <row r="97" spans="2:31" x14ac:dyDescent="0.2">
      <c r="B97" s="6" t="s">
        <v>103</v>
      </c>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row>
    <row r="98" spans="2:31" x14ac:dyDescent="0.2">
      <c r="B98" s="21" t="s">
        <v>54</v>
      </c>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row>
    <row r="99" spans="2:31" x14ac:dyDescent="0.2">
      <c r="B99" t="s">
        <v>94</v>
      </c>
      <c r="C99" s="17">
        <v>0.42988593476652898</v>
      </c>
      <c r="D99" s="17">
        <v>0.25698470815006302</v>
      </c>
      <c r="E99" s="17">
        <v>0.43218330095420798</v>
      </c>
      <c r="F99" s="17">
        <v>0.388503770107061</v>
      </c>
      <c r="G99" s="17">
        <v>0.37954282566733899</v>
      </c>
      <c r="H99" s="17">
        <v>0.49818258185390202</v>
      </c>
      <c r="I99" s="17">
        <v>0.56984339110301396</v>
      </c>
      <c r="J99" s="17"/>
      <c r="K99" s="17">
        <v>0.39987629876715702</v>
      </c>
      <c r="L99" s="17">
        <v>0.45874592878998399</v>
      </c>
      <c r="M99" s="17"/>
      <c r="N99" s="17">
        <v>0.34114901424821598</v>
      </c>
      <c r="O99" s="17">
        <v>0.44458077195845103</v>
      </c>
      <c r="P99" s="17">
        <v>0.48179966838251798</v>
      </c>
      <c r="Q99" s="17">
        <v>0.44272253627546998</v>
      </c>
      <c r="R99" s="17">
        <v>0.36879117098285802</v>
      </c>
      <c r="S99" s="17">
        <v>0.44615382978283102</v>
      </c>
      <c r="T99" s="17">
        <v>0.39945819076906303</v>
      </c>
      <c r="U99" s="17">
        <v>0.42238959781860702</v>
      </c>
      <c r="V99" s="17">
        <v>0.446770726055566</v>
      </c>
      <c r="W99" s="17">
        <v>0.54706438537638302</v>
      </c>
      <c r="X99" s="17">
        <v>0.45662369556753502</v>
      </c>
      <c r="Y99" s="17">
        <v>0.33407832879963401</v>
      </c>
      <c r="Z99" s="17"/>
      <c r="AA99" s="17">
        <v>0.38325499336269098</v>
      </c>
      <c r="AB99" s="17">
        <v>0.39484210257123298</v>
      </c>
      <c r="AC99" s="17">
        <v>0.48590234488555001</v>
      </c>
      <c r="AD99" s="17">
        <v>0.48973123962972898</v>
      </c>
      <c r="AE99" s="17">
        <v>0.355414397761803</v>
      </c>
    </row>
    <row r="100" spans="2:31" x14ac:dyDescent="0.2">
      <c r="B100" t="s">
        <v>95</v>
      </c>
      <c r="C100" s="17">
        <v>0.42652878668197503</v>
      </c>
      <c r="D100" s="17">
        <v>0.41213150456111097</v>
      </c>
      <c r="E100" s="17">
        <v>0.51060005485638105</v>
      </c>
      <c r="F100" s="17">
        <v>0.51392861696083203</v>
      </c>
      <c r="G100" s="17">
        <v>0.39600377956763</v>
      </c>
      <c r="H100" s="17">
        <v>0.40584294563293499</v>
      </c>
      <c r="I100" s="17">
        <v>0.33529241676196297</v>
      </c>
      <c r="J100" s="17"/>
      <c r="K100" s="17">
        <v>0.44298822775701002</v>
      </c>
      <c r="L100" s="17">
        <v>0.41023490183860301</v>
      </c>
      <c r="M100" s="17"/>
      <c r="N100" s="17">
        <v>0.42809922576576598</v>
      </c>
      <c r="O100" s="17">
        <v>0.413342121523953</v>
      </c>
      <c r="P100" s="17">
        <v>0.50004118699479305</v>
      </c>
      <c r="Q100" s="17">
        <v>0.36240437294685901</v>
      </c>
      <c r="R100" s="17">
        <v>0.491790350472953</v>
      </c>
      <c r="S100" s="17">
        <v>0.41546867746698501</v>
      </c>
      <c r="T100" s="17">
        <v>0.36124597933900299</v>
      </c>
      <c r="U100" s="17">
        <v>0.33277890430205498</v>
      </c>
      <c r="V100" s="17">
        <v>0.46298700189893</v>
      </c>
      <c r="W100" s="17">
        <v>0.49754491547504998</v>
      </c>
      <c r="X100" s="17">
        <v>0.35190262956490098</v>
      </c>
      <c r="Y100" s="17">
        <v>0.42870536674524501</v>
      </c>
      <c r="Z100" s="17"/>
      <c r="AA100" s="17">
        <v>0.38844173878884702</v>
      </c>
      <c r="AB100" s="17">
        <v>0.40704603177578702</v>
      </c>
      <c r="AC100" s="17">
        <v>0.447078746628507</v>
      </c>
      <c r="AD100" s="17">
        <v>0.45227783618839001</v>
      </c>
      <c r="AE100" s="17">
        <v>0.38331678522030599</v>
      </c>
    </row>
    <row r="101" spans="2:31" x14ac:dyDescent="0.2">
      <c r="B101" t="s">
        <v>96</v>
      </c>
      <c r="C101" s="17">
        <v>0.32951401760468702</v>
      </c>
      <c r="D101" s="17">
        <v>0.19307478845506801</v>
      </c>
      <c r="E101" s="17">
        <v>0.34131778775812099</v>
      </c>
      <c r="F101" s="17">
        <v>0.28185809220222602</v>
      </c>
      <c r="G101" s="17">
        <v>0.34616038405459199</v>
      </c>
      <c r="H101" s="17">
        <v>0.33125276924973801</v>
      </c>
      <c r="I101" s="17">
        <v>0.43385732540319899</v>
      </c>
      <c r="J101" s="17"/>
      <c r="K101" s="17">
        <v>0.32245550337954998</v>
      </c>
      <c r="L101" s="17">
        <v>0.33570118005966998</v>
      </c>
      <c r="M101" s="17"/>
      <c r="N101" s="17">
        <v>0.27108436020346899</v>
      </c>
      <c r="O101" s="17">
        <v>0.344909664533607</v>
      </c>
      <c r="P101" s="17">
        <v>0.399110191715842</v>
      </c>
      <c r="Q101" s="17">
        <v>0.27819787354998798</v>
      </c>
      <c r="R101" s="17">
        <v>0.32000748915143401</v>
      </c>
      <c r="S101" s="17">
        <v>0.304200294363901</v>
      </c>
      <c r="T101" s="17">
        <v>0.3394702153734</v>
      </c>
      <c r="U101" s="17">
        <v>0.38406405686461098</v>
      </c>
      <c r="V101" s="17">
        <v>0.33642793822782002</v>
      </c>
      <c r="W101" s="17">
        <v>0.37840308730514399</v>
      </c>
      <c r="X101" s="17">
        <v>0.36806511892733701</v>
      </c>
      <c r="Y101" s="17">
        <v>0.26877939523405198</v>
      </c>
      <c r="Z101" s="17"/>
      <c r="AA101" s="17">
        <v>0.273961518623484</v>
      </c>
      <c r="AB101" s="17">
        <v>0.321879213934264</v>
      </c>
      <c r="AC101" s="17">
        <v>0.36848244488445397</v>
      </c>
      <c r="AD101" s="17">
        <v>0.41020401609142298</v>
      </c>
      <c r="AE101" s="17">
        <v>0.24356711264144301</v>
      </c>
    </row>
    <row r="102" spans="2:31" x14ac:dyDescent="0.2">
      <c r="B102" t="s">
        <v>97</v>
      </c>
      <c r="C102" s="17">
        <v>0.30381366979374003</v>
      </c>
      <c r="D102" s="17">
        <v>0.18491829668198601</v>
      </c>
      <c r="E102" s="17">
        <v>0.27254651364124699</v>
      </c>
      <c r="F102" s="17">
        <v>0.26639945719152702</v>
      </c>
      <c r="G102" s="17">
        <v>0.29081484876478297</v>
      </c>
      <c r="H102" s="17">
        <v>0.36648856101312899</v>
      </c>
      <c r="I102" s="17">
        <v>0.40605454690026299</v>
      </c>
      <c r="J102" s="17"/>
      <c r="K102" s="17">
        <v>0.27359162221658001</v>
      </c>
      <c r="L102" s="17">
        <v>0.33240581642842498</v>
      </c>
      <c r="M102" s="17"/>
      <c r="N102" s="17">
        <v>0.25661640911108402</v>
      </c>
      <c r="O102" s="17">
        <v>0.32320243181007902</v>
      </c>
      <c r="P102" s="17">
        <v>0.28094140042418803</v>
      </c>
      <c r="Q102" s="17">
        <v>0.28849774993125699</v>
      </c>
      <c r="R102" s="17">
        <v>0.21347506370928099</v>
      </c>
      <c r="S102" s="17">
        <v>0.32816410596426498</v>
      </c>
      <c r="T102" s="17">
        <v>0.27057256205675601</v>
      </c>
      <c r="U102" s="17">
        <v>0.33993173141899202</v>
      </c>
      <c r="V102" s="17">
        <v>0.35476343926481102</v>
      </c>
      <c r="W102" s="17">
        <v>0.38046273385973101</v>
      </c>
      <c r="X102" s="17">
        <v>0.38775919177560902</v>
      </c>
      <c r="Y102" s="17">
        <v>0.168138958513883</v>
      </c>
      <c r="Z102" s="17"/>
      <c r="AA102" s="17">
        <v>0.28090302021167102</v>
      </c>
      <c r="AB102" s="17">
        <v>0.29804336834293899</v>
      </c>
      <c r="AC102" s="17">
        <v>0.30422866403662002</v>
      </c>
      <c r="AD102" s="17">
        <v>0.31867559105889898</v>
      </c>
      <c r="AE102" s="17">
        <v>0.314032933185109</v>
      </c>
    </row>
    <row r="103" spans="2:31" x14ac:dyDescent="0.2">
      <c r="B103" t="s">
        <v>98</v>
      </c>
      <c r="C103" s="17">
        <v>0.24043755897097299</v>
      </c>
      <c r="D103" s="17">
        <v>0.261045125802425</v>
      </c>
      <c r="E103" s="17">
        <v>0.29340454604538602</v>
      </c>
      <c r="F103" s="17">
        <v>0.28627273131058301</v>
      </c>
      <c r="G103" s="17">
        <v>0.18533019578166901</v>
      </c>
      <c r="H103" s="17">
        <v>0.22260343337570501</v>
      </c>
      <c r="I103" s="17">
        <v>0.202921586909213</v>
      </c>
      <c r="J103" s="17"/>
      <c r="K103" s="17">
        <v>0.273843579908079</v>
      </c>
      <c r="L103" s="17">
        <v>0.20698139653578501</v>
      </c>
      <c r="M103" s="17"/>
      <c r="N103" s="17">
        <v>0.24861241174364701</v>
      </c>
      <c r="O103" s="17">
        <v>0.251101634989708</v>
      </c>
      <c r="P103" s="17">
        <v>0.26026260645616101</v>
      </c>
      <c r="Q103" s="17">
        <v>0.23857541193600401</v>
      </c>
      <c r="R103" s="17">
        <v>0.16988190359209901</v>
      </c>
      <c r="S103" s="17">
        <v>0.23464769009248301</v>
      </c>
      <c r="T103" s="17">
        <v>0.236043542080868</v>
      </c>
      <c r="U103" s="17">
        <v>0.19569997420834001</v>
      </c>
      <c r="V103" s="17">
        <v>0.29993363920041599</v>
      </c>
      <c r="W103" s="17">
        <v>0.27265042152827901</v>
      </c>
      <c r="X103" s="17">
        <v>0.22934717646525499</v>
      </c>
      <c r="Y103" s="17">
        <v>6.5046472756323304E-2</v>
      </c>
      <c r="Z103" s="17"/>
      <c r="AA103" s="17">
        <v>0.207143197912382</v>
      </c>
      <c r="AB103" s="17">
        <v>0.23655556496586599</v>
      </c>
      <c r="AC103" s="17">
        <v>0.24035928877856599</v>
      </c>
      <c r="AD103" s="17">
        <v>0.27101070782840497</v>
      </c>
      <c r="AE103" s="17">
        <v>0.28758917743129597</v>
      </c>
    </row>
    <row r="104" spans="2:31" x14ac:dyDescent="0.2">
      <c r="B104" t="s">
        <v>99</v>
      </c>
      <c r="C104" s="17">
        <v>0.22270247048494499</v>
      </c>
      <c r="D104" s="17">
        <v>0.22343633999206799</v>
      </c>
      <c r="E104" s="17">
        <v>0.24701936980834399</v>
      </c>
      <c r="F104" s="17">
        <v>0.28655358664172698</v>
      </c>
      <c r="G104" s="17">
        <v>0.28612712377013799</v>
      </c>
      <c r="H104" s="17">
        <v>0.182728968796839</v>
      </c>
      <c r="I104" s="17">
        <v>0.12665992134578699</v>
      </c>
      <c r="J104" s="17"/>
      <c r="K104" s="17">
        <v>0.23472242994769599</v>
      </c>
      <c r="L104" s="17">
        <v>0.20995456985682501</v>
      </c>
      <c r="M104" s="17"/>
      <c r="N104" s="17">
        <v>0.268453254614262</v>
      </c>
      <c r="O104" s="17">
        <v>0.184860278805066</v>
      </c>
      <c r="P104" s="17">
        <v>0.23697442781845299</v>
      </c>
      <c r="Q104" s="17">
        <v>0.26229219532729198</v>
      </c>
      <c r="R104" s="17">
        <v>0.203045924651645</v>
      </c>
      <c r="S104" s="17">
        <v>0.15876387920670901</v>
      </c>
      <c r="T104" s="17">
        <v>0.25851770997767198</v>
      </c>
      <c r="U104" s="17">
        <v>0.12703893003859901</v>
      </c>
      <c r="V104" s="17">
        <v>0.25379362484768497</v>
      </c>
      <c r="W104" s="17">
        <v>0.178318534500127</v>
      </c>
      <c r="X104" s="17">
        <v>0.29232143756177698</v>
      </c>
      <c r="Y104" s="17">
        <v>0.193443247825554</v>
      </c>
      <c r="Z104" s="17"/>
      <c r="AA104" s="17">
        <v>0.18053549843606401</v>
      </c>
      <c r="AB104" s="17">
        <v>0.22949986932100999</v>
      </c>
      <c r="AC104" s="17">
        <v>0.219462553873261</v>
      </c>
      <c r="AD104" s="17">
        <v>0.29068961142583</v>
      </c>
      <c r="AE104" s="17">
        <v>0.32520224107787399</v>
      </c>
    </row>
    <row r="105" spans="2:31" x14ac:dyDescent="0.2">
      <c r="B105" t="s">
        <v>100</v>
      </c>
      <c r="C105" s="17">
        <v>0.205229002936933</v>
      </c>
      <c r="D105" s="17">
        <v>0.33010195930786201</v>
      </c>
      <c r="E105" s="17">
        <v>0.29025470462686198</v>
      </c>
      <c r="F105" s="17">
        <v>0.23022216724459299</v>
      </c>
      <c r="G105" s="17">
        <v>0.17041004989372399</v>
      </c>
      <c r="H105" s="17">
        <v>0.13994967550115001</v>
      </c>
      <c r="I105" s="17">
        <v>0.10568360804372701</v>
      </c>
      <c r="J105" s="17"/>
      <c r="K105" s="17">
        <v>0.23041709159886001</v>
      </c>
      <c r="L105" s="17">
        <v>0.17962352220114899</v>
      </c>
      <c r="M105" s="17"/>
      <c r="N105" s="17">
        <v>0.28685069087028597</v>
      </c>
      <c r="O105" s="17">
        <v>0.24315435034593499</v>
      </c>
      <c r="P105" s="17">
        <v>0.16633648758002101</v>
      </c>
      <c r="Q105" s="17">
        <v>0.171595472000211</v>
      </c>
      <c r="R105" s="17">
        <v>0.175559588054441</v>
      </c>
      <c r="S105" s="17">
        <v>0.159508710594023</v>
      </c>
      <c r="T105" s="17">
        <v>0.20130930467827801</v>
      </c>
      <c r="U105" s="17">
        <v>0.16816238944716599</v>
      </c>
      <c r="V105" s="17">
        <v>0.176231581637457</v>
      </c>
      <c r="W105" s="17">
        <v>0.288836470583688</v>
      </c>
      <c r="X105" s="17">
        <v>0.173932183973699</v>
      </c>
      <c r="Y105" s="17">
        <v>3.0435637715135699E-2</v>
      </c>
      <c r="Z105" s="17"/>
      <c r="AA105" s="17">
        <v>0.15909769982898</v>
      </c>
      <c r="AB105" s="17">
        <v>0.21948912066814499</v>
      </c>
      <c r="AC105" s="17">
        <v>0.228534052158787</v>
      </c>
      <c r="AD105" s="17">
        <v>0.19608710301256099</v>
      </c>
      <c r="AE105" s="17">
        <v>0.53204969425850401</v>
      </c>
    </row>
    <row r="106" spans="2:31" x14ac:dyDescent="0.2">
      <c r="B106" t="s">
        <v>101</v>
      </c>
      <c r="C106" s="17">
        <v>0.133649315070864</v>
      </c>
      <c r="D106" s="17">
        <v>0.17688224868329999</v>
      </c>
      <c r="E106" s="17">
        <v>0.15895371261050301</v>
      </c>
      <c r="F106" s="17">
        <v>0.17131627630171001</v>
      </c>
      <c r="G106" s="17">
        <v>0.12978779973010199</v>
      </c>
      <c r="H106" s="17">
        <v>7.8552743201406899E-2</v>
      </c>
      <c r="I106" s="17">
        <v>9.4221767758621205E-2</v>
      </c>
      <c r="J106" s="17"/>
      <c r="K106" s="17">
        <v>0.15603953637029899</v>
      </c>
      <c r="L106" s="17">
        <v>0.112401569191921</v>
      </c>
      <c r="M106" s="17"/>
      <c r="N106" s="17">
        <v>0.190709383135548</v>
      </c>
      <c r="O106" s="17">
        <v>0.11819916079180801</v>
      </c>
      <c r="P106" s="17">
        <v>8.0642201031206603E-2</v>
      </c>
      <c r="Q106" s="17">
        <v>8.2610809336480101E-2</v>
      </c>
      <c r="R106" s="17">
        <v>0.111840311135127</v>
      </c>
      <c r="S106" s="17">
        <v>0.17496648444645399</v>
      </c>
      <c r="T106" s="17">
        <v>0.133948729315158</v>
      </c>
      <c r="U106" s="17">
        <v>7.5005597611056504E-2</v>
      </c>
      <c r="V106" s="17">
        <v>0.144655525374914</v>
      </c>
      <c r="W106" s="17">
        <v>0.181620578426966</v>
      </c>
      <c r="X106" s="17">
        <v>9.9550270463924395E-2</v>
      </c>
      <c r="Y106" s="17">
        <v>9.6156800985203003E-2</v>
      </c>
      <c r="Z106" s="17"/>
      <c r="AA106" s="17">
        <v>0.100522909034807</v>
      </c>
      <c r="AB106" s="17">
        <v>0.11034074514032401</v>
      </c>
      <c r="AC106" s="17">
        <v>0.147250702920348</v>
      </c>
      <c r="AD106" s="17">
        <v>0.17764949368815999</v>
      </c>
      <c r="AE106" s="17">
        <v>0.25006426959066202</v>
      </c>
    </row>
    <row r="107" spans="2:31" x14ac:dyDescent="0.2">
      <c r="B107" t="s">
        <v>82</v>
      </c>
      <c r="C107" s="17">
        <v>0.11063019695635801</v>
      </c>
      <c r="D107" s="17">
        <v>2.81722758143409E-2</v>
      </c>
      <c r="E107" s="17">
        <v>4.8674683937182002E-2</v>
      </c>
      <c r="F107" s="17">
        <v>6.5175145109845595E-2</v>
      </c>
      <c r="G107" s="17">
        <v>0.13192084289957101</v>
      </c>
      <c r="H107" s="17">
        <v>0.197023263087057</v>
      </c>
      <c r="I107" s="17">
        <v>0.17688061050821</v>
      </c>
      <c r="J107" s="17"/>
      <c r="K107" s="17">
        <v>0.112615031832611</v>
      </c>
      <c r="L107" s="17">
        <v>0.107265978435411</v>
      </c>
      <c r="M107" s="17"/>
      <c r="N107" s="17">
        <v>7.2696880200140507E-2</v>
      </c>
      <c r="O107" s="17">
        <v>0.104599606391065</v>
      </c>
      <c r="P107" s="17">
        <v>9.7324226338647096E-2</v>
      </c>
      <c r="Q107" s="17">
        <v>0.15418984912238901</v>
      </c>
      <c r="R107" s="17">
        <v>8.3753919272077898E-2</v>
      </c>
      <c r="S107" s="17">
        <v>0.13619913903143299</v>
      </c>
      <c r="T107" s="17">
        <v>0.12210826336177601</v>
      </c>
      <c r="U107" s="17">
        <v>0.115078581053977</v>
      </c>
      <c r="V107" s="17">
        <v>0.11142877932515</v>
      </c>
      <c r="W107" s="17">
        <v>7.8486998395813398E-2</v>
      </c>
      <c r="X107" s="17">
        <v>9.2861583377342696E-2</v>
      </c>
      <c r="Y107" s="17">
        <v>0.29838141177379301</v>
      </c>
      <c r="Z107" s="17"/>
      <c r="AA107" s="17">
        <v>0.15686656279205699</v>
      </c>
      <c r="AB107" s="17">
        <v>0.10504258148397801</v>
      </c>
      <c r="AC107" s="17">
        <v>8.4549765422905696E-2</v>
      </c>
      <c r="AD107" s="17">
        <v>9.56790543001248E-2</v>
      </c>
      <c r="AE107" s="17">
        <v>4.8105082781433398E-2</v>
      </c>
    </row>
    <row r="108" spans="2:31" x14ac:dyDescent="0.2">
      <c r="B108" t="s">
        <v>102</v>
      </c>
      <c r="C108" s="17">
        <v>5.2874453143137601E-2</v>
      </c>
      <c r="D108" s="17">
        <v>7.4365736689480905E-2</v>
      </c>
      <c r="E108" s="17">
        <v>2.41649446731881E-2</v>
      </c>
      <c r="F108" s="17">
        <v>6.4563581724446706E-2</v>
      </c>
      <c r="G108" s="17">
        <v>5.6438337240233998E-2</v>
      </c>
      <c r="H108" s="17">
        <v>4.4505517241761897E-2</v>
      </c>
      <c r="I108" s="17">
        <v>5.5267745566295101E-2</v>
      </c>
      <c r="J108" s="17"/>
      <c r="K108" s="17">
        <v>4.5185548309743702E-2</v>
      </c>
      <c r="L108" s="17">
        <v>6.0542526343337698E-2</v>
      </c>
      <c r="M108" s="17"/>
      <c r="N108" s="17">
        <v>5.45695708760131E-2</v>
      </c>
      <c r="O108" s="17">
        <v>3.6822906930907097E-2</v>
      </c>
      <c r="P108" s="17">
        <v>4.7742965916993403E-2</v>
      </c>
      <c r="Q108" s="17">
        <v>3.9057656580326602E-2</v>
      </c>
      <c r="R108" s="17">
        <v>0.14555754846013999</v>
      </c>
      <c r="S108" s="17">
        <v>4.2014811389857402E-2</v>
      </c>
      <c r="T108" s="17">
        <v>7.5877291496697502E-2</v>
      </c>
      <c r="U108" s="17">
        <v>2.4587232317068702E-2</v>
      </c>
      <c r="V108" s="17">
        <v>3.6370713036686299E-2</v>
      </c>
      <c r="W108" s="17">
        <v>2.35502294374683E-2</v>
      </c>
      <c r="X108" s="17">
        <v>9.8892978773399795E-2</v>
      </c>
      <c r="Y108" s="17">
        <v>3.1117331308688299E-2</v>
      </c>
      <c r="Z108" s="17"/>
      <c r="AA108" s="17">
        <v>6.74823564520559E-2</v>
      </c>
      <c r="AB108" s="17">
        <v>5.4756270586004303E-2</v>
      </c>
      <c r="AC108" s="17">
        <v>4.0766451992225998E-2</v>
      </c>
      <c r="AD108" s="17">
        <v>2.3827887245051801E-2</v>
      </c>
      <c r="AE108" s="17">
        <v>5.2643606680688598E-2</v>
      </c>
    </row>
    <row r="109" spans="2:31" x14ac:dyDescent="0.2">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row>
    <row r="110" spans="2:31" x14ac:dyDescent="0.2">
      <c r="B110" s="6" t="s">
        <v>113</v>
      </c>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row>
    <row r="111" spans="2:31" x14ac:dyDescent="0.2">
      <c r="B111" s="21" t="s">
        <v>54</v>
      </c>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row>
    <row r="112" spans="2:31" x14ac:dyDescent="0.2">
      <c r="B112" t="s">
        <v>104</v>
      </c>
      <c r="C112" s="17">
        <v>0.44974163839231901</v>
      </c>
      <c r="D112" s="17">
        <v>0.50092038910688896</v>
      </c>
      <c r="E112" s="17">
        <v>0.47175190320096999</v>
      </c>
      <c r="F112" s="17">
        <v>0.50054823276952098</v>
      </c>
      <c r="G112" s="17">
        <v>0.486857825278803</v>
      </c>
      <c r="H112" s="17">
        <v>0.406444769150275</v>
      </c>
      <c r="I112" s="17">
        <v>0.35508375523277302</v>
      </c>
      <c r="J112" s="17"/>
      <c r="K112" s="17">
        <v>0.43059037229921199</v>
      </c>
      <c r="L112" s="17">
        <v>0.46822751057266399</v>
      </c>
      <c r="M112" s="17"/>
      <c r="N112" s="17">
        <v>0.51955363460147397</v>
      </c>
      <c r="O112" s="17">
        <v>0.40838726834220401</v>
      </c>
      <c r="P112" s="17">
        <v>0.395949946505048</v>
      </c>
      <c r="Q112" s="17">
        <v>0.43235064676540103</v>
      </c>
      <c r="R112" s="17">
        <v>0.49984609304899402</v>
      </c>
      <c r="S112" s="17">
        <v>0.47594980510295498</v>
      </c>
      <c r="T112" s="17">
        <v>0.47822583076425501</v>
      </c>
      <c r="U112" s="17">
        <v>0.43333065922970698</v>
      </c>
      <c r="V112" s="17">
        <v>0.44376495604934102</v>
      </c>
      <c r="W112" s="17">
        <v>0.44690734806327298</v>
      </c>
      <c r="X112" s="17">
        <v>0.39063461758761298</v>
      </c>
      <c r="Y112" s="17">
        <v>0.37878563814162403</v>
      </c>
      <c r="Z112" s="17"/>
      <c r="AA112" s="17">
        <v>0.38493653130708899</v>
      </c>
      <c r="AB112" s="17">
        <v>0.46914662165592602</v>
      </c>
      <c r="AC112" s="17">
        <v>0.50813146194726599</v>
      </c>
      <c r="AD112" s="17">
        <v>0.43596460552448602</v>
      </c>
      <c r="AE112" s="17">
        <v>0.55680822559496201</v>
      </c>
    </row>
    <row r="113" spans="2:31" x14ac:dyDescent="0.2">
      <c r="B113" t="s">
        <v>105</v>
      </c>
      <c r="C113" s="17">
        <v>0.37223298934916299</v>
      </c>
      <c r="D113" s="17">
        <v>0.341913928612471</v>
      </c>
      <c r="E113" s="17">
        <v>0.37357534646625101</v>
      </c>
      <c r="F113" s="17">
        <v>0.429477357052368</v>
      </c>
      <c r="G113" s="17">
        <v>0.31805562765302697</v>
      </c>
      <c r="H113" s="17">
        <v>0.34116742040041498</v>
      </c>
      <c r="I113" s="17">
        <v>0.409120420730197</v>
      </c>
      <c r="J113" s="17"/>
      <c r="K113" s="17">
        <v>0.40003403198237403</v>
      </c>
      <c r="L113" s="17">
        <v>0.34457165653028499</v>
      </c>
      <c r="M113" s="17"/>
      <c r="N113" s="17">
        <v>0.34614691759397898</v>
      </c>
      <c r="O113" s="17">
        <v>0.35809558932271601</v>
      </c>
      <c r="P113" s="17">
        <v>0.41276192739170597</v>
      </c>
      <c r="Q113" s="17">
        <v>0.31288770117838399</v>
      </c>
      <c r="R113" s="17">
        <v>0.34544427128142402</v>
      </c>
      <c r="S113" s="17">
        <v>0.399077034528173</v>
      </c>
      <c r="T113" s="17">
        <v>0.420693992391728</v>
      </c>
      <c r="U113" s="17">
        <v>0.26882295947947199</v>
      </c>
      <c r="V113" s="17">
        <v>0.43899230751198798</v>
      </c>
      <c r="W113" s="17">
        <v>0.41651292541430501</v>
      </c>
      <c r="X113" s="17">
        <v>0.31324908880649199</v>
      </c>
      <c r="Y113" s="17">
        <v>0.33072857174025999</v>
      </c>
      <c r="Z113" s="17"/>
      <c r="AA113" s="17">
        <v>0.32070886391201497</v>
      </c>
      <c r="AB113" s="17">
        <v>0.29275769188429401</v>
      </c>
      <c r="AC113" s="17">
        <v>0.42832658632930198</v>
      </c>
      <c r="AD113" s="17">
        <v>0.46906579756795502</v>
      </c>
      <c r="AE113" s="17">
        <v>0.51923822386993201</v>
      </c>
    </row>
    <row r="114" spans="2:31" x14ac:dyDescent="0.2">
      <c r="B114" t="s">
        <v>106</v>
      </c>
      <c r="C114" s="17">
        <v>0.37153035774919402</v>
      </c>
      <c r="D114" s="17">
        <v>0.26438434363041002</v>
      </c>
      <c r="E114" s="17">
        <v>0.31809934434439402</v>
      </c>
      <c r="F114" s="17">
        <v>0.267193835848962</v>
      </c>
      <c r="G114" s="17">
        <v>0.342469318177124</v>
      </c>
      <c r="H114" s="17">
        <v>0.46314102817692898</v>
      </c>
      <c r="I114" s="17">
        <v>0.53394879860230604</v>
      </c>
      <c r="J114" s="17"/>
      <c r="K114" s="17">
        <v>0.389792829923437</v>
      </c>
      <c r="L114" s="17">
        <v>0.35509471423265399</v>
      </c>
      <c r="M114" s="17"/>
      <c r="N114" s="17">
        <v>0.31551315998048302</v>
      </c>
      <c r="O114" s="17">
        <v>0.38235435996608802</v>
      </c>
      <c r="P114" s="17">
        <v>0.463883899645397</v>
      </c>
      <c r="Q114" s="17">
        <v>0.35559539466724499</v>
      </c>
      <c r="R114" s="17">
        <v>0.29664124474794001</v>
      </c>
      <c r="S114" s="17">
        <v>0.38488757052797201</v>
      </c>
      <c r="T114" s="17">
        <v>0.395397027252188</v>
      </c>
      <c r="U114" s="17">
        <v>0.41023479055578499</v>
      </c>
      <c r="V114" s="17">
        <v>0.36909334954376</v>
      </c>
      <c r="W114" s="17">
        <v>0.408279555142747</v>
      </c>
      <c r="X114" s="17">
        <v>0.355894739008353</v>
      </c>
      <c r="Y114" s="17">
        <v>0.32825781902061202</v>
      </c>
      <c r="Z114" s="17"/>
      <c r="AA114" s="17">
        <v>0.429762152892604</v>
      </c>
      <c r="AB114" s="17">
        <v>0.35651444837601098</v>
      </c>
      <c r="AC114" s="17">
        <v>0.34692627958455802</v>
      </c>
      <c r="AD114" s="17">
        <v>0.36595634381755698</v>
      </c>
      <c r="AE114" s="17">
        <v>0.28384914229844499</v>
      </c>
    </row>
    <row r="115" spans="2:31" x14ac:dyDescent="0.2">
      <c r="B115" t="s">
        <v>107</v>
      </c>
      <c r="C115" s="17">
        <v>0.32600059673284099</v>
      </c>
      <c r="D115" s="17">
        <v>0.33583852887363302</v>
      </c>
      <c r="E115" s="17">
        <v>0.36069195211645499</v>
      </c>
      <c r="F115" s="17">
        <v>0.37906580143218299</v>
      </c>
      <c r="G115" s="17">
        <v>0.32863037631348402</v>
      </c>
      <c r="H115" s="17">
        <v>0.30596189906571702</v>
      </c>
      <c r="I115" s="17">
        <v>0.25918213374420901</v>
      </c>
      <c r="J115" s="17"/>
      <c r="K115" s="17">
        <v>0.34262605694127302</v>
      </c>
      <c r="L115" s="17">
        <v>0.309079472778999</v>
      </c>
      <c r="M115" s="17"/>
      <c r="N115" s="17">
        <v>0.35104343228853102</v>
      </c>
      <c r="O115" s="17">
        <v>0.33232809945049502</v>
      </c>
      <c r="P115" s="17">
        <v>0.35492765205265198</v>
      </c>
      <c r="Q115" s="17">
        <v>0.40152534266607298</v>
      </c>
      <c r="R115" s="17">
        <v>0.18996431664827701</v>
      </c>
      <c r="S115" s="17">
        <v>0.29132212958847897</v>
      </c>
      <c r="T115" s="17">
        <v>0.26018180775836502</v>
      </c>
      <c r="U115" s="17">
        <v>0.26860677362771701</v>
      </c>
      <c r="V115" s="17">
        <v>0.31718926554902899</v>
      </c>
      <c r="W115" s="17">
        <v>0.41854931336224199</v>
      </c>
      <c r="X115" s="17">
        <v>0.39477308264503103</v>
      </c>
      <c r="Y115" s="17">
        <v>0.19018666160771</v>
      </c>
      <c r="Z115" s="17"/>
      <c r="AA115" s="17">
        <v>0.274185105905834</v>
      </c>
      <c r="AB115" s="17">
        <v>0.27888760747880897</v>
      </c>
      <c r="AC115" s="17">
        <v>0.38197719444119699</v>
      </c>
      <c r="AD115" s="17">
        <v>0.38623520675274597</v>
      </c>
      <c r="AE115" s="17">
        <v>0.365644539028602</v>
      </c>
    </row>
    <row r="116" spans="2:31" x14ac:dyDescent="0.2">
      <c r="B116" t="s">
        <v>108</v>
      </c>
      <c r="C116" s="17">
        <v>0.246676144651473</v>
      </c>
      <c r="D116" s="17">
        <v>0.31896792124516499</v>
      </c>
      <c r="E116" s="17">
        <v>0.35459463087220999</v>
      </c>
      <c r="F116" s="17">
        <v>0.31599649721319201</v>
      </c>
      <c r="G116" s="17">
        <v>0.23119168774574</v>
      </c>
      <c r="H116" s="17">
        <v>0.19504547063153099</v>
      </c>
      <c r="I116" s="17">
        <v>0.101148441534178</v>
      </c>
      <c r="J116" s="17"/>
      <c r="K116" s="17">
        <v>0.27754810413321301</v>
      </c>
      <c r="L116" s="17">
        <v>0.21554250994349</v>
      </c>
      <c r="M116" s="17"/>
      <c r="N116" s="17">
        <v>0.310336827679428</v>
      </c>
      <c r="O116" s="17">
        <v>0.20499463102635301</v>
      </c>
      <c r="P116" s="17">
        <v>0.19949284167457099</v>
      </c>
      <c r="Q116" s="17">
        <v>0.198047263167489</v>
      </c>
      <c r="R116" s="17">
        <v>0.23373221081286999</v>
      </c>
      <c r="S116" s="17">
        <v>0.214447997856682</v>
      </c>
      <c r="T116" s="17">
        <v>0.310245969994494</v>
      </c>
      <c r="U116" s="17">
        <v>0.17833717891633799</v>
      </c>
      <c r="V116" s="17">
        <v>0.27195979628153499</v>
      </c>
      <c r="W116" s="17">
        <v>0.35200910013389197</v>
      </c>
      <c r="X116" s="17">
        <v>0.159686175971577</v>
      </c>
      <c r="Y116" s="17">
        <v>0.18475512985499401</v>
      </c>
      <c r="Z116" s="17"/>
      <c r="AA116" s="17">
        <v>0.194283848460857</v>
      </c>
      <c r="AB116" s="17">
        <v>0.25728734054454799</v>
      </c>
      <c r="AC116" s="17">
        <v>0.26468221817175602</v>
      </c>
      <c r="AD116" s="17">
        <v>0.27008930539964099</v>
      </c>
      <c r="AE116" s="17">
        <v>0.37448866084465798</v>
      </c>
    </row>
    <row r="117" spans="2:31" x14ac:dyDescent="0.2">
      <c r="B117" t="s">
        <v>109</v>
      </c>
      <c r="C117" s="17">
        <v>9.6926041618347896E-4</v>
      </c>
      <c r="D117" s="17">
        <v>0</v>
      </c>
      <c r="E117" s="17">
        <v>0</v>
      </c>
      <c r="F117" s="17">
        <v>0</v>
      </c>
      <c r="G117" s="17">
        <v>5.6861351290197499E-3</v>
      </c>
      <c r="H117" s="17">
        <v>0</v>
      </c>
      <c r="I117" s="17">
        <v>0</v>
      </c>
      <c r="J117" s="17"/>
      <c r="K117" s="17">
        <v>1.9654524929075298E-3</v>
      </c>
      <c r="L117" s="17">
        <v>0</v>
      </c>
      <c r="M117" s="17"/>
      <c r="N117" s="17">
        <v>0</v>
      </c>
      <c r="O117" s="17">
        <v>7.4661661037061398E-3</v>
      </c>
      <c r="P117" s="17">
        <v>0</v>
      </c>
      <c r="Q117" s="17">
        <v>0</v>
      </c>
      <c r="R117" s="17">
        <v>0</v>
      </c>
      <c r="S117" s="17">
        <v>0</v>
      </c>
      <c r="T117" s="17">
        <v>0</v>
      </c>
      <c r="U117" s="17">
        <v>0</v>
      </c>
      <c r="V117" s="17">
        <v>0</v>
      </c>
      <c r="W117" s="17">
        <v>0</v>
      </c>
      <c r="X117" s="17">
        <v>0</v>
      </c>
      <c r="Y117" s="17">
        <v>0</v>
      </c>
      <c r="Z117" s="17"/>
      <c r="AA117" s="17">
        <v>0</v>
      </c>
      <c r="AB117" s="17">
        <v>4.4005723607532399E-3</v>
      </c>
      <c r="AC117" s="17">
        <v>0</v>
      </c>
      <c r="AD117" s="17">
        <v>0</v>
      </c>
      <c r="AE117" s="17">
        <v>0</v>
      </c>
    </row>
    <row r="118" spans="2:31" x14ac:dyDescent="0.2">
      <c r="B118" t="s">
        <v>110</v>
      </c>
      <c r="C118" s="17">
        <v>9.4380655519215998E-4</v>
      </c>
      <c r="D118" s="17">
        <v>0</v>
      </c>
      <c r="E118" s="17">
        <v>0</v>
      </c>
      <c r="F118" s="17">
        <v>0</v>
      </c>
      <c r="G118" s="17">
        <v>5.5368108703010999E-3</v>
      </c>
      <c r="H118" s="17">
        <v>0</v>
      </c>
      <c r="I118" s="17">
        <v>0</v>
      </c>
      <c r="J118" s="17"/>
      <c r="K118" s="17">
        <v>1.91383751544203E-3</v>
      </c>
      <c r="L118" s="17">
        <v>0</v>
      </c>
      <c r="M118" s="17"/>
      <c r="N118" s="17">
        <v>0</v>
      </c>
      <c r="O118" s="17">
        <v>0</v>
      </c>
      <c r="P118" s="17">
        <v>1.17212804925319E-2</v>
      </c>
      <c r="Q118" s="17">
        <v>0</v>
      </c>
      <c r="R118" s="17">
        <v>0</v>
      </c>
      <c r="S118" s="17">
        <v>0</v>
      </c>
      <c r="T118" s="17">
        <v>0</v>
      </c>
      <c r="U118" s="17">
        <v>0</v>
      </c>
      <c r="V118" s="17">
        <v>0</v>
      </c>
      <c r="W118" s="17">
        <v>0</v>
      </c>
      <c r="X118" s="17">
        <v>0</v>
      </c>
      <c r="Y118" s="17">
        <v>0</v>
      </c>
      <c r="Z118" s="17"/>
      <c r="AA118" s="17">
        <v>0</v>
      </c>
      <c r="AB118" s="17">
        <v>4.2850084160355696E-3</v>
      </c>
      <c r="AC118" s="17">
        <v>0</v>
      </c>
      <c r="AD118" s="17">
        <v>0</v>
      </c>
      <c r="AE118" s="17">
        <v>0</v>
      </c>
    </row>
    <row r="119" spans="2:31" x14ac:dyDescent="0.2">
      <c r="B119" t="s">
        <v>111</v>
      </c>
      <c r="C119" s="17">
        <v>8.9044792263579605E-4</v>
      </c>
      <c r="D119" s="17">
        <v>0</v>
      </c>
      <c r="E119" s="17">
        <v>0</v>
      </c>
      <c r="F119" s="17">
        <v>0</v>
      </c>
      <c r="G119" s="17">
        <v>0</v>
      </c>
      <c r="H119" s="17">
        <v>0</v>
      </c>
      <c r="I119" s="17">
        <v>4.2375665145825501E-3</v>
      </c>
      <c r="J119" s="17"/>
      <c r="K119" s="17">
        <v>1.80563763889184E-3</v>
      </c>
      <c r="L119" s="17">
        <v>0</v>
      </c>
      <c r="M119" s="17"/>
      <c r="N119" s="17">
        <v>0</v>
      </c>
      <c r="O119" s="17">
        <v>6.8590772779896902E-3</v>
      </c>
      <c r="P119" s="17">
        <v>0</v>
      </c>
      <c r="Q119" s="17">
        <v>0</v>
      </c>
      <c r="R119" s="17">
        <v>0</v>
      </c>
      <c r="S119" s="17">
        <v>0</v>
      </c>
      <c r="T119" s="17">
        <v>0</v>
      </c>
      <c r="U119" s="17">
        <v>0</v>
      </c>
      <c r="V119" s="17">
        <v>0</v>
      </c>
      <c r="W119" s="17">
        <v>0</v>
      </c>
      <c r="X119" s="17">
        <v>0</v>
      </c>
      <c r="Y119" s="17">
        <v>0</v>
      </c>
      <c r="Z119" s="17"/>
      <c r="AA119" s="17">
        <v>0</v>
      </c>
      <c r="AB119" s="17">
        <v>0</v>
      </c>
      <c r="AC119" s="17">
        <v>3.0674433275343499E-3</v>
      </c>
      <c r="AD119" s="17">
        <v>0</v>
      </c>
      <c r="AE119" s="17">
        <v>0</v>
      </c>
    </row>
    <row r="120" spans="2:31" x14ac:dyDescent="0.2">
      <c r="B120" t="s">
        <v>92</v>
      </c>
      <c r="C120" s="17">
        <v>5.5447327072782101E-3</v>
      </c>
      <c r="D120" s="17">
        <v>6.5859231149521299E-3</v>
      </c>
      <c r="E120" s="17">
        <v>0</v>
      </c>
      <c r="F120" s="17">
        <v>5.0489307788306598E-3</v>
      </c>
      <c r="G120" s="17">
        <v>1.12229459993208E-2</v>
      </c>
      <c r="H120" s="17">
        <v>0</v>
      </c>
      <c r="I120" s="17">
        <v>8.8241650829122692E-3</v>
      </c>
      <c r="J120" s="17"/>
      <c r="K120" s="17">
        <v>5.68492764724139E-3</v>
      </c>
      <c r="L120" s="17">
        <v>5.4287085438299203E-3</v>
      </c>
      <c r="M120" s="17"/>
      <c r="N120" s="17">
        <v>0</v>
      </c>
      <c r="O120" s="17">
        <v>2.0962798581440199E-2</v>
      </c>
      <c r="P120" s="17">
        <v>2.3093964226518299E-2</v>
      </c>
      <c r="Q120" s="17">
        <v>0</v>
      </c>
      <c r="R120" s="17">
        <v>0</v>
      </c>
      <c r="S120" s="17">
        <v>0</v>
      </c>
      <c r="T120" s="17">
        <v>1.22355406510325E-2</v>
      </c>
      <c r="U120" s="17">
        <v>0</v>
      </c>
      <c r="V120" s="17">
        <v>0</v>
      </c>
      <c r="W120" s="17">
        <v>0</v>
      </c>
      <c r="X120" s="17">
        <v>0</v>
      </c>
      <c r="Y120" s="17">
        <v>0</v>
      </c>
      <c r="Z120" s="17"/>
      <c r="AA120" s="17">
        <v>4.2222744222228797E-3</v>
      </c>
      <c r="AB120" s="17">
        <v>1.67553384277923E-2</v>
      </c>
      <c r="AC120" s="17">
        <v>3.0674433275343499E-3</v>
      </c>
      <c r="AD120" s="17">
        <v>0</v>
      </c>
      <c r="AE120" s="17">
        <v>0</v>
      </c>
    </row>
    <row r="121" spans="2:31" x14ac:dyDescent="0.2">
      <c r="B121" t="s">
        <v>112</v>
      </c>
      <c r="C121" s="17">
        <v>8.6334204193561997E-2</v>
      </c>
      <c r="D121" s="17">
        <v>5.7741120223911202E-2</v>
      </c>
      <c r="E121" s="17">
        <v>5.2952118297559102E-2</v>
      </c>
      <c r="F121" s="17">
        <v>6.1512863229256601E-2</v>
      </c>
      <c r="G121" s="17">
        <v>0.104008134000056</v>
      </c>
      <c r="H121" s="17">
        <v>0.106184012830879</v>
      </c>
      <c r="I121" s="17">
        <v>0.12521026596475601</v>
      </c>
      <c r="J121" s="17"/>
      <c r="K121" s="17">
        <v>7.0240699657255004E-2</v>
      </c>
      <c r="L121" s="17">
        <v>0.100521254562863</v>
      </c>
      <c r="M121" s="17"/>
      <c r="N121" s="17">
        <v>4.2460696599371198E-2</v>
      </c>
      <c r="O121" s="17">
        <v>8.3017064436596996E-2</v>
      </c>
      <c r="P121" s="17">
        <v>9.3832843261186696E-2</v>
      </c>
      <c r="Q121" s="17">
        <v>0.150597051909199</v>
      </c>
      <c r="R121" s="17">
        <v>0.118165493296448</v>
      </c>
      <c r="S121" s="17">
        <v>0.10529164968225201</v>
      </c>
      <c r="T121" s="17">
        <v>5.7289797039549499E-2</v>
      </c>
      <c r="U121" s="17">
        <v>0.12056152161363499</v>
      </c>
      <c r="V121" s="17">
        <v>6.8626441903253205E-2</v>
      </c>
      <c r="W121" s="17">
        <v>4.6698304999273202E-2</v>
      </c>
      <c r="X121" s="17">
        <v>9.5151125637054301E-2</v>
      </c>
      <c r="Y121" s="17">
        <v>0.15922945819359999</v>
      </c>
      <c r="Z121" s="17"/>
      <c r="AA121" s="17">
        <v>0.121503144553053</v>
      </c>
      <c r="AB121" s="17">
        <v>8.7973807514897598E-2</v>
      </c>
      <c r="AC121" s="17">
        <v>5.6641539089606598E-2</v>
      </c>
      <c r="AD121" s="17">
        <v>6.19824482725016E-2</v>
      </c>
      <c r="AE121" s="17">
        <v>4.8105082781433398E-2</v>
      </c>
    </row>
    <row r="122" spans="2:31" x14ac:dyDescent="0.2">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row>
    <row r="123" spans="2:31" x14ac:dyDescent="0.2">
      <c r="B123" s="6" t="s">
        <v>118</v>
      </c>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row>
    <row r="124" spans="2:31" x14ac:dyDescent="0.2">
      <c r="B124" s="21" t="s">
        <v>54</v>
      </c>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row>
    <row r="125" spans="2:31" x14ac:dyDescent="0.2">
      <c r="B125" t="s">
        <v>114</v>
      </c>
      <c r="C125" s="17">
        <v>0.281808771526669</v>
      </c>
      <c r="D125" s="17">
        <v>0.35135211410093697</v>
      </c>
      <c r="E125" s="17">
        <v>0.38709554282758601</v>
      </c>
      <c r="F125" s="17">
        <v>0.27953039593069601</v>
      </c>
      <c r="G125" s="17">
        <v>0.26200859412118599</v>
      </c>
      <c r="H125" s="17">
        <v>0.22683556450286699</v>
      </c>
      <c r="I125" s="17">
        <v>0.204889691497535</v>
      </c>
      <c r="J125" s="17"/>
      <c r="K125" s="17">
        <v>0.29141642049567301</v>
      </c>
      <c r="L125" s="17">
        <v>0.27348520728054798</v>
      </c>
      <c r="M125" s="17"/>
      <c r="N125" s="17">
        <v>0.33540293891930001</v>
      </c>
      <c r="O125" s="17">
        <v>0.26164259634724402</v>
      </c>
      <c r="P125" s="17">
        <v>0.23084274548577599</v>
      </c>
      <c r="Q125" s="17">
        <v>0.28587203460462901</v>
      </c>
      <c r="R125" s="17">
        <v>0.20118883668391599</v>
      </c>
      <c r="S125" s="17">
        <v>0.324002782345225</v>
      </c>
      <c r="T125" s="17">
        <v>0.33273064607474201</v>
      </c>
      <c r="U125" s="17">
        <v>0.35755516976183399</v>
      </c>
      <c r="V125" s="17">
        <v>0.28785987180331901</v>
      </c>
      <c r="W125" s="17">
        <v>0.293977544015461</v>
      </c>
      <c r="X125" s="17">
        <v>0.20411737333209901</v>
      </c>
      <c r="Y125" s="17">
        <v>0.13680180800634101</v>
      </c>
      <c r="Z125" s="17"/>
      <c r="AA125" s="17">
        <v>0.29787345075813099</v>
      </c>
      <c r="AB125" s="17">
        <v>0.27829609097749403</v>
      </c>
      <c r="AC125" s="17">
        <v>0.26629956318495202</v>
      </c>
      <c r="AD125" s="17">
        <v>0.30184465826547802</v>
      </c>
      <c r="AE125" s="17">
        <v>0.53422796467049705</v>
      </c>
    </row>
    <row r="126" spans="2:31" x14ac:dyDescent="0.2">
      <c r="B126" t="s">
        <v>115</v>
      </c>
      <c r="C126" s="17">
        <v>0.38153571745590897</v>
      </c>
      <c r="D126" s="17">
        <v>0.44455867408144301</v>
      </c>
      <c r="E126" s="17">
        <v>0.423502879715696</v>
      </c>
      <c r="F126" s="17">
        <v>0.46545385332570099</v>
      </c>
      <c r="G126" s="17">
        <v>0.39406705675498199</v>
      </c>
      <c r="H126" s="17">
        <v>0.33296924124049498</v>
      </c>
      <c r="I126" s="17">
        <v>0.25986674552598599</v>
      </c>
      <c r="J126" s="17"/>
      <c r="K126" s="17">
        <v>0.40876525604349001</v>
      </c>
      <c r="L126" s="17">
        <v>0.35449890469123502</v>
      </c>
      <c r="M126" s="17"/>
      <c r="N126" s="17">
        <v>0.39858087201469</v>
      </c>
      <c r="O126" s="17">
        <v>0.40066741328076899</v>
      </c>
      <c r="P126" s="17">
        <v>0.35740075611204403</v>
      </c>
      <c r="Q126" s="17">
        <v>0.35073675436095197</v>
      </c>
      <c r="R126" s="17">
        <v>0.41919605073801303</v>
      </c>
      <c r="S126" s="17">
        <v>0.46537555411760501</v>
      </c>
      <c r="T126" s="17">
        <v>0.35667924355676101</v>
      </c>
      <c r="U126" s="17">
        <v>0.33159287232363099</v>
      </c>
      <c r="V126" s="17">
        <v>0.37786450028298801</v>
      </c>
      <c r="W126" s="17">
        <v>0.39937943656047697</v>
      </c>
      <c r="X126" s="17">
        <v>0.29018174851478501</v>
      </c>
      <c r="Y126" s="17">
        <v>0.27960644864994499</v>
      </c>
      <c r="Z126" s="17"/>
      <c r="AA126" s="17">
        <v>0.34554879081305001</v>
      </c>
      <c r="AB126" s="17">
        <v>0.38973890407854</v>
      </c>
      <c r="AC126" s="17">
        <v>0.401642381587968</v>
      </c>
      <c r="AD126" s="17">
        <v>0.392126574024242</v>
      </c>
      <c r="AE126" s="17">
        <v>0.22820166339988099</v>
      </c>
    </row>
    <row r="127" spans="2:31" x14ac:dyDescent="0.2">
      <c r="B127" t="s">
        <v>116</v>
      </c>
      <c r="C127" s="17">
        <v>0.15802784864539399</v>
      </c>
      <c r="D127" s="17">
        <v>9.0367506289523503E-2</v>
      </c>
      <c r="E127" s="17">
        <v>0.152862424251339</v>
      </c>
      <c r="F127" s="17">
        <v>0.13654528489548701</v>
      </c>
      <c r="G127" s="17">
        <v>0.14595976291057999</v>
      </c>
      <c r="H127" s="17">
        <v>0.18715364778739901</v>
      </c>
      <c r="I127" s="17">
        <v>0.21467250816792299</v>
      </c>
      <c r="J127" s="17"/>
      <c r="K127" s="17">
        <v>0.14060074335690001</v>
      </c>
      <c r="L127" s="17">
        <v>0.17561999634182701</v>
      </c>
      <c r="M127" s="17"/>
      <c r="N127" s="17">
        <v>0.15442484149807201</v>
      </c>
      <c r="O127" s="17">
        <v>0.157283575071924</v>
      </c>
      <c r="P127" s="17">
        <v>0.207931971026068</v>
      </c>
      <c r="Q127" s="17">
        <v>0.19659243973769999</v>
      </c>
      <c r="R127" s="17">
        <v>0.16219776201778099</v>
      </c>
      <c r="S127" s="17">
        <v>0.122302623249623</v>
      </c>
      <c r="T127" s="17">
        <v>0.156483359062147</v>
      </c>
      <c r="U127" s="17">
        <v>0.11419602484951</v>
      </c>
      <c r="V127" s="17">
        <v>0.15075873637201601</v>
      </c>
      <c r="W127" s="17">
        <v>0.12691471189284101</v>
      </c>
      <c r="X127" s="17">
        <v>0.20507170454246501</v>
      </c>
      <c r="Y127" s="17">
        <v>0.13228415093585499</v>
      </c>
      <c r="Z127" s="17"/>
      <c r="AA127" s="17">
        <v>0.116466361857218</v>
      </c>
      <c r="AB127" s="17">
        <v>0.17148107498753001</v>
      </c>
      <c r="AC127" s="17">
        <v>0.16440447821127699</v>
      </c>
      <c r="AD127" s="17">
        <v>0.20463587747252601</v>
      </c>
      <c r="AE127" s="17">
        <v>9.1368548336174304E-2</v>
      </c>
    </row>
    <row r="128" spans="2:31" x14ac:dyDescent="0.2">
      <c r="B128" t="s">
        <v>117</v>
      </c>
      <c r="C128" s="17">
        <v>8.2502243113297999E-2</v>
      </c>
      <c r="D128" s="17">
        <v>4.0853720298215102E-2</v>
      </c>
      <c r="E128" s="17">
        <v>6.7436980191577798E-3</v>
      </c>
      <c r="F128" s="17">
        <v>3.8624255553428202E-2</v>
      </c>
      <c r="G128" s="17">
        <v>8.8528612301972301E-2</v>
      </c>
      <c r="H128" s="17">
        <v>0.13546856926534101</v>
      </c>
      <c r="I128" s="17">
        <v>0.166999549156196</v>
      </c>
      <c r="J128" s="17"/>
      <c r="K128" s="17">
        <v>9.6373672625703205E-2</v>
      </c>
      <c r="L128" s="17">
        <v>6.92757719893866E-2</v>
      </c>
      <c r="M128" s="17"/>
      <c r="N128" s="17">
        <v>5.9474431185838401E-2</v>
      </c>
      <c r="O128" s="17">
        <v>0.12412485310184999</v>
      </c>
      <c r="P128" s="17">
        <v>0.12030549809273899</v>
      </c>
      <c r="Q128" s="17">
        <v>5.9801955267740299E-2</v>
      </c>
      <c r="R128" s="17">
        <v>8.3842072321685404E-2</v>
      </c>
      <c r="S128" s="17">
        <v>3.8514473925920202E-2</v>
      </c>
      <c r="T128" s="17">
        <v>8.6735883438561395E-2</v>
      </c>
      <c r="U128" s="17">
        <v>7.4252432223429699E-2</v>
      </c>
      <c r="V128" s="17">
        <v>5.75678133344679E-2</v>
      </c>
      <c r="W128" s="17">
        <v>6.6082956934582396E-2</v>
      </c>
      <c r="X128" s="17">
        <v>0.113006893637039</v>
      </c>
      <c r="Y128" s="17">
        <v>0.19586759961064801</v>
      </c>
      <c r="Z128" s="17"/>
      <c r="AA128" s="17">
        <v>7.6198792214119099E-2</v>
      </c>
      <c r="AB128" s="17">
        <v>5.9311425878631203E-2</v>
      </c>
      <c r="AC128" s="17">
        <v>9.8753832602749198E-2</v>
      </c>
      <c r="AD128" s="17">
        <v>8.6554987952458196E-2</v>
      </c>
      <c r="AE128" s="17">
        <v>4.8105082781433398E-2</v>
      </c>
    </row>
    <row r="129" spans="2:31" x14ac:dyDescent="0.2">
      <c r="B129" t="s">
        <v>102</v>
      </c>
      <c r="C129" s="17">
        <v>9.6125419258729305E-2</v>
      </c>
      <c r="D129" s="17">
        <v>7.2867985229881499E-2</v>
      </c>
      <c r="E129" s="17">
        <v>2.9795455186222199E-2</v>
      </c>
      <c r="F129" s="17">
        <v>7.98462102946879E-2</v>
      </c>
      <c r="G129" s="17">
        <v>0.10943597391128</v>
      </c>
      <c r="H129" s="17">
        <v>0.117572977203898</v>
      </c>
      <c r="I129" s="17">
        <v>0.153571505652359</v>
      </c>
      <c r="J129" s="17"/>
      <c r="K129" s="17">
        <v>6.2843907478233998E-2</v>
      </c>
      <c r="L129" s="17">
        <v>0.12712011969700299</v>
      </c>
      <c r="M129" s="17"/>
      <c r="N129" s="17">
        <v>5.2116916382100399E-2</v>
      </c>
      <c r="O129" s="17">
        <v>5.6281562198213397E-2</v>
      </c>
      <c r="P129" s="17">
        <v>8.3519029283373097E-2</v>
      </c>
      <c r="Q129" s="17">
        <v>0.106996816028978</v>
      </c>
      <c r="R129" s="17">
        <v>0.13357527823860499</v>
      </c>
      <c r="S129" s="17">
        <v>4.9804566361626598E-2</v>
      </c>
      <c r="T129" s="17">
        <v>6.7370867867789896E-2</v>
      </c>
      <c r="U129" s="17">
        <v>0.122403500841595</v>
      </c>
      <c r="V129" s="17">
        <v>0.12594907820720899</v>
      </c>
      <c r="W129" s="17">
        <v>0.113645350596638</v>
      </c>
      <c r="X129" s="17">
        <v>0.187622279973612</v>
      </c>
      <c r="Y129" s="17">
        <v>0.25543999279721102</v>
      </c>
      <c r="Z129" s="17"/>
      <c r="AA129" s="17">
        <v>0.16391260435748201</v>
      </c>
      <c r="AB129" s="17">
        <v>0.10117250407780499</v>
      </c>
      <c r="AC129" s="17">
        <v>6.8899744413054104E-2</v>
      </c>
      <c r="AD129" s="17">
        <v>1.48379022852968E-2</v>
      </c>
      <c r="AE129" s="17">
        <v>9.8096740812014499E-2</v>
      </c>
    </row>
    <row r="130" spans="2:31" x14ac:dyDescent="0.2">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row>
    <row r="131" spans="2:31" x14ac:dyDescent="0.2">
      <c r="B131" s="6" t="s">
        <v>124</v>
      </c>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row>
    <row r="132" spans="2:31" x14ac:dyDescent="0.2">
      <c r="B132" s="21" t="s">
        <v>54</v>
      </c>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row>
    <row r="133" spans="2:31" x14ac:dyDescent="0.2">
      <c r="B133" t="s">
        <v>119</v>
      </c>
      <c r="C133" s="17">
        <v>0.11842470587607901</v>
      </c>
      <c r="D133" s="17">
        <v>0.23177624058634499</v>
      </c>
      <c r="E133" s="17">
        <v>0.196173791099545</v>
      </c>
      <c r="F133" s="17">
        <v>0.12657809823391</v>
      </c>
      <c r="G133" s="17">
        <v>8.8318037941315194E-2</v>
      </c>
      <c r="H133" s="17">
        <v>5.2535641622459002E-2</v>
      </c>
      <c r="I133" s="17">
        <v>4.20995997193475E-2</v>
      </c>
      <c r="J133" s="17"/>
      <c r="K133" s="17">
        <v>0.15259740380863401</v>
      </c>
      <c r="L133" s="17">
        <v>8.5524734755057896E-2</v>
      </c>
      <c r="M133" s="17"/>
      <c r="N133" s="17">
        <v>0.168823460133526</v>
      </c>
      <c r="O133" s="17">
        <v>0.106287980576744</v>
      </c>
      <c r="P133" s="17">
        <v>0.13968286062860999</v>
      </c>
      <c r="Q133" s="17">
        <v>8.7650323153010898E-2</v>
      </c>
      <c r="R133" s="17">
        <v>7.4009112069863103E-2</v>
      </c>
      <c r="S133" s="17">
        <v>0.18819589699672801</v>
      </c>
      <c r="T133" s="17">
        <v>9.0903594770869303E-2</v>
      </c>
      <c r="U133" s="17">
        <v>0.15206500581005999</v>
      </c>
      <c r="V133" s="17">
        <v>0.13012263392877799</v>
      </c>
      <c r="W133" s="17">
        <v>9.2371526653867497E-2</v>
      </c>
      <c r="X133" s="17">
        <v>3.70988194842716E-2</v>
      </c>
      <c r="Y133" s="17">
        <v>6.3509927961981599E-2</v>
      </c>
      <c r="Z133" s="17"/>
      <c r="AA133" s="17">
        <v>0.103858749018768</v>
      </c>
      <c r="AB133" s="17">
        <v>0.12939845537188199</v>
      </c>
      <c r="AC133" s="17">
        <v>0.109322868498835</v>
      </c>
      <c r="AD133" s="17">
        <v>0.14192844427187201</v>
      </c>
      <c r="AE133" s="17">
        <v>0.29851100687047499</v>
      </c>
    </row>
    <row r="134" spans="2:31" x14ac:dyDescent="0.2">
      <c r="B134" t="s">
        <v>120</v>
      </c>
      <c r="C134" s="17">
        <v>0.34336849298049799</v>
      </c>
      <c r="D134" s="17">
        <v>0.34886736749640301</v>
      </c>
      <c r="E134" s="17">
        <v>0.43975040335482402</v>
      </c>
      <c r="F134" s="17">
        <v>0.374472179984287</v>
      </c>
      <c r="G134" s="17">
        <v>0.358133570638343</v>
      </c>
      <c r="H134" s="17">
        <v>0.24724880815196401</v>
      </c>
      <c r="I134" s="17">
        <v>0.28850358370537699</v>
      </c>
      <c r="J134" s="17"/>
      <c r="K134" s="17">
        <v>0.36913554613259297</v>
      </c>
      <c r="L134" s="17">
        <v>0.319508086821292</v>
      </c>
      <c r="M134" s="17"/>
      <c r="N134" s="17">
        <v>0.34221450567409401</v>
      </c>
      <c r="O134" s="17">
        <v>0.322115899880626</v>
      </c>
      <c r="P134" s="17">
        <v>0.24944190759419199</v>
      </c>
      <c r="Q134" s="17">
        <v>0.38653362311838702</v>
      </c>
      <c r="R134" s="17">
        <v>0.41073633227869</v>
      </c>
      <c r="S134" s="17">
        <v>0.35746984008642402</v>
      </c>
      <c r="T134" s="17">
        <v>0.36654788164831897</v>
      </c>
      <c r="U134" s="17">
        <v>0.32685506746031301</v>
      </c>
      <c r="V134" s="17">
        <v>0.35937829706450303</v>
      </c>
      <c r="W134" s="17">
        <v>0.37328047028619998</v>
      </c>
      <c r="X134" s="17">
        <v>0.27476089156928002</v>
      </c>
      <c r="Y134" s="17">
        <v>0.28693971750776698</v>
      </c>
      <c r="Z134" s="17"/>
      <c r="AA134" s="17">
        <v>0.28640067558438798</v>
      </c>
      <c r="AB134" s="17">
        <v>0.37379577142104398</v>
      </c>
      <c r="AC134" s="17">
        <v>0.36143322808018702</v>
      </c>
      <c r="AD134" s="17">
        <v>0.39525013939812598</v>
      </c>
      <c r="AE134" s="17">
        <v>0.36600547835516301</v>
      </c>
    </row>
    <row r="135" spans="2:31" x14ac:dyDescent="0.2">
      <c r="B135" t="s">
        <v>121</v>
      </c>
      <c r="C135" s="17">
        <v>0.22902470005804701</v>
      </c>
      <c r="D135" s="17">
        <v>0.23910586468887099</v>
      </c>
      <c r="E135" s="17">
        <v>0.15292110043389201</v>
      </c>
      <c r="F135" s="17">
        <v>0.26474204963019199</v>
      </c>
      <c r="G135" s="17">
        <v>0.23502845880272699</v>
      </c>
      <c r="H135" s="17">
        <v>0.27177656328772998</v>
      </c>
      <c r="I135" s="17">
        <v>0.22169776878484099</v>
      </c>
      <c r="J135" s="17"/>
      <c r="K135" s="17">
        <v>0.19509968735761901</v>
      </c>
      <c r="L135" s="17">
        <v>0.261086265278198</v>
      </c>
      <c r="M135" s="17"/>
      <c r="N135" s="17">
        <v>0.24435010159887599</v>
      </c>
      <c r="O135" s="17">
        <v>0.24630195603876501</v>
      </c>
      <c r="P135" s="17">
        <v>0.27829054945635601</v>
      </c>
      <c r="Q135" s="17">
        <v>0.20235387333203</v>
      </c>
      <c r="R135" s="17">
        <v>0.20355780655335401</v>
      </c>
      <c r="S135" s="17">
        <v>0.19131867819210399</v>
      </c>
      <c r="T135" s="17">
        <v>0.165796141946777</v>
      </c>
      <c r="U135" s="17">
        <v>0.27976534047058998</v>
      </c>
      <c r="V135" s="17">
        <v>0.19285191433247201</v>
      </c>
      <c r="W135" s="17">
        <v>0.34466809800513698</v>
      </c>
      <c r="X135" s="17">
        <v>0.20853784869367001</v>
      </c>
      <c r="Y135" s="17">
        <v>0.123096715916368</v>
      </c>
      <c r="Z135" s="17"/>
      <c r="AA135" s="17">
        <v>0.27665790459008899</v>
      </c>
      <c r="AB135" s="17">
        <v>0.22201297401421399</v>
      </c>
      <c r="AC135" s="17">
        <v>0.22226737349688</v>
      </c>
      <c r="AD135" s="17">
        <v>0.186677974087267</v>
      </c>
      <c r="AE135" s="17">
        <v>0</v>
      </c>
    </row>
    <row r="136" spans="2:31" x14ac:dyDescent="0.2">
      <c r="B136" t="s">
        <v>122</v>
      </c>
      <c r="C136" s="17">
        <v>0.111664477340083</v>
      </c>
      <c r="D136" s="17">
        <v>8.18295776545888E-2</v>
      </c>
      <c r="E136" s="17">
        <v>9.4210065234973897E-2</v>
      </c>
      <c r="F136" s="17">
        <v>8.9287560414716097E-2</v>
      </c>
      <c r="G136" s="17">
        <v>9.1967425192168606E-2</v>
      </c>
      <c r="H136" s="17">
        <v>0.15070773464315301</v>
      </c>
      <c r="I136" s="17">
        <v>0.15354776519025101</v>
      </c>
      <c r="J136" s="17"/>
      <c r="K136" s="17">
        <v>0.111167501544395</v>
      </c>
      <c r="L136" s="17">
        <v>0.112565557717783</v>
      </c>
      <c r="M136" s="17"/>
      <c r="N136" s="17">
        <v>7.7697454081694595E-2</v>
      </c>
      <c r="O136" s="17">
        <v>9.0347433052325496E-2</v>
      </c>
      <c r="P136" s="17">
        <v>0.140884270812836</v>
      </c>
      <c r="Q136" s="17">
        <v>8.8672943744268595E-2</v>
      </c>
      <c r="R136" s="17">
        <v>0.129186275764306</v>
      </c>
      <c r="S136" s="17">
        <v>0.11705488148186401</v>
      </c>
      <c r="T136" s="17">
        <v>0.16827984107803101</v>
      </c>
      <c r="U136" s="17">
        <v>9.8456080784264294E-2</v>
      </c>
      <c r="V136" s="17">
        <v>0.10648017932373099</v>
      </c>
      <c r="W136" s="17">
        <v>0.111514972865073</v>
      </c>
      <c r="X136" s="17">
        <v>0.127471744522343</v>
      </c>
      <c r="Y136" s="17">
        <v>0.15815841560626701</v>
      </c>
      <c r="Z136" s="17"/>
      <c r="AA136" s="17">
        <v>0.11835287247517701</v>
      </c>
      <c r="AB136" s="17">
        <v>0.120294100345525</v>
      </c>
      <c r="AC136" s="17">
        <v>0.10744504306677601</v>
      </c>
      <c r="AD136" s="17">
        <v>7.3743972118893802E-2</v>
      </c>
      <c r="AE136" s="17">
        <v>0.142316340254387</v>
      </c>
    </row>
    <row r="137" spans="2:31" x14ac:dyDescent="0.2">
      <c r="B137" t="s">
        <v>123</v>
      </c>
      <c r="C137" s="17">
        <v>0.108470449730674</v>
      </c>
      <c r="D137" s="17">
        <v>4.0319509790629697E-2</v>
      </c>
      <c r="E137" s="17">
        <v>3.8899990250419798E-2</v>
      </c>
      <c r="F137" s="17">
        <v>4.3316962059761897E-2</v>
      </c>
      <c r="G137" s="17">
        <v>0.13557230998778599</v>
      </c>
      <c r="H137" s="17">
        <v>0.18053426377416701</v>
      </c>
      <c r="I137" s="17">
        <v>0.192939211433312</v>
      </c>
      <c r="J137" s="17"/>
      <c r="K137" s="17">
        <v>0.11131105227128001</v>
      </c>
      <c r="L137" s="17">
        <v>0.106103241872439</v>
      </c>
      <c r="M137" s="17"/>
      <c r="N137" s="17">
        <v>6.4559750866195004E-2</v>
      </c>
      <c r="O137" s="17">
        <v>0.13790262562772701</v>
      </c>
      <c r="P137" s="17">
        <v>9.4619130946813498E-2</v>
      </c>
      <c r="Q137" s="17">
        <v>0.14524455701818501</v>
      </c>
      <c r="R137" s="17">
        <v>9.6549208621508703E-2</v>
      </c>
      <c r="S137" s="17">
        <v>6.9056172068680102E-2</v>
      </c>
      <c r="T137" s="17">
        <v>9.9413781768086906E-2</v>
      </c>
      <c r="U137" s="17">
        <v>4.92747899736257E-2</v>
      </c>
      <c r="V137" s="17">
        <v>0.109375314641765</v>
      </c>
      <c r="W137" s="17">
        <v>6.5935388023534894E-2</v>
      </c>
      <c r="X137" s="17">
        <v>0.22382898894581399</v>
      </c>
      <c r="Y137" s="17">
        <v>0.29593352038155502</v>
      </c>
      <c r="Z137" s="17"/>
      <c r="AA137" s="17">
        <v>0.10827156418862</v>
      </c>
      <c r="AB137" s="17">
        <v>7.5267332186304395E-2</v>
      </c>
      <c r="AC137" s="17">
        <v>0.10844349387792999</v>
      </c>
      <c r="AD137" s="17">
        <v>0.118572103793392</v>
      </c>
      <c r="AE137" s="17">
        <v>0.14052356783928699</v>
      </c>
    </row>
    <row r="138" spans="2:31" x14ac:dyDescent="0.2">
      <c r="B138" t="s">
        <v>102</v>
      </c>
      <c r="C138" s="17">
        <v>8.9047174014619396E-2</v>
      </c>
      <c r="D138" s="17">
        <v>5.8101439783162602E-2</v>
      </c>
      <c r="E138" s="17">
        <v>7.8044649626345997E-2</v>
      </c>
      <c r="F138" s="17">
        <v>0.10160314967713301</v>
      </c>
      <c r="G138" s="17">
        <v>9.0980197437660601E-2</v>
      </c>
      <c r="H138" s="17">
        <v>9.7196988520527106E-2</v>
      </c>
      <c r="I138" s="17">
        <v>0.101212071166872</v>
      </c>
      <c r="J138" s="17"/>
      <c r="K138" s="17">
        <v>6.0688808885478597E-2</v>
      </c>
      <c r="L138" s="17">
        <v>0.11521211355523001</v>
      </c>
      <c r="M138" s="17"/>
      <c r="N138" s="17">
        <v>0.102354727645615</v>
      </c>
      <c r="O138" s="17">
        <v>9.70441048238119E-2</v>
      </c>
      <c r="P138" s="17">
        <v>9.7081280561192002E-2</v>
      </c>
      <c r="Q138" s="17">
        <v>8.9544679634119495E-2</v>
      </c>
      <c r="R138" s="17">
        <v>8.5961264712278093E-2</v>
      </c>
      <c r="S138" s="17">
        <v>7.6904531174200097E-2</v>
      </c>
      <c r="T138" s="17">
        <v>0.109058758787917</v>
      </c>
      <c r="U138" s="17">
        <v>9.3583715501147399E-2</v>
      </c>
      <c r="V138" s="17">
        <v>0.10179166070875099</v>
      </c>
      <c r="W138" s="17">
        <v>1.22295441661886E-2</v>
      </c>
      <c r="X138" s="17">
        <v>0.12830170678462199</v>
      </c>
      <c r="Y138" s="17">
        <v>7.2361702626061494E-2</v>
      </c>
      <c r="Z138" s="17"/>
      <c r="AA138" s="17">
        <v>0.10645823414295701</v>
      </c>
      <c r="AB138" s="17">
        <v>7.9231366661030297E-2</v>
      </c>
      <c r="AC138" s="17">
        <v>9.1087992979392005E-2</v>
      </c>
      <c r="AD138" s="17">
        <v>8.3827366330448905E-2</v>
      </c>
      <c r="AE138" s="17">
        <v>5.2643606680688598E-2</v>
      </c>
    </row>
    <row r="139" spans="2:31" x14ac:dyDescent="0.2">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row>
    <row r="140" spans="2:31" x14ac:dyDescent="0.2">
      <c r="B140" s="6" t="s">
        <v>130</v>
      </c>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row>
    <row r="141" spans="2:31" x14ac:dyDescent="0.2">
      <c r="B141" s="21" t="s">
        <v>54</v>
      </c>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row>
    <row r="142" spans="2:31" x14ac:dyDescent="0.2">
      <c r="B142" t="s">
        <v>125</v>
      </c>
      <c r="C142" s="17">
        <v>0.45053114055617799</v>
      </c>
      <c r="D142" s="17">
        <v>0.457633788377729</v>
      </c>
      <c r="E142" s="17">
        <v>0.51219734836376296</v>
      </c>
      <c r="F142" s="17">
        <v>0.49506412938005401</v>
      </c>
      <c r="G142" s="17">
        <v>0.43200978063697099</v>
      </c>
      <c r="H142" s="17">
        <v>0.34909673383715201</v>
      </c>
      <c r="I142" s="17">
        <v>0.44237464370930002</v>
      </c>
      <c r="J142" s="17"/>
      <c r="K142" s="17">
        <v>0.491666095742256</v>
      </c>
      <c r="L142" s="17">
        <v>0.41207611016549001</v>
      </c>
      <c r="M142" s="17"/>
      <c r="N142" s="17">
        <v>0.39544184205902</v>
      </c>
      <c r="O142" s="17">
        <v>0.44831903865720502</v>
      </c>
      <c r="P142" s="17">
        <v>0.51872893425251398</v>
      </c>
      <c r="Q142" s="17">
        <v>0.35807154953183001</v>
      </c>
      <c r="R142" s="17">
        <v>0.44291700094161601</v>
      </c>
      <c r="S142" s="17">
        <v>0.50626143539614799</v>
      </c>
      <c r="T142" s="17">
        <v>0.51397428367074505</v>
      </c>
      <c r="U142" s="17">
        <v>0.460793963235621</v>
      </c>
      <c r="V142" s="17">
        <v>0.44758406260771799</v>
      </c>
      <c r="W142" s="17">
        <v>0.52553259922953799</v>
      </c>
      <c r="X142" s="17">
        <v>0.45940725473773802</v>
      </c>
      <c r="Y142" s="17">
        <v>0.25398755303015602</v>
      </c>
      <c r="Z142" s="17"/>
      <c r="AA142" s="17">
        <v>0.45218036423424302</v>
      </c>
      <c r="AB142" s="17">
        <v>0.42800508991361003</v>
      </c>
      <c r="AC142" s="17">
        <v>0.44849572575711</v>
      </c>
      <c r="AD142" s="17">
        <v>0.49845268945992099</v>
      </c>
      <c r="AE142" s="17">
        <v>0.58247559132941396</v>
      </c>
    </row>
    <row r="143" spans="2:31" x14ac:dyDescent="0.2">
      <c r="B143" t="s">
        <v>126</v>
      </c>
      <c r="C143" s="17">
        <v>0.44425302678899098</v>
      </c>
      <c r="D143" s="17">
        <v>0.47471600601783498</v>
      </c>
      <c r="E143" s="17">
        <v>0.50612224025229902</v>
      </c>
      <c r="F143" s="17">
        <v>0.45401802666713897</v>
      </c>
      <c r="G143" s="17">
        <v>0.43200413530813297</v>
      </c>
      <c r="H143" s="17">
        <v>0.37845527929925499</v>
      </c>
      <c r="I143" s="17">
        <v>0.41983397860011801</v>
      </c>
      <c r="J143" s="17"/>
      <c r="K143" s="17">
        <v>0.497519547862524</v>
      </c>
      <c r="L143" s="17">
        <v>0.39204640488384501</v>
      </c>
      <c r="M143" s="17"/>
      <c r="N143" s="17">
        <v>0.4770267825335</v>
      </c>
      <c r="O143" s="17">
        <v>0.368212775528589</v>
      </c>
      <c r="P143" s="17">
        <v>0.40355276164184201</v>
      </c>
      <c r="Q143" s="17">
        <v>0.39049630846325101</v>
      </c>
      <c r="R143" s="17">
        <v>0.40835973045791202</v>
      </c>
      <c r="S143" s="17">
        <v>0.554529054915467</v>
      </c>
      <c r="T143" s="17">
        <v>0.47468634405464499</v>
      </c>
      <c r="U143" s="17">
        <v>0.52637470832369204</v>
      </c>
      <c r="V143" s="17">
        <v>0.446145019326604</v>
      </c>
      <c r="W143" s="17">
        <v>0.53408216944993903</v>
      </c>
      <c r="X143" s="17">
        <v>0.34313694971974601</v>
      </c>
      <c r="Y143" s="17">
        <v>0.34348149361865599</v>
      </c>
      <c r="Z143" s="17"/>
      <c r="AA143" s="17">
        <v>0.37652223939927099</v>
      </c>
      <c r="AB143" s="17">
        <v>0.39770089841436002</v>
      </c>
      <c r="AC143" s="17">
        <v>0.53093823222042102</v>
      </c>
      <c r="AD143" s="17">
        <v>0.47215313843225498</v>
      </c>
      <c r="AE143" s="17">
        <v>0.65852171289096195</v>
      </c>
    </row>
    <row r="144" spans="2:31" x14ac:dyDescent="0.2">
      <c r="B144" t="s">
        <v>127</v>
      </c>
      <c r="C144" s="17">
        <v>0.34285024908573403</v>
      </c>
      <c r="D144" s="17">
        <v>0.42235553322071701</v>
      </c>
      <c r="E144" s="17">
        <v>0.42016541407914498</v>
      </c>
      <c r="F144" s="17">
        <v>0.37283651208059598</v>
      </c>
      <c r="G144" s="17">
        <v>0.33136678174635498</v>
      </c>
      <c r="H144" s="17">
        <v>0.291257264234701</v>
      </c>
      <c r="I144" s="17">
        <v>0.24685614348752599</v>
      </c>
      <c r="J144" s="17"/>
      <c r="K144" s="17">
        <v>0.33117272628000799</v>
      </c>
      <c r="L144" s="17">
        <v>0.35362979910675701</v>
      </c>
      <c r="M144" s="17"/>
      <c r="N144" s="17">
        <v>0.35829985003849701</v>
      </c>
      <c r="O144" s="17">
        <v>0.29365980934008701</v>
      </c>
      <c r="P144" s="17">
        <v>0.36969078361715502</v>
      </c>
      <c r="Q144" s="17">
        <v>0.38265616806249397</v>
      </c>
      <c r="R144" s="17">
        <v>0.29193728073149799</v>
      </c>
      <c r="S144" s="17">
        <v>0.40025174318142098</v>
      </c>
      <c r="T144" s="17">
        <v>0.31173214718028103</v>
      </c>
      <c r="U144" s="17">
        <v>0.336549211556046</v>
      </c>
      <c r="V144" s="17">
        <v>0.37773257479468803</v>
      </c>
      <c r="W144" s="17">
        <v>0.41200093233464902</v>
      </c>
      <c r="X144" s="17">
        <v>0.22171065471687601</v>
      </c>
      <c r="Y144" s="17">
        <v>0.197270596560189</v>
      </c>
      <c r="Z144" s="17"/>
      <c r="AA144" s="17">
        <v>0.31092788766872598</v>
      </c>
      <c r="AB144" s="17">
        <v>0.36126930686518899</v>
      </c>
      <c r="AC144" s="17">
        <v>0.33167136821438098</v>
      </c>
      <c r="AD144" s="17">
        <v>0.35456556044591098</v>
      </c>
      <c r="AE144" s="17">
        <v>0.38167090419201299</v>
      </c>
    </row>
    <row r="145" spans="2:31" x14ac:dyDescent="0.2">
      <c r="B145" t="s">
        <v>128</v>
      </c>
      <c r="C145" s="17">
        <v>0.20871495023244199</v>
      </c>
      <c r="D145" s="17">
        <v>0.34245523284901502</v>
      </c>
      <c r="E145" s="17">
        <v>0.37436013150886599</v>
      </c>
      <c r="F145" s="17">
        <v>0.24097872990543701</v>
      </c>
      <c r="G145" s="17">
        <v>0.174177426033882</v>
      </c>
      <c r="H145" s="17">
        <v>0.111368102239016</v>
      </c>
      <c r="I145" s="17">
        <v>5.2457826661082299E-2</v>
      </c>
      <c r="J145" s="17"/>
      <c r="K145" s="17">
        <v>0.20873535633691301</v>
      </c>
      <c r="L145" s="17">
        <v>0.20947296087763601</v>
      </c>
      <c r="M145" s="17"/>
      <c r="N145" s="17">
        <v>0.30206773113084501</v>
      </c>
      <c r="O145" s="17">
        <v>0.20445545601164899</v>
      </c>
      <c r="P145" s="17">
        <v>0.21878390040147999</v>
      </c>
      <c r="Q145" s="17">
        <v>0.18768855958814701</v>
      </c>
      <c r="R145" s="17">
        <v>0.20557062613107999</v>
      </c>
      <c r="S145" s="17">
        <v>0.207027433129924</v>
      </c>
      <c r="T145" s="17">
        <v>0.13715695755252599</v>
      </c>
      <c r="U145" s="17">
        <v>0.242104627802739</v>
      </c>
      <c r="V145" s="17">
        <v>0.20936606918618</v>
      </c>
      <c r="W145" s="17">
        <v>0.20656185685674699</v>
      </c>
      <c r="X145" s="17">
        <v>0.101293032589409</v>
      </c>
      <c r="Y145" s="17">
        <v>0.16560031423875099</v>
      </c>
      <c r="Z145" s="17"/>
      <c r="AA145" s="17">
        <v>0.13869139858791399</v>
      </c>
      <c r="AB145" s="17">
        <v>0.21879628120566599</v>
      </c>
      <c r="AC145" s="17">
        <v>0.19885131657524899</v>
      </c>
      <c r="AD145" s="17">
        <v>0.34432430943620801</v>
      </c>
      <c r="AE145" s="17">
        <v>0.314894537650657</v>
      </c>
    </row>
    <row r="146" spans="2:31" x14ac:dyDescent="0.2">
      <c r="B146" t="s">
        <v>129</v>
      </c>
      <c r="C146" s="17">
        <v>0.11151673438699</v>
      </c>
      <c r="D146" s="17">
        <v>0.146351876192757</v>
      </c>
      <c r="E146" s="17">
        <v>0.16969043788223001</v>
      </c>
      <c r="F146" s="17">
        <v>0.120674469452195</v>
      </c>
      <c r="G146" s="17">
        <v>0.12061836994226501</v>
      </c>
      <c r="H146" s="17">
        <v>6.5092713707030903E-2</v>
      </c>
      <c r="I146" s="17">
        <v>5.7472464241872197E-2</v>
      </c>
      <c r="J146" s="17"/>
      <c r="K146" s="17">
        <v>0.120880784750728</v>
      </c>
      <c r="L146" s="17">
        <v>0.102796131792599</v>
      </c>
      <c r="M146" s="17"/>
      <c r="N146" s="17">
        <v>0.125295915295627</v>
      </c>
      <c r="O146" s="17">
        <v>0.11261049768205</v>
      </c>
      <c r="P146" s="17">
        <v>9.2960848013507597E-2</v>
      </c>
      <c r="Q146" s="17">
        <v>0.11572114390359101</v>
      </c>
      <c r="R146" s="17">
        <v>0.12852026524688601</v>
      </c>
      <c r="S146" s="17">
        <v>9.5992793806563698E-2</v>
      </c>
      <c r="T146" s="17">
        <v>0.10571131372486001</v>
      </c>
      <c r="U146" s="17">
        <v>0.10237433195136</v>
      </c>
      <c r="V146" s="17">
        <v>0.10588097361118599</v>
      </c>
      <c r="W146" s="17">
        <v>0.10287385647106501</v>
      </c>
      <c r="X146" s="17">
        <v>0.16726494568965899</v>
      </c>
      <c r="Y146" s="17">
        <v>6.7500533993115799E-2</v>
      </c>
      <c r="Z146" s="17"/>
      <c r="AA146" s="17">
        <v>0.105075927517611</v>
      </c>
      <c r="AB146" s="17">
        <v>9.0749771496053705E-2</v>
      </c>
      <c r="AC146" s="17">
        <v>0.110803808967628</v>
      </c>
      <c r="AD146" s="17">
        <v>0.17895421766068101</v>
      </c>
      <c r="AE146" s="17">
        <v>0.19470997680610699</v>
      </c>
    </row>
    <row r="147" spans="2:31" x14ac:dyDescent="0.2">
      <c r="B147" t="s">
        <v>112</v>
      </c>
      <c r="C147" s="17">
        <v>0.21911684689055499</v>
      </c>
      <c r="D147" s="17">
        <v>8.45804140908748E-2</v>
      </c>
      <c r="E147" s="17">
        <v>0.116458889306692</v>
      </c>
      <c r="F147" s="17">
        <v>0.14997036667167499</v>
      </c>
      <c r="G147" s="17">
        <v>0.25801137365097299</v>
      </c>
      <c r="H147" s="17">
        <v>0.32870486771284002</v>
      </c>
      <c r="I147" s="17">
        <v>0.34295751229246202</v>
      </c>
      <c r="J147" s="17"/>
      <c r="K147" s="17">
        <v>0.180554031799813</v>
      </c>
      <c r="L147" s="17">
        <v>0.25572278231817003</v>
      </c>
      <c r="M147" s="17"/>
      <c r="N147" s="17">
        <v>0.159342408779339</v>
      </c>
      <c r="O147" s="17">
        <v>0.275272034974821</v>
      </c>
      <c r="P147" s="17">
        <v>0.21128583981342999</v>
      </c>
      <c r="Q147" s="17">
        <v>0.26713081521501197</v>
      </c>
      <c r="R147" s="17">
        <v>0.19962996546894499</v>
      </c>
      <c r="S147" s="17">
        <v>0.14885456596333599</v>
      </c>
      <c r="T147" s="17">
        <v>0.21726561656842799</v>
      </c>
      <c r="U147" s="17">
        <v>0.16312334721111099</v>
      </c>
      <c r="V147" s="17">
        <v>0.20041229624012899</v>
      </c>
      <c r="W147" s="17">
        <v>0.15606562657267001</v>
      </c>
      <c r="X147" s="17">
        <v>0.32101839902465101</v>
      </c>
      <c r="Y147" s="17">
        <v>0.55749945896644604</v>
      </c>
      <c r="Z147" s="17"/>
      <c r="AA147" s="17">
        <v>0.280964747531328</v>
      </c>
      <c r="AB147" s="17">
        <v>0.21052522197229001</v>
      </c>
      <c r="AC147" s="17">
        <v>0.16766900212581401</v>
      </c>
      <c r="AD147" s="17">
        <v>0.20492641715910101</v>
      </c>
      <c r="AE147" s="17">
        <v>0.100748689462122</v>
      </c>
    </row>
    <row r="148" spans="2:31" x14ac:dyDescent="0.2">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row>
    <row r="149" spans="2:31" x14ac:dyDescent="0.2">
      <c r="B149" s="6" t="s">
        <v>143</v>
      </c>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row>
    <row r="150" spans="2:31" x14ac:dyDescent="0.2">
      <c r="B150" s="21" t="s">
        <v>54</v>
      </c>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row>
    <row r="151" spans="2:31" x14ac:dyDescent="0.2">
      <c r="B151" t="s">
        <v>136</v>
      </c>
      <c r="C151" s="17">
        <v>0.26867307957547099</v>
      </c>
      <c r="D151" s="17">
        <v>0.236949899120454</v>
      </c>
      <c r="E151" s="17">
        <v>0.29982584519364602</v>
      </c>
      <c r="F151" s="17">
        <v>0.24766895312179199</v>
      </c>
      <c r="G151" s="17">
        <v>0.312039704586208</v>
      </c>
      <c r="H151" s="17">
        <v>0.253269261414028</v>
      </c>
      <c r="I151" s="17">
        <v>0.25667476842332998</v>
      </c>
      <c r="J151" s="17"/>
      <c r="K151" s="17">
        <v>0.27822649790598902</v>
      </c>
      <c r="L151" s="17">
        <v>0.26035346745087401</v>
      </c>
      <c r="M151" s="17"/>
      <c r="N151" s="17">
        <v>0.25184589035182198</v>
      </c>
      <c r="O151" s="17">
        <v>0.245407172013658</v>
      </c>
      <c r="P151" s="17">
        <v>0.32150016608184501</v>
      </c>
      <c r="Q151" s="17">
        <v>0.22497698736484301</v>
      </c>
      <c r="R151" s="17">
        <v>0.26076559156798201</v>
      </c>
      <c r="S151" s="17">
        <v>0.266791370414522</v>
      </c>
      <c r="T151" s="17">
        <v>0.274236346513268</v>
      </c>
      <c r="U151" s="17">
        <v>0.31665357739941402</v>
      </c>
      <c r="V151" s="17">
        <v>0.24669006520414699</v>
      </c>
      <c r="W151" s="17">
        <v>0.34921341232568998</v>
      </c>
      <c r="X151" s="17">
        <v>0.27013384333568402</v>
      </c>
      <c r="Y151" s="17">
        <v>0.22059425879085801</v>
      </c>
      <c r="Z151" s="17"/>
      <c r="AA151" s="17">
        <v>0.25725813057580399</v>
      </c>
      <c r="AB151" s="17">
        <v>0.23243242848073001</v>
      </c>
      <c r="AC151" s="17">
        <v>0.29818362754311101</v>
      </c>
      <c r="AD151" s="17">
        <v>0.27931463600202699</v>
      </c>
      <c r="AE151" s="17">
        <v>0.34004930121868099</v>
      </c>
    </row>
    <row r="152" spans="2:31" x14ac:dyDescent="0.2">
      <c r="B152" t="s">
        <v>137</v>
      </c>
      <c r="C152" s="17">
        <v>0.37617389162016301</v>
      </c>
      <c r="D152" s="17">
        <v>0.39220881353175302</v>
      </c>
      <c r="E152" s="17">
        <v>0.35984623306219299</v>
      </c>
      <c r="F152" s="17">
        <v>0.36424112847773599</v>
      </c>
      <c r="G152" s="17">
        <v>0.29973276480766903</v>
      </c>
      <c r="H152" s="17">
        <v>0.38496708132688601</v>
      </c>
      <c r="I152" s="17">
        <v>0.44444382998554</v>
      </c>
      <c r="J152" s="17"/>
      <c r="K152" s="17">
        <v>0.38116432491732899</v>
      </c>
      <c r="L152" s="17">
        <v>0.36897974438880299</v>
      </c>
      <c r="M152" s="17"/>
      <c r="N152" s="17">
        <v>0.36970505947862298</v>
      </c>
      <c r="O152" s="17">
        <v>0.317417051216284</v>
      </c>
      <c r="P152" s="17">
        <v>0.42067972973092899</v>
      </c>
      <c r="Q152" s="17">
        <v>0.43237833087061101</v>
      </c>
      <c r="R152" s="17">
        <v>0.30090805896753298</v>
      </c>
      <c r="S152" s="17">
        <v>0.41080103636773102</v>
      </c>
      <c r="T152" s="17">
        <v>0.45235193413900898</v>
      </c>
      <c r="U152" s="17">
        <v>0.37635658829763202</v>
      </c>
      <c r="V152" s="17">
        <v>0.36841278929934601</v>
      </c>
      <c r="W152" s="17">
        <v>0.40315709725922799</v>
      </c>
      <c r="X152" s="17">
        <v>0.35786085068019702</v>
      </c>
      <c r="Y152" s="17">
        <v>0.22256070923843599</v>
      </c>
      <c r="Z152" s="17"/>
      <c r="AA152" s="17">
        <v>0.380409902650307</v>
      </c>
      <c r="AB152" s="17">
        <v>0.347204351546887</v>
      </c>
      <c r="AC152" s="17">
        <v>0.37718835466690398</v>
      </c>
      <c r="AD152" s="17">
        <v>0.44784868562583702</v>
      </c>
      <c r="AE152" s="17">
        <v>0.36404781936272501</v>
      </c>
    </row>
    <row r="153" spans="2:31" x14ac:dyDescent="0.2">
      <c r="B153" t="s">
        <v>138</v>
      </c>
      <c r="C153" s="17">
        <v>0.20416287279324399</v>
      </c>
      <c r="D153" s="17">
        <v>0.22709090875976901</v>
      </c>
      <c r="E153" s="17">
        <v>0.17216052576593399</v>
      </c>
      <c r="F153" s="17">
        <v>0.26507469518363003</v>
      </c>
      <c r="G153" s="17">
        <v>0.25469383301764198</v>
      </c>
      <c r="H153" s="17">
        <v>0.16744303068275199</v>
      </c>
      <c r="I153" s="17">
        <v>0.14924125921044101</v>
      </c>
      <c r="J153" s="17"/>
      <c r="K153" s="17">
        <v>0.204004413740592</v>
      </c>
      <c r="L153" s="17">
        <v>0.205078430799676</v>
      </c>
      <c r="M153" s="17"/>
      <c r="N153" s="17">
        <v>0.187217568517942</v>
      </c>
      <c r="O153" s="17">
        <v>0.21808880064467101</v>
      </c>
      <c r="P153" s="17">
        <v>0.13033117984352599</v>
      </c>
      <c r="Q153" s="17">
        <v>0.22421371981500701</v>
      </c>
      <c r="R153" s="17">
        <v>0.22030304150275701</v>
      </c>
      <c r="S153" s="17">
        <v>0.18483239247347</v>
      </c>
      <c r="T153" s="17">
        <v>0.208195793489584</v>
      </c>
      <c r="U153" s="17">
        <v>0.14125778417857099</v>
      </c>
      <c r="V153" s="17">
        <v>0.24905822167405001</v>
      </c>
      <c r="W153" s="17">
        <v>0.15875240286636699</v>
      </c>
      <c r="X153" s="17">
        <v>0.28073047750027103</v>
      </c>
      <c r="Y153" s="17">
        <v>0.298365840650197</v>
      </c>
      <c r="Z153" s="17"/>
      <c r="AA153" s="17">
        <v>0.221732855300627</v>
      </c>
      <c r="AB153" s="17">
        <v>0.23457192292576101</v>
      </c>
      <c r="AC153" s="17">
        <v>0.18301372900673299</v>
      </c>
      <c r="AD153" s="17">
        <v>0.150556024872533</v>
      </c>
      <c r="AE153" s="17">
        <v>8.67776001208619E-2</v>
      </c>
    </row>
    <row r="154" spans="2:31" x14ac:dyDescent="0.2">
      <c r="B154" t="s">
        <v>139</v>
      </c>
      <c r="C154" s="17">
        <v>6.4878704819739896E-2</v>
      </c>
      <c r="D154" s="17">
        <v>7.8540958054001395E-2</v>
      </c>
      <c r="E154" s="17">
        <v>0.109174862352331</v>
      </c>
      <c r="F154" s="17">
        <v>4.1534515332357802E-2</v>
      </c>
      <c r="G154" s="17">
        <v>3.90621583861719E-2</v>
      </c>
      <c r="H154" s="17">
        <v>8.3142479463500896E-2</v>
      </c>
      <c r="I154" s="17">
        <v>4.7437535519019601E-2</v>
      </c>
      <c r="J154" s="17"/>
      <c r="K154" s="17">
        <v>6.6489720924676199E-2</v>
      </c>
      <c r="L154" s="17">
        <v>6.35486959404543E-2</v>
      </c>
      <c r="M154" s="17"/>
      <c r="N154" s="17">
        <v>9.6427006135865398E-2</v>
      </c>
      <c r="O154" s="17">
        <v>9.1312193673420403E-2</v>
      </c>
      <c r="P154" s="17">
        <v>5.5743224462463603E-2</v>
      </c>
      <c r="Q154" s="17">
        <v>4.9659388744496498E-2</v>
      </c>
      <c r="R154" s="17">
        <v>5.7441507214935898E-2</v>
      </c>
      <c r="S154" s="17">
        <v>5.2225449544140698E-2</v>
      </c>
      <c r="T154" s="17">
        <v>1.09735535611449E-2</v>
      </c>
      <c r="U154" s="17">
        <v>0.14390911972822101</v>
      </c>
      <c r="V154" s="17">
        <v>6.6377521700160994E-2</v>
      </c>
      <c r="W154" s="17">
        <v>2.3846139453844999E-2</v>
      </c>
      <c r="X154" s="17">
        <v>5.3920494196020997E-2</v>
      </c>
      <c r="Y154" s="17">
        <v>0.10024924652407</v>
      </c>
      <c r="Z154" s="17"/>
      <c r="AA154" s="17">
        <v>4.8913108074298599E-2</v>
      </c>
      <c r="AB154" s="17">
        <v>8.1335013954093704E-2</v>
      </c>
      <c r="AC154" s="17">
        <v>6.6188037185877194E-2</v>
      </c>
      <c r="AD154" s="17">
        <v>5.9482301267290101E-2</v>
      </c>
      <c r="AE154" s="17">
        <v>5.4680228327044299E-2</v>
      </c>
    </row>
    <row r="155" spans="2:31" x14ac:dyDescent="0.2">
      <c r="B155" t="s">
        <v>140</v>
      </c>
      <c r="C155" s="17">
        <v>3.27575224333383E-2</v>
      </c>
      <c r="D155" s="17">
        <v>2.7471658809796899E-2</v>
      </c>
      <c r="E155" s="17">
        <v>2.2592615539695899E-2</v>
      </c>
      <c r="F155" s="17">
        <v>1.5956409472972902E-2</v>
      </c>
      <c r="G155" s="17">
        <v>4.5137590616015501E-2</v>
      </c>
      <c r="H155" s="17">
        <v>5.24755619152334E-2</v>
      </c>
      <c r="I155" s="17">
        <v>3.4975019837738E-2</v>
      </c>
      <c r="J155" s="17"/>
      <c r="K155" s="17">
        <v>3.4547267449255299E-2</v>
      </c>
      <c r="L155" s="17">
        <v>3.1133410909176099E-2</v>
      </c>
      <c r="M155" s="17"/>
      <c r="N155" s="17">
        <v>2.5852049493601901E-2</v>
      </c>
      <c r="O155" s="17">
        <v>7.1509153190546001E-2</v>
      </c>
      <c r="P155" s="17">
        <v>2.3742240221635999E-2</v>
      </c>
      <c r="Q155" s="17">
        <v>2.9720797655286998E-2</v>
      </c>
      <c r="R155" s="17">
        <v>2.7862398043551801E-2</v>
      </c>
      <c r="S155" s="17">
        <v>2.02367190271927E-2</v>
      </c>
      <c r="T155" s="17">
        <v>1.0724832997249601E-2</v>
      </c>
      <c r="U155" s="17">
        <v>0</v>
      </c>
      <c r="V155" s="17">
        <v>4.3384130391702802E-2</v>
      </c>
      <c r="W155" s="17">
        <v>4.33141224254142E-2</v>
      </c>
      <c r="X155" s="17">
        <v>1.9018031183979399E-2</v>
      </c>
      <c r="Y155" s="17">
        <v>3.3687536272678197E-2</v>
      </c>
      <c r="Z155" s="17"/>
      <c r="AA155" s="17">
        <v>2.4545053324279201E-2</v>
      </c>
      <c r="AB155" s="17">
        <v>3.3823640536585202E-2</v>
      </c>
      <c r="AC155" s="17">
        <v>2.8092954946899E-2</v>
      </c>
      <c r="AD155" s="17">
        <v>4.7456320991823397E-2</v>
      </c>
      <c r="AE155" s="17">
        <v>0.101801444289999</v>
      </c>
    </row>
    <row r="156" spans="2:31" x14ac:dyDescent="0.2">
      <c r="B156" t="s">
        <v>141</v>
      </c>
      <c r="C156" s="17">
        <v>5.3353928758043699E-2</v>
      </c>
      <c r="D156" s="17">
        <v>3.7737761724224897E-2</v>
      </c>
      <c r="E156" s="17">
        <v>3.6399918086200397E-2</v>
      </c>
      <c r="F156" s="17">
        <v>6.5524298411510598E-2</v>
      </c>
      <c r="G156" s="17">
        <v>4.9333948586293197E-2</v>
      </c>
      <c r="H156" s="17">
        <v>5.8702585197599702E-2</v>
      </c>
      <c r="I156" s="17">
        <v>6.7227587023931001E-2</v>
      </c>
      <c r="J156" s="17"/>
      <c r="K156" s="17">
        <v>3.5567775062158399E-2</v>
      </c>
      <c r="L156" s="17">
        <v>7.0906250511016594E-2</v>
      </c>
      <c r="M156" s="17"/>
      <c r="N156" s="17">
        <v>6.8952426022145699E-2</v>
      </c>
      <c r="O156" s="17">
        <v>5.6265629261421299E-2</v>
      </c>
      <c r="P156" s="17">
        <v>4.8003459659601101E-2</v>
      </c>
      <c r="Q156" s="17">
        <v>3.9050775549756299E-2</v>
      </c>
      <c r="R156" s="17">
        <v>0.13271940270324101</v>
      </c>
      <c r="S156" s="17">
        <v>6.5113032172943397E-2</v>
      </c>
      <c r="T156" s="17">
        <v>4.3517539299744799E-2</v>
      </c>
      <c r="U156" s="17">
        <v>2.1822930396162302E-2</v>
      </c>
      <c r="V156" s="17">
        <v>2.60772717305933E-2</v>
      </c>
      <c r="W156" s="17">
        <v>2.17168256694555E-2</v>
      </c>
      <c r="X156" s="17">
        <v>1.83363031038478E-2</v>
      </c>
      <c r="Y156" s="17">
        <v>0.12454240852376</v>
      </c>
      <c r="Z156" s="17"/>
      <c r="AA156" s="17">
        <v>6.7140950074684999E-2</v>
      </c>
      <c r="AB156" s="17">
        <v>7.0632642555944106E-2</v>
      </c>
      <c r="AC156" s="17">
        <v>4.73332966504754E-2</v>
      </c>
      <c r="AD156" s="17">
        <v>1.53420312404894E-2</v>
      </c>
      <c r="AE156" s="17">
        <v>5.2643606680688598E-2</v>
      </c>
    </row>
    <row r="157" spans="2:31" x14ac:dyDescent="0.2">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row>
    <row r="158" spans="2:31" x14ac:dyDescent="0.2">
      <c r="B158" s="6" t="s">
        <v>144</v>
      </c>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row>
    <row r="159" spans="2:31" x14ac:dyDescent="0.2">
      <c r="B159" s="21" t="s">
        <v>54</v>
      </c>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row>
    <row r="160" spans="2:31" x14ac:dyDescent="0.2">
      <c r="B160" t="s">
        <v>136</v>
      </c>
      <c r="C160" s="17">
        <v>0.15379650032640199</v>
      </c>
      <c r="D160" s="17">
        <v>0.25686330488196102</v>
      </c>
      <c r="E160" s="17">
        <v>0.21053354831365501</v>
      </c>
      <c r="F160" s="17">
        <v>0.13040052635424401</v>
      </c>
      <c r="G160" s="17">
        <v>0.149457793717412</v>
      </c>
      <c r="H160" s="17">
        <v>8.89621027350362E-2</v>
      </c>
      <c r="I160" s="17">
        <v>0.10550568908288099</v>
      </c>
      <c r="J160" s="17"/>
      <c r="K160" s="17">
        <v>0.17871993044911799</v>
      </c>
      <c r="L160" s="17">
        <v>0.13005262310312801</v>
      </c>
      <c r="M160" s="17"/>
      <c r="N160" s="17">
        <v>0.22236501235640799</v>
      </c>
      <c r="O160" s="17">
        <v>0.125865812863767</v>
      </c>
      <c r="P160" s="17">
        <v>0.117522452398154</v>
      </c>
      <c r="Q160" s="17">
        <v>0.120485596148854</v>
      </c>
      <c r="R160" s="17">
        <v>0.144168764344378</v>
      </c>
      <c r="S160" s="17">
        <v>0.181947335258518</v>
      </c>
      <c r="T160" s="17">
        <v>0.16801545990698999</v>
      </c>
      <c r="U160" s="17">
        <v>9.4125074337755299E-2</v>
      </c>
      <c r="V160" s="17">
        <v>0.17712059571047301</v>
      </c>
      <c r="W160" s="17">
        <v>0.149875130084102</v>
      </c>
      <c r="X160" s="17">
        <v>9.5866518258561795E-2</v>
      </c>
      <c r="Y160" s="17">
        <v>0.152984736132598</v>
      </c>
      <c r="Z160" s="17"/>
      <c r="AA160" s="17">
        <v>0.145844563327577</v>
      </c>
      <c r="AB160" s="17">
        <v>0.143265697351902</v>
      </c>
      <c r="AC160" s="17">
        <v>0.18010622134891999</v>
      </c>
      <c r="AD160" s="17">
        <v>0.15576104325664999</v>
      </c>
      <c r="AE160" s="17">
        <v>0.13412309246201601</v>
      </c>
    </row>
    <row r="161" spans="2:31" x14ac:dyDescent="0.2">
      <c r="B161" t="s">
        <v>137</v>
      </c>
      <c r="C161" s="17">
        <v>0.34147833813589301</v>
      </c>
      <c r="D161" s="17">
        <v>0.33072236531509303</v>
      </c>
      <c r="E161" s="17">
        <v>0.32429547180242402</v>
      </c>
      <c r="F161" s="17">
        <v>0.332412118828182</v>
      </c>
      <c r="G161" s="17">
        <v>0.36340504239771698</v>
      </c>
      <c r="H161" s="17">
        <v>0.38757063432699301</v>
      </c>
      <c r="I161" s="17">
        <v>0.32133809863599599</v>
      </c>
      <c r="J161" s="17"/>
      <c r="K161" s="17">
        <v>0.33931366270305102</v>
      </c>
      <c r="L161" s="17">
        <v>0.34302767323984901</v>
      </c>
      <c r="M161" s="17"/>
      <c r="N161" s="17">
        <v>0.29932034216769898</v>
      </c>
      <c r="O161" s="17">
        <v>0.36161261120271898</v>
      </c>
      <c r="P161" s="17">
        <v>0.444464394359051</v>
      </c>
      <c r="Q161" s="17">
        <v>0.37380390505378902</v>
      </c>
      <c r="R161" s="17">
        <v>0.27724439570715897</v>
      </c>
      <c r="S161" s="17">
        <v>0.365359932588318</v>
      </c>
      <c r="T161" s="17">
        <v>0.34377700057944699</v>
      </c>
      <c r="U161" s="17">
        <v>0.41318328501096602</v>
      </c>
      <c r="V161" s="17">
        <v>0.31639400538430201</v>
      </c>
      <c r="W161" s="17">
        <v>0.32297031094603901</v>
      </c>
      <c r="X161" s="17">
        <v>0.34217018410452299</v>
      </c>
      <c r="Y161" s="17">
        <v>0.20358243788890801</v>
      </c>
      <c r="Z161" s="17"/>
      <c r="AA161" s="17">
        <v>0.290131358480676</v>
      </c>
      <c r="AB161" s="17">
        <v>0.37433094196523098</v>
      </c>
      <c r="AC161" s="17">
        <v>0.326159817138857</v>
      </c>
      <c r="AD161" s="17">
        <v>0.39249310526595699</v>
      </c>
      <c r="AE161" s="17">
        <v>0.369755686425563</v>
      </c>
    </row>
    <row r="162" spans="2:31" x14ac:dyDescent="0.2">
      <c r="B162" t="s">
        <v>138</v>
      </c>
      <c r="C162" s="17">
        <v>0.26377683719353301</v>
      </c>
      <c r="D162" s="17">
        <v>0.227558827144173</v>
      </c>
      <c r="E162" s="17">
        <v>0.27790804157121801</v>
      </c>
      <c r="F162" s="17">
        <v>0.30250630773684301</v>
      </c>
      <c r="G162" s="17">
        <v>0.244291933335579</v>
      </c>
      <c r="H162" s="17">
        <v>0.25041385524222298</v>
      </c>
      <c r="I162" s="17">
        <v>0.26940707130798203</v>
      </c>
      <c r="J162" s="17"/>
      <c r="K162" s="17">
        <v>0.257018141004073</v>
      </c>
      <c r="L162" s="17">
        <v>0.26946250157562401</v>
      </c>
      <c r="M162" s="17"/>
      <c r="N162" s="17">
        <v>0.26096309596026601</v>
      </c>
      <c r="O162" s="17">
        <v>0.22948586609030899</v>
      </c>
      <c r="P162" s="17">
        <v>0.20885571065164099</v>
      </c>
      <c r="Q162" s="17">
        <v>0.28842278363663998</v>
      </c>
      <c r="R162" s="17">
        <v>0.28560854277682501</v>
      </c>
      <c r="S162" s="17">
        <v>0.23863295404506901</v>
      </c>
      <c r="T162" s="17">
        <v>0.30154345198815002</v>
      </c>
      <c r="U162" s="17">
        <v>0.23225778295438801</v>
      </c>
      <c r="V162" s="17">
        <v>0.26575311095266702</v>
      </c>
      <c r="W162" s="17">
        <v>0.327674335131454</v>
      </c>
      <c r="X162" s="17">
        <v>0.23138630865864299</v>
      </c>
      <c r="Y162" s="17">
        <v>0.31891937189104402</v>
      </c>
      <c r="Z162" s="17"/>
      <c r="AA162" s="17">
        <v>0.310428186247382</v>
      </c>
      <c r="AB162" s="17">
        <v>0.20920208789436701</v>
      </c>
      <c r="AC162" s="17">
        <v>0.27124039267170502</v>
      </c>
      <c r="AD162" s="17">
        <v>0.25697969620663802</v>
      </c>
      <c r="AE162" s="17">
        <v>0.19051525750637099</v>
      </c>
    </row>
    <row r="163" spans="2:31" x14ac:dyDescent="0.2">
      <c r="B163" t="s">
        <v>139</v>
      </c>
      <c r="C163" s="17">
        <v>0.120281181915843</v>
      </c>
      <c r="D163" s="17">
        <v>0.111855315116436</v>
      </c>
      <c r="E163" s="17">
        <v>0.132855962049477</v>
      </c>
      <c r="F163" s="17">
        <v>0.127053728702405</v>
      </c>
      <c r="G163" s="17">
        <v>8.9057690940116604E-2</v>
      </c>
      <c r="H163" s="17">
        <v>0.11097147568841299</v>
      </c>
      <c r="I163" s="17">
        <v>0.14158094544920799</v>
      </c>
      <c r="J163" s="17"/>
      <c r="K163" s="17">
        <v>0.11706442605533</v>
      </c>
      <c r="L163" s="17">
        <v>0.123867993077682</v>
      </c>
      <c r="M163" s="17"/>
      <c r="N163" s="17">
        <v>0.12553724247912301</v>
      </c>
      <c r="O163" s="17">
        <v>0.144668464414246</v>
      </c>
      <c r="P163" s="17">
        <v>7.5454047398476498E-2</v>
      </c>
      <c r="Q163" s="17">
        <v>7.9898027574082695E-2</v>
      </c>
      <c r="R163" s="17">
        <v>0.100074762363247</v>
      </c>
      <c r="S163" s="17">
        <v>0.118876268655912</v>
      </c>
      <c r="T163" s="17">
        <v>8.9112561492071196E-2</v>
      </c>
      <c r="U163" s="17">
        <v>0.16636748737092599</v>
      </c>
      <c r="V163" s="17">
        <v>0.13592228286760599</v>
      </c>
      <c r="W163" s="17">
        <v>0.132875300833147</v>
      </c>
      <c r="X163" s="17">
        <v>0.16598403992550601</v>
      </c>
      <c r="Y163" s="17">
        <v>0.131733061408531</v>
      </c>
      <c r="Z163" s="17"/>
      <c r="AA163" s="17">
        <v>0.145004964380817</v>
      </c>
      <c r="AB163" s="17">
        <v>0.13906136306370301</v>
      </c>
      <c r="AC163" s="17">
        <v>0.11219170077613499</v>
      </c>
      <c r="AD163" s="17">
        <v>8.3660200650932895E-2</v>
      </c>
      <c r="AE163" s="17">
        <v>0.20485727414392699</v>
      </c>
    </row>
    <row r="164" spans="2:31" x14ac:dyDescent="0.2">
      <c r="B164" t="s">
        <v>140</v>
      </c>
      <c r="C164" s="17">
        <v>6.8495988902860905E-2</v>
      </c>
      <c r="D164" s="17">
        <v>4.2693951490085799E-2</v>
      </c>
      <c r="E164" s="17">
        <v>2.2643037116657501E-2</v>
      </c>
      <c r="F164" s="17">
        <v>5.3431324705649597E-2</v>
      </c>
      <c r="G164" s="17">
        <v>9.2614890334952293E-2</v>
      </c>
      <c r="H164" s="17">
        <v>9.7858836411666705E-2</v>
      </c>
      <c r="I164" s="17">
        <v>9.5941977522696495E-2</v>
      </c>
      <c r="J164" s="17"/>
      <c r="K164" s="17">
        <v>7.5884430033005795E-2</v>
      </c>
      <c r="L164" s="17">
        <v>6.1542587458909503E-2</v>
      </c>
      <c r="M164" s="17"/>
      <c r="N164" s="17">
        <v>4.4351600848324603E-2</v>
      </c>
      <c r="O164" s="17">
        <v>8.2231598129715394E-2</v>
      </c>
      <c r="P164" s="17">
        <v>0.10569993553307599</v>
      </c>
      <c r="Q164" s="17">
        <v>6.9525560787168095E-2</v>
      </c>
      <c r="R164" s="17">
        <v>9.9050146113811299E-2</v>
      </c>
      <c r="S164" s="17">
        <v>4.1244065342998897E-2</v>
      </c>
      <c r="T164" s="17">
        <v>5.40339867335961E-2</v>
      </c>
      <c r="U164" s="17">
        <v>2.3068975295665001E-2</v>
      </c>
      <c r="V164" s="17">
        <v>6.2071377423400298E-2</v>
      </c>
      <c r="W164" s="17">
        <v>4.3752611418516899E-2</v>
      </c>
      <c r="X164" s="17">
        <v>0.164592949052767</v>
      </c>
      <c r="Y164" s="17">
        <v>6.8237984155158193E-2</v>
      </c>
      <c r="Z164" s="17"/>
      <c r="AA164" s="17">
        <v>4.7367406898806502E-2</v>
      </c>
      <c r="AB164" s="17">
        <v>6.2107000106831102E-2</v>
      </c>
      <c r="AC164" s="17">
        <v>6.6445651778909501E-2</v>
      </c>
      <c r="AD164" s="17">
        <v>8.8704434357893505E-2</v>
      </c>
      <c r="AE164" s="17">
        <v>4.8105082781433398E-2</v>
      </c>
    </row>
    <row r="165" spans="2:31" x14ac:dyDescent="0.2">
      <c r="B165" t="s">
        <v>141</v>
      </c>
      <c r="C165" s="17">
        <v>5.21711535254673E-2</v>
      </c>
      <c r="D165" s="17">
        <v>3.0306236052250701E-2</v>
      </c>
      <c r="E165" s="17">
        <v>3.17639391465687E-2</v>
      </c>
      <c r="F165" s="17">
        <v>5.41959936726766E-2</v>
      </c>
      <c r="G165" s="17">
        <v>6.1172649274223903E-2</v>
      </c>
      <c r="H165" s="17">
        <v>6.4223095595668703E-2</v>
      </c>
      <c r="I165" s="17">
        <v>6.6226218001237E-2</v>
      </c>
      <c r="J165" s="17"/>
      <c r="K165" s="17">
        <v>3.1999409755422599E-2</v>
      </c>
      <c r="L165" s="17">
        <v>7.2046621544807593E-2</v>
      </c>
      <c r="M165" s="17"/>
      <c r="N165" s="17">
        <v>4.7462706188178903E-2</v>
      </c>
      <c r="O165" s="17">
        <v>5.6135647299243301E-2</v>
      </c>
      <c r="P165" s="17">
        <v>4.8003459659601101E-2</v>
      </c>
      <c r="Q165" s="17">
        <v>6.7864126799466101E-2</v>
      </c>
      <c r="R165" s="17">
        <v>9.3853388694580098E-2</v>
      </c>
      <c r="S165" s="17">
        <v>5.3939444109182999E-2</v>
      </c>
      <c r="T165" s="17">
        <v>4.3517539299744799E-2</v>
      </c>
      <c r="U165" s="17">
        <v>7.0997395030299698E-2</v>
      </c>
      <c r="V165" s="17">
        <v>4.2738627661551898E-2</v>
      </c>
      <c r="W165" s="17">
        <v>2.2852311586740701E-2</v>
      </c>
      <c r="X165" s="17">
        <v>0</v>
      </c>
      <c r="Y165" s="17">
        <v>0.12454240852376</v>
      </c>
      <c r="Z165" s="17"/>
      <c r="AA165" s="17">
        <v>6.1223520664742299E-2</v>
      </c>
      <c r="AB165" s="17">
        <v>7.2032909617964894E-2</v>
      </c>
      <c r="AC165" s="17">
        <v>4.3856216285472198E-2</v>
      </c>
      <c r="AD165" s="17">
        <v>2.2401520261929E-2</v>
      </c>
      <c r="AE165" s="17">
        <v>5.2643606680688598E-2</v>
      </c>
    </row>
    <row r="166" spans="2:31" x14ac:dyDescent="0.2">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row>
    <row r="167" spans="2:31" x14ac:dyDescent="0.2">
      <c r="B167" s="6" t="s">
        <v>145</v>
      </c>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row>
    <row r="168" spans="2:31" x14ac:dyDescent="0.2">
      <c r="B168" s="21" t="s">
        <v>54</v>
      </c>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row>
    <row r="169" spans="2:31" x14ac:dyDescent="0.2">
      <c r="B169" t="s">
        <v>136</v>
      </c>
      <c r="C169" s="17">
        <v>7.9647771001451401E-2</v>
      </c>
      <c r="D169" s="17">
        <v>0.14634071793585801</v>
      </c>
      <c r="E169" s="17">
        <v>0.13470617481723399</v>
      </c>
      <c r="F169" s="17">
        <v>4.7044555345936601E-2</v>
      </c>
      <c r="G169" s="17">
        <v>6.6276702859225906E-2</v>
      </c>
      <c r="H169" s="17">
        <v>5.01533793244473E-2</v>
      </c>
      <c r="I169" s="17">
        <v>4.7877367954460202E-2</v>
      </c>
      <c r="J169" s="17"/>
      <c r="K169" s="17">
        <v>9.1072811192734901E-2</v>
      </c>
      <c r="L169" s="17">
        <v>6.8797535566540599E-2</v>
      </c>
      <c r="M169" s="17"/>
      <c r="N169" s="17">
        <v>8.7706066206623301E-2</v>
      </c>
      <c r="O169" s="17">
        <v>5.8245987504370197E-2</v>
      </c>
      <c r="P169" s="17">
        <v>7.1491886641200403E-2</v>
      </c>
      <c r="Q169" s="17">
        <v>6.9989400490155201E-2</v>
      </c>
      <c r="R169" s="17">
        <v>8.7986552585777797E-2</v>
      </c>
      <c r="S169" s="17">
        <v>4.0933323642337698E-2</v>
      </c>
      <c r="T169" s="17">
        <v>0.13072535563041299</v>
      </c>
      <c r="U169" s="17">
        <v>0.15331965030441599</v>
      </c>
      <c r="V169" s="17">
        <v>0.11077163976422801</v>
      </c>
      <c r="W169" s="17">
        <v>6.0547925348845802E-2</v>
      </c>
      <c r="X169" s="17">
        <v>3.6619207323777103E-2</v>
      </c>
      <c r="Y169" s="17">
        <v>6.2200172881755597E-2</v>
      </c>
      <c r="Z169" s="17"/>
      <c r="AA169" s="17">
        <v>9.6011811733950195E-2</v>
      </c>
      <c r="AB169" s="17">
        <v>8.3806227595109001E-2</v>
      </c>
      <c r="AC169" s="17">
        <v>5.1060457896619997E-2</v>
      </c>
      <c r="AD169" s="17">
        <v>8.5639483872911301E-2</v>
      </c>
      <c r="AE169" s="17">
        <v>0.187756006134493</v>
      </c>
    </row>
    <row r="170" spans="2:31" x14ac:dyDescent="0.2">
      <c r="B170" t="s">
        <v>137</v>
      </c>
      <c r="C170" s="17">
        <v>0.20406583224472699</v>
      </c>
      <c r="D170" s="17">
        <v>0.27537973446806702</v>
      </c>
      <c r="E170" s="17">
        <v>0.25019804463718598</v>
      </c>
      <c r="F170" s="17">
        <v>0.29735693634232802</v>
      </c>
      <c r="G170" s="17">
        <v>0.18884372118575099</v>
      </c>
      <c r="H170" s="17">
        <v>0.11763860816231</v>
      </c>
      <c r="I170" s="17">
        <v>0.11369813532437301</v>
      </c>
      <c r="J170" s="17"/>
      <c r="K170" s="17">
        <v>0.235413356069613</v>
      </c>
      <c r="L170" s="17">
        <v>0.17424150665128901</v>
      </c>
      <c r="M170" s="17"/>
      <c r="N170" s="17">
        <v>0.31088093830411201</v>
      </c>
      <c r="O170" s="17">
        <v>0.15710369396590301</v>
      </c>
      <c r="P170" s="17">
        <v>0.16287317905547</v>
      </c>
      <c r="Q170" s="17">
        <v>0.168411563809619</v>
      </c>
      <c r="R170" s="17">
        <v>0.15887668050673501</v>
      </c>
      <c r="S170" s="17">
        <v>0.24704961876661299</v>
      </c>
      <c r="T170" s="17">
        <v>0.18758634752382899</v>
      </c>
      <c r="U170" s="17">
        <v>0.112155462616053</v>
      </c>
      <c r="V170" s="17">
        <v>0.26479366226906798</v>
      </c>
      <c r="W170" s="17">
        <v>0.225613244349608</v>
      </c>
      <c r="X170" s="17">
        <v>0.11540084263162</v>
      </c>
      <c r="Y170" s="17">
        <v>0.12821010397570501</v>
      </c>
      <c r="Z170" s="17"/>
      <c r="AA170" s="17">
        <v>0.17245762373823201</v>
      </c>
      <c r="AB170" s="17">
        <v>0.204304350619187</v>
      </c>
      <c r="AC170" s="17">
        <v>0.213100820456809</v>
      </c>
      <c r="AD170" s="17">
        <v>0.225021955430279</v>
      </c>
      <c r="AE170" s="17">
        <v>0.22477618104842001</v>
      </c>
    </row>
    <row r="171" spans="2:31" x14ac:dyDescent="0.2">
      <c r="B171" t="s">
        <v>138</v>
      </c>
      <c r="C171" s="17">
        <v>0.27095285297115201</v>
      </c>
      <c r="D171" s="17">
        <v>0.30585909133460099</v>
      </c>
      <c r="E171" s="17">
        <v>0.30095604916764801</v>
      </c>
      <c r="F171" s="17">
        <v>0.29387948873723102</v>
      </c>
      <c r="G171" s="17">
        <v>0.27782190685839497</v>
      </c>
      <c r="H171" s="17">
        <v>0.233964932794891</v>
      </c>
      <c r="I171" s="17">
        <v>0.22405157116037999</v>
      </c>
      <c r="J171" s="17"/>
      <c r="K171" s="17">
        <v>0.26105474199832701</v>
      </c>
      <c r="L171" s="17">
        <v>0.27972830448219399</v>
      </c>
      <c r="M171" s="17"/>
      <c r="N171" s="17">
        <v>0.27503256068968501</v>
      </c>
      <c r="O171" s="17">
        <v>0.34784579984701602</v>
      </c>
      <c r="P171" s="17">
        <v>0.205344030683701</v>
      </c>
      <c r="Q171" s="17">
        <v>0.31120084053872599</v>
      </c>
      <c r="R171" s="17">
        <v>0.19561798960559301</v>
      </c>
      <c r="S171" s="17">
        <v>0.31721143197697399</v>
      </c>
      <c r="T171" s="17">
        <v>0.21016003925056101</v>
      </c>
      <c r="U171" s="17">
        <v>0.31097726305321699</v>
      </c>
      <c r="V171" s="17">
        <v>0.249584121339048</v>
      </c>
      <c r="W171" s="17">
        <v>0.24953167279059599</v>
      </c>
      <c r="X171" s="17">
        <v>0.24862937791371501</v>
      </c>
      <c r="Y171" s="17">
        <v>0.29624417288268701</v>
      </c>
      <c r="Z171" s="17"/>
      <c r="AA171" s="17">
        <v>0.288809051070333</v>
      </c>
      <c r="AB171" s="17">
        <v>0.28995737269069799</v>
      </c>
      <c r="AC171" s="17">
        <v>0.26462948143141901</v>
      </c>
      <c r="AD171" s="17">
        <v>0.25203000998813901</v>
      </c>
      <c r="AE171" s="17">
        <v>8.9960451801849306E-2</v>
      </c>
    </row>
    <row r="172" spans="2:31" x14ac:dyDescent="0.2">
      <c r="B172" t="s">
        <v>139</v>
      </c>
      <c r="C172" s="17">
        <v>0.20725811659828</v>
      </c>
      <c r="D172" s="17">
        <v>0.16082298258375499</v>
      </c>
      <c r="E172" s="17">
        <v>0.20308581687933</v>
      </c>
      <c r="F172" s="17">
        <v>0.16829820314521099</v>
      </c>
      <c r="G172" s="17">
        <v>0.19449053318394899</v>
      </c>
      <c r="H172" s="17">
        <v>0.27231936706257098</v>
      </c>
      <c r="I172" s="17">
        <v>0.23977202145169799</v>
      </c>
      <c r="J172" s="17"/>
      <c r="K172" s="17">
        <v>0.198574673194929</v>
      </c>
      <c r="L172" s="17">
        <v>0.21466737022045701</v>
      </c>
      <c r="M172" s="17"/>
      <c r="N172" s="17">
        <v>0.14123903264166399</v>
      </c>
      <c r="O172" s="17">
        <v>0.15896063283598899</v>
      </c>
      <c r="P172" s="17">
        <v>0.28935725171093502</v>
      </c>
      <c r="Q172" s="17">
        <v>0.26196362483657998</v>
      </c>
      <c r="R172" s="17">
        <v>0.271254342736923</v>
      </c>
      <c r="S172" s="17">
        <v>0.239154424523536</v>
      </c>
      <c r="T172" s="17">
        <v>0.18372978095081399</v>
      </c>
      <c r="U172" s="17">
        <v>0.16560435893868899</v>
      </c>
      <c r="V172" s="17">
        <v>0.15098134635830401</v>
      </c>
      <c r="W172" s="17">
        <v>0.21830690854808199</v>
      </c>
      <c r="X172" s="17">
        <v>0.32463746598759302</v>
      </c>
      <c r="Y172" s="17">
        <v>0.19521273693600799</v>
      </c>
      <c r="Z172" s="17"/>
      <c r="AA172" s="17">
        <v>0.199743820889139</v>
      </c>
      <c r="AB172" s="17">
        <v>0.20379386301920799</v>
      </c>
      <c r="AC172" s="17">
        <v>0.22471406965534499</v>
      </c>
      <c r="AD172" s="17">
        <v>0.18542047737718101</v>
      </c>
      <c r="AE172" s="17">
        <v>0.33570475615367801</v>
      </c>
    </row>
    <row r="173" spans="2:31" x14ac:dyDescent="0.2">
      <c r="B173" t="s">
        <v>140</v>
      </c>
      <c r="C173" s="17">
        <v>0.173760019650021</v>
      </c>
      <c r="D173" s="17">
        <v>6.0993330771993502E-2</v>
      </c>
      <c r="E173" s="17">
        <v>7.5893612898795995E-2</v>
      </c>
      <c r="F173" s="17">
        <v>0.12747824132163299</v>
      </c>
      <c r="G173" s="17">
        <v>0.200597533451537</v>
      </c>
      <c r="H173" s="17">
        <v>0.25553899723503198</v>
      </c>
      <c r="I173" s="17">
        <v>0.28908360650182902</v>
      </c>
      <c r="J173" s="17"/>
      <c r="K173" s="17">
        <v>0.17126860330983401</v>
      </c>
      <c r="L173" s="17">
        <v>0.176838462770389</v>
      </c>
      <c r="M173" s="17"/>
      <c r="N173" s="17">
        <v>0.124221577647381</v>
      </c>
      <c r="O173" s="17">
        <v>0.21388664008099001</v>
      </c>
      <c r="P173" s="17">
        <v>0.21094563881497</v>
      </c>
      <c r="Q173" s="17">
        <v>0.129753938049854</v>
      </c>
      <c r="R173" s="17">
        <v>0.167540394666017</v>
      </c>
      <c r="S173" s="17">
        <v>0.10141004440740101</v>
      </c>
      <c r="T173" s="17">
        <v>0.18899711286176299</v>
      </c>
      <c r="U173" s="17">
        <v>0.18694587005732499</v>
      </c>
      <c r="V173" s="17">
        <v>0.18095447569328099</v>
      </c>
      <c r="W173" s="17">
        <v>0.201268726539725</v>
      </c>
      <c r="X173" s="17">
        <v>0.25582732068674902</v>
      </c>
      <c r="Y173" s="17">
        <v>0.19359040480008399</v>
      </c>
      <c r="Z173" s="17"/>
      <c r="AA173" s="17">
        <v>0.15542182635799301</v>
      </c>
      <c r="AB173" s="17">
        <v>0.13924991793372499</v>
      </c>
      <c r="AC173" s="17">
        <v>0.19610703420268999</v>
      </c>
      <c r="AD173" s="17">
        <v>0.22194903716175701</v>
      </c>
      <c r="AE173" s="17">
        <v>0.10915899818087101</v>
      </c>
    </row>
    <row r="174" spans="2:31" x14ac:dyDescent="0.2">
      <c r="B174" t="s">
        <v>141</v>
      </c>
      <c r="C174" s="17">
        <v>6.4315407534368901E-2</v>
      </c>
      <c r="D174" s="17">
        <v>5.0604142905725097E-2</v>
      </c>
      <c r="E174" s="17">
        <v>3.5160301599807098E-2</v>
      </c>
      <c r="F174" s="17">
        <v>6.5942575107660398E-2</v>
      </c>
      <c r="G174" s="17">
        <v>7.1969602461142104E-2</v>
      </c>
      <c r="H174" s="17">
        <v>7.0384715420748506E-2</v>
      </c>
      <c r="I174" s="17">
        <v>8.5517297607259402E-2</v>
      </c>
      <c r="J174" s="17"/>
      <c r="K174" s="17">
        <v>4.26158142345626E-2</v>
      </c>
      <c r="L174" s="17">
        <v>8.5726820309129995E-2</v>
      </c>
      <c r="M174" s="17"/>
      <c r="N174" s="17">
        <v>6.0919824510535001E-2</v>
      </c>
      <c r="O174" s="17">
        <v>6.3957245765731294E-2</v>
      </c>
      <c r="P174" s="17">
        <v>5.9988013093722897E-2</v>
      </c>
      <c r="Q174" s="17">
        <v>5.8680632275066202E-2</v>
      </c>
      <c r="R174" s="17">
        <v>0.118724039898955</v>
      </c>
      <c r="S174" s="17">
        <v>5.4241156683138697E-2</v>
      </c>
      <c r="T174" s="17">
        <v>9.8801363782620999E-2</v>
      </c>
      <c r="U174" s="17">
        <v>7.0997395030299698E-2</v>
      </c>
      <c r="V174" s="17">
        <v>4.2914754576070503E-2</v>
      </c>
      <c r="W174" s="17">
        <v>4.47315224231426E-2</v>
      </c>
      <c r="X174" s="17">
        <v>1.8885785456546799E-2</v>
      </c>
      <c r="Y174" s="17">
        <v>0.12454240852376</v>
      </c>
      <c r="Z174" s="17"/>
      <c r="AA174" s="17">
        <v>8.7555866210353397E-2</v>
      </c>
      <c r="AB174" s="17">
        <v>7.8888268142073406E-2</v>
      </c>
      <c r="AC174" s="17">
        <v>5.0388136357117301E-2</v>
      </c>
      <c r="AD174" s="17">
        <v>2.9939036169731901E-2</v>
      </c>
      <c r="AE174" s="17">
        <v>5.2643606680688598E-2</v>
      </c>
    </row>
    <row r="175" spans="2:31" x14ac:dyDescent="0.2">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row>
    <row r="176" spans="2:31" x14ac:dyDescent="0.2">
      <c r="B176" s="6" t="s">
        <v>146</v>
      </c>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row>
    <row r="177" spans="2:31" x14ac:dyDescent="0.2">
      <c r="B177" s="21" t="s">
        <v>54</v>
      </c>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row>
    <row r="178" spans="2:31" x14ac:dyDescent="0.2">
      <c r="B178" t="s">
        <v>136</v>
      </c>
      <c r="C178" s="17">
        <v>0.35176280626614698</v>
      </c>
      <c r="D178" s="17">
        <v>0.29828041177051301</v>
      </c>
      <c r="E178" s="17">
        <v>0.367700876066759</v>
      </c>
      <c r="F178" s="17">
        <v>0.31016678882392601</v>
      </c>
      <c r="G178" s="17">
        <v>0.31951489873711603</v>
      </c>
      <c r="H178" s="17">
        <v>0.34833917717642299</v>
      </c>
      <c r="I178" s="17">
        <v>0.43635562323065202</v>
      </c>
      <c r="J178" s="17"/>
      <c r="K178" s="17">
        <v>0.34172802650997702</v>
      </c>
      <c r="L178" s="17">
        <v>0.35913736185592199</v>
      </c>
      <c r="M178" s="17"/>
      <c r="N178" s="17">
        <v>0.28912895948488698</v>
      </c>
      <c r="O178" s="17">
        <v>0.38558334906205199</v>
      </c>
      <c r="P178" s="17">
        <v>0.424002137896558</v>
      </c>
      <c r="Q178" s="17">
        <v>0.29198423517741401</v>
      </c>
      <c r="R178" s="17">
        <v>0.40001711033163601</v>
      </c>
      <c r="S178" s="17">
        <v>0.38917211251945999</v>
      </c>
      <c r="T178" s="17">
        <v>0.400905437934166</v>
      </c>
      <c r="U178" s="17">
        <v>0.481709176001752</v>
      </c>
      <c r="V178" s="17">
        <v>0.344381430921812</v>
      </c>
      <c r="W178" s="17">
        <v>0.304162241727718</v>
      </c>
      <c r="X178" s="17">
        <v>0.31513155069348098</v>
      </c>
      <c r="Y178" s="17">
        <v>0.18586025160303099</v>
      </c>
      <c r="Z178" s="17"/>
      <c r="AA178" s="17">
        <v>0.36779399633868098</v>
      </c>
      <c r="AB178" s="17">
        <v>0.29204994193391298</v>
      </c>
      <c r="AC178" s="17">
        <v>0.38017047226074002</v>
      </c>
      <c r="AD178" s="17">
        <v>0.394658112509091</v>
      </c>
      <c r="AE178" s="17">
        <v>0.381922461998153</v>
      </c>
    </row>
    <row r="179" spans="2:31" x14ac:dyDescent="0.2">
      <c r="B179" t="s">
        <v>137</v>
      </c>
      <c r="C179" s="17">
        <v>0.36239076141334697</v>
      </c>
      <c r="D179" s="17">
        <v>0.31951046878322298</v>
      </c>
      <c r="E179" s="17">
        <v>0.33272053847685901</v>
      </c>
      <c r="F179" s="17">
        <v>0.36265637129605199</v>
      </c>
      <c r="G179" s="17">
        <v>0.41690914248919397</v>
      </c>
      <c r="H179" s="17">
        <v>0.34986863067193502</v>
      </c>
      <c r="I179" s="17">
        <v>0.37898947692614099</v>
      </c>
      <c r="J179" s="17"/>
      <c r="K179" s="17">
        <v>0.36146687917340797</v>
      </c>
      <c r="L179" s="17">
        <v>0.36464286723325701</v>
      </c>
      <c r="M179" s="17"/>
      <c r="N179" s="17">
        <v>0.344731183272593</v>
      </c>
      <c r="O179" s="17">
        <v>0.30479669982164098</v>
      </c>
      <c r="P179" s="17">
        <v>0.37322745784701</v>
      </c>
      <c r="Q179" s="17">
        <v>0.49267512359342702</v>
      </c>
      <c r="R179" s="17">
        <v>0.33184669472703798</v>
      </c>
      <c r="S179" s="17">
        <v>0.24564870208185099</v>
      </c>
      <c r="T179" s="17">
        <v>0.34287584504490498</v>
      </c>
      <c r="U179" s="17">
        <v>0.26149292401468499</v>
      </c>
      <c r="V179" s="17">
        <v>0.39572637354365098</v>
      </c>
      <c r="W179" s="17">
        <v>0.44774920790211598</v>
      </c>
      <c r="X179" s="17">
        <v>0.47774707506863401</v>
      </c>
      <c r="Y179" s="17">
        <v>0.31593416846068501</v>
      </c>
      <c r="Z179" s="17"/>
      <c r="AA179" s="17">
        <v>0.34192962721560899</v>
      </c>
      <c r="AB179" s="17">
        <v>0.36665519315693501</v>
      </c>
      <c r="AC179" s="17">
        <v>0.35940241756663899</v>
      </c>
      <c r="AD179" s="17">
        <v>0.37713712970096702</v>
      </c>
      <c r="AE179" s="17">
        <v>0.51529222689336895</v>
      </c>
    </row>
    <row r="180" spans="2:31" x14ac:dyDescent="0.2">
      <c r="B180" t="s">
        <v>138</v>
      </c>
      <c r="C180" s="17">
        <v>0.17362480626937099</v>
      </c>
      <c r="D180" s="17">
        <v>0.248691194350738</v>
      </c>
      <c r="E180" s="17">
        <v>0.19706772337939699</v>
      </c>
      <c r="F180" s="17">
        <v>0.22469686736746899</v>
      </c>
      <c r="G180" s="17">
        <v>0.14326192313025299</v>
      </c>
      <c r="H180" s="17">
        <v>0.16434149930368799</v>
      </c>
      <c r="I180" s="17">
        <v>9.4129961421724501E-2</v>
      </c>
      <c r="J180" s="17"/>
      <c r="K180" s="17">
        <v>0.18099353528794301</v>
      </c>
      <c r="L180" s="17">
        <v>0.167082472490758</v>
      </c>
      <c r="M180" s="17"/>
      <c r="N180" s="17">
        <v>0.22966214064989601</v>
      </c>
      <c r="O180" s="17">
        <v>0.19699951362312801</v>
      </c>
      <c r="P180" s="17">
        <v>5.79002901199984E-2</v>
      </c>
      <c r="Q180" s="17">
        <v>0.133383218651871</v>
      </c>
      <c r="R180" s="17">
        <v>0.193328011998221</v>
      </c>
      <c r="S180" s="17">
        <v>0.24539902175129699</v>
      </c>
      <c r="T180" s="17">
        <v>0.12444898754802899</v>
      </c>
      <c r="U180" s="17">
        <v>0.118155301723274</v>
      </c>
      <c r="V180" s="17">
        <v>0.15033585967214699</v>
      </c>
      <c r="W180" s="17">
        <v>0.193518091683438</v>
      </c>
      <c r="X180" s="17">
        <v>0.116735158648078</v>
      </c>
      <c r="Y180" s="17">
        <v>0.30092668496078201</v>
      </c>
      <c r="Z180" s="17"/>
      <c r="AA180" s="17">
        <v>0.19147593656183701</v>
      </c>
      <c r="AB180" s="17">
        <v>0.17662073350837201</v>
      </c>
      <c r="AC180" s="17">
        <v>0.14935786906639301</v>
      </c>
      <c r="AD180" s="17">
        <v>0.15750190311793999</v>
      </c>
      <c r="AE180" s="17">
        <v>0</v>
      </c>
    </row>
    <row r="181" spans="2:31" x14ac:dyDescent="0.2">
      <c r="B181" t="s">
        <v>139</v>
      </c>
      <c r="C181" s="17">
        <v>4.2861659203857899E-2</v>
      </c>
      <c r="D181" s="17">
        <v>3.4814886052912199E-2</v>
      </c>
      <c r="E181" s="17">
        <v>6.6734756307140694E-2</v>
      </c>
      <c r="F181" s="17">
        <v>3.19979309959968E-2</v>
      </c>
      <c r="G181" s="17">
        <v>3.3049917938264201E-2</v>
      </c>
      <c r="H181" s="17">
        <v>5.9490254030831899E-2</v>
      </c>
      <c r="I181" s="17">
        <v>3.4389298749986898E-2</v>
      </c>
      <c r="J181" s="17"/>
      <c r="K181" s="17">
        <v>5.75708565742198E-2</v>
      </c>
      <c r="L181" s="17">
        <v>2.8670053000872098E-2</v>
      </c>
      <c r="M181" s="17"/>
      <c r="N181" s="17">
        <v>5.4996953832568099E-2</v>
      </c>
      <c r="O181" s="17">
        <v>4.3226205569495399E-2</v>
      </c>
      <c r="P181" s="17">
        <v>3.65500319771647E-2</v>
      </c>
      <c r="Q181" s="17">
        <v>3.2733849167743502E-2</v>
      </c>
      <c r="R181" s="17">
        <v>1.33858263614938E-2</v>
      </c>
      <c r="S181" s="17">
        <v>6.6781009773753397E-2</v>
      </c>
      <c r="T181" s="17">
        <v>1.12689657250348E-2</v>
      </c>
      <c r="U181" s="17">
        <v>6.9668633637224295E-2</v>
      </c>
      <c r="V181" s="17">
        <v>5.7796326670948597E-2</v>
      </c>
      <c r="W181" s="17">
        <v>4.39872203218395E-2</v>
      </c>
      <c r="X181" s="17">
        <v>3.5516706118751198E-2</v>
      </c>
      <c r="Y181" s="17">
        <v>3.0948335650432701E-2</v>
      </c>
      <c r="Z181" s="17"/>
      <c r="AA181" s="17">
        <v>2.49309707531239E-2</v>
      </c>
      <c r="AB181" s="17">
        <v>7.3404227892408899E-2</v>
      </c>
      <c r="AC181" s="17">
        <v>3.85851639170691E-2</v>
      </c>
      <c r="AD181" s="17">
        <v>3.2670264984790101E-2</v>
      </c>
      <c r="AE181" s="17">
        <v>5.4680228327044299E-2</v>
      </c>
    </row>
    <row r="182" spans="2:31" x14ac:dyDescent="0.2">
      <c r="B182" t="s">
        <v>140</v>
      </c>
      <c r="C182" s="17">
        <v>2.6850309437565101E-2</v>
      </c>
      <c r="D182" s="17">
        <v>4.12401844696536E-2</v>
      </c>
      <c r="E182" s="17">
        <v>1.76180819902262E-2</v>
      </c>
      <c r="F182" s="17">
        <v>2.10310575400737E-2</v>
      </c>
      <c r="G182" s="17">
        <v>3.8707669353654398E-2</v>
      </c>
      <c r="H182" s="17">
        <v>3.8265304950153498E-2</v>
      </c>
      <c r="I182" s="17">
        <v>1.23521832193651E-2</v>
      </c>
      <c r="J182" s="17"/>
      <c r="K182" s="17">
        <v>3.4354197393708999E-2</v>
      </c>
      <c r="L182" s="17">
        <v>1.96290483281313E-2</v>
      </c>
      <c r="M182" s="17"/>
      <c r="N182" s="17">
        <v>4.06576947181016E-2</v>
      </c>
      <c r="O182" s="17">
        <v>3.3826468216949603E-2</v>
      </c>
      <c r="P182" s="17">
        <v>4.9067691722719999E-2</v>
      </c>
      <c r="Q182" s="17">
        <v>9.3671858527413394E-3</v>
      </c>
      <c r="R182" s="17">
        <v>0</v>
      </c>
      <c r="S182" s="17">
        <v>9.5381497209704406E-3</v>
      </c>
      <c r="T182" s="17">
        <v>6.6930708755441506E-2</v>
      </c>
      <c r="U182" s="17">
        <v>2.25638019098327E-2</v>
      </c>
      <c r="V182" s="17">
        <v>1.6239174187768102E-2</v>
      </c>
      <c r="W182" s="17">
        <v>0</v>
      </c>
      <c r="X182" s="17">
        <v>1.9018031183979399E-2</v>
      </c>
      <c r="Y182" s="17">
        <v>7.1736973054580599E-2</v>
      </c>
      <c r="Z182" s="17"/>
      <c r="AA182" s="17">
        <v>1.6426362724282498E-2</v>
      </c>
      <c r="AB182" s="17">
        <v>2.5118535142325201E-2</v>
      </c>
      <c r="AC182" s="17">
        <v>4.1187851990195999E-2</v>
      </c>
      <c r="AD182" s="17">
        <v>2.2690558446722901E-2</v>
      </c>
      <c r="AE182" s="17">
        <v>4.8105082781433398E-2</v>
      </c>
    </row>
    <row r="183" spans="2:31" x14ac:dyDescent="0.2">
      <c r="B183" t="s">
        <v>141</v>
      </c>
      <c r="C183" s="17">
        <v>4.2509657409711597E-2</v>
      </c>
      <c r="D183" s="17">
        <v>5.7462854572959701E-2</v>
      </c>
      <c r="E183" s="17">
        <v>1.8158023779618199E-2</v>
      </c>
      <c r="F183" s="17">
        <v>4.9450983976482898E-2</v>
      </c>
      <c r="G183" s="17">
        <v>4.8556448351517699E-2</v>
      </c>
      <c r="H183" s="17">
        <v>3.9695133866968199E-2</v>
      </c>
      <c r="I183" s="17">
        <v>4.3783456452130498E-2</v>
      </c>
      <c r="J183" s="17"/>
      <c r="K183" s="17">
        <v>2.38865050607441E-2</v>
      </c>
      <c r="L183" s="17">
        <v>6.0838197091059601E-2</v>
      </c>
      <c r="M183" s="17"/>
      <c r="N183" s="17">
        <v>4.0823068041954999E-2</v>
      </c>
      <c r="O183" s="17">
        <v>3.5567763706734201E-2</v>
      </c>
      <c r="P183" s="17">
        <v>5.9252390436548702E-2</v>
      </c>
      <c r="Q183" s="17">
        <v>3.9856387556802403E-2</v>
      </c>
      <c r="R183" s="17">
        <v>6.1422356581610403E-2</v>
      </c>
      <c r="S183" s="17">
        <v>4.3461004152668098E-2</v>
      </c>
      <c r="T183" s="17">
        <v>5.3570054992424503E-2</v>
      </c>
      <c r="U183" s="17">
        <v>4.6410162713231E-2</v>
      </c>
      <c r="V183" s="17">
        <v>3.5520835003673097E-2</v>
      </c>
      <c r="W183" s="17">
        <v>1.05832383648877E-2</v>
      </c>
      <c r="X183" s="17">
        <v>3.5851478287076403E-2</v>
      </c>
      <c r="Y183" s="17">
        <v>9.4593586270489194E-2</v>
      </c>
      <c r="Z183" s="17"/>
      <c r="AA183" s="17">
        <v>5.7443106406466903E-2</v>
      </c>
      <c r="AB183" s="17">
        <v>6.6151368366046306E-2</v>
      </c>
      <c r="AC183" s="17">
        <v>3.1296225198962697E-2</v>
      </c>
      <c r="AD183" s="17">
        <v>1.53420312404894E-2</v>
      </c>
      <c r="AE183" s="17">
        <v>0</v>
      </c>
    </row>
    <row r="184" spans="2:31" x14ac:dyDescent="0.2">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row>
    <row r="185" spans="2:31" x14ac:dyDescent="0.2">
      <c r="B185" s="6" t="s">
        <v>147</v>
      </c>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row>
    <row r="186" spans="2:31" x14ac:dyDescent="0.2">
      <c r="B186" s="21" t="s">
        <v>54</v>
      </c>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row>
    <row r="187" spans="2:31" x14ac:dyDescent="0.2">
      <c r="B187" t="s">
        <v>136</v>
      </c>
      <c r="C187" s="17">
        <v>0.19469925525375201</v>
      </c>
      <c r="D187" s="17">
        <v>0.21586009763150399</v>
      </c>
      <c r="E187" s="17">
        <v>0.22831622183767999</v>
      </c>
      <c r="F187" s="17">
        <v>0.19389766895631499</v>
      </c>
      <c r="G187" s="17">
        <v>0.19438395574689199</v>
      </c>
      <c r="H187" s="17">
        <v>0.17327916137126601</v>
      </c>
      <c r="I187" s="17">
        <v>0.16862783134662501</v>
      </c>
      <c r="J187" s="17"/>
      <c r="K187" s="17">
        <v>0.221223784290975</v>
      </c>
      <c r="L187" s="17">
        <v>0.16771024818977201</v>
      </c>
      <c r="M187" s="17"/>
      <c r="N187" s="17">
        <v>0.16088141044895199</v>
      </c>
      <c r="O187" s="17">
        <v>0.15598031420697001</v>
      </c>
      <c r="P187" s="17">
        <v>0.185763821567001</v>
      </c>
      <c r="Q187" s="17">
        <v>0.16544098006085001</v>
      </c>
      <c r="R187" s="17">
        <v>0.142805133348506</v>
      </c>
      <c r="S187" s="17">
        <v>0.23085198721011299</v>
      </c>
      <c r="T187" s="17">
        <v>0.210550051778083</v>
      </c>
      <c r="U187" s="17">
        <v>0.264778392612045</v>
      </c>
      <c r="V187" s="17">
        <v>0.20370852518749999</v>
      </c>
      <c r="W187" s="17">
        <v>0.24264157817474399</v>
      </c>
      <c r="X187" s="17">
        <v>0.260995168866551</v>
      </c>
      <c r="Y187" s="17">
        <v>0.22321423879453001</v>
      </c>
      <c r="Z187" s="17"/>
      <c r="AA187" s="17">
        <v>0.19815693425276501</v>
      </c>
      <c r="AB187" s="17">
        <v>0.18071873089388299</v>
      </c>
      <c r="AC187" s="17">
        <v>0.18177327954004399</v>
      </c>
      <c r="AD187" s="17">
        <v>0.232662210566011</v>
      </c>
      <c r="AE187" s="17">
        <v>0.15336026835688901</v>
      </c>
    </row>
    <row r="188" spans="2:31" x14ac:dyDescent="0.2">
      <c r="B188" t="s">
        <v>137</v>
      </c>
      <c r="C188" s="17">
        <v>0.36212493221973502</v>
      </c>
      <c r="D188" s="17">
        <v>0.3574430701279</v>
      </c>
      <c r="E188" s="17">
        <v>0.339648458818536</v>
      </c>
      <c r="F188" s="17">
        <v>0.403577079179047</v>
      </c>
      <c r="G188" s="17">
        <v>0.39453728884946798</v>
      </c>
      <c r="H188" s="17">
        <v>0.305539685637986</v>
      </c>
      <c r="I188" s="17">
        <v>0.36149496292640498</v>
      </c>
      <c r="J188" s="17"/>
      <c r="K188" s="17">
        <v>0.383663418037819</v>
      </c>
      <c r="L188" s="17">
        <v>0.34056837559979097</v>
      </c>
      <c r="M188" s="17"/>
      <c r="N188" s="17">
        <v>0.38208062991984498</v>
      </c>
      <c r="O188" s="17">
        <v>0.39317350210912699</v>
      </c>
      <c r="P188" s="17">
        <v>0.31796774863704702</v>
      </c>
      <c r="Q188" s="17">
        <v>0.38386891051567101</v>
      </c>
      <c r="R188" s="17">
        <v>0.30552855873569401</v>
      </c>
      <c r="S188" s="17">
        <v>0.37730872668646098</v>
      </c>
      <c r="T188" s="17">
        <v>0.34097993701796703</v>
      </c>
      <c r="U188" s="17">
        <v>0.42741968681100201</v>
      </c>
      <c r="V188" s="17">
        <v>0.38635674185067798</v>
      </c>
      <c r="W188" s="17">
        <v>0.34978341219735198</v>
      </c>
      <c r="X188" s="17">
        <v>0.28357581471406301</v>
      </c>
      <c r="Y188" s="17">
        <v>0.31986937850894398</v>
      </c>
      <c r="Z188" s="17"/>
      <c r="AA188" s="17">
        <v>0.35229665188315201</v>
      </c>
      <c r="AB188" s="17">
        <v>0.35303135279061898</v>
      </c>
      <c r="AC188" s="17">
        <v>0.39018387589914999</v>
      </c>
      <c r="AD188" s="17">
        <v>0.33671864813087099</v>
      </c>
      <c r="AE188" s="17">
        <v>0.37600862479774799</v>
      </c>
    </row>
    <row r="189" spans="2:31" x14ac:dyDescent="0.2">
      <c r="B189" t="s">
        <v>138</v>
      </c>
      <c r="C189" s="17">
        <v>0.21384977135215599</v>
      </c>
      <c r="D189" s="17">
        <v>0.22283385249575899</v>
      </c>
      <c r="E189" s="17">
        <v>0.27343739477978801</v>
      </c>
      <c r="F189" s="17">
        <v>0.21822448567042199</v>
      </c>
      <c r="G189" s="17">
        <v>0.152383186655037</v>
      </c>
      <c r="H189" s="17">
        <v>0.187896506709924</v>
      </c>
      <c r="I189" s="17">
        <v>0.22294383667371601</v>
      </c>
      <c r="J189" s="17"/>
      <c r="K189" s="17">
        <v>0.182171720299247</v>
      </c>
      <c r="L189" s="17">
        <v>0.24555423423056599</v>
      </c>
      <c r="M189" s="17"/>
      <c r="N189" s="17">
        <v>0.24450360696700699</v>
      </c>
      <c r="O189" s="17">
        <v>0.23471943885042501</v>
      </c>
      <c r="P189" s="17">
        <v>0.15090570451594701</v>
      </c>
      <c r="Q189" s="17">
        <v>0.228145421577266</v>
      </c>
      <c r="R189" s="17">
        <v>0.233551109479331</v>
      </c>
      <c r="S189" s="17">
        <v>0.157404365518239</v>
      </c>
      <c r="T189" s="17">
        <v>0.26301006664326099</v>
      </c>
      <c r="U189" s="17">
        <v>0.138512714517875</v>
      </c>
      <c r="V189" s="17">
        <v>0.202282131986223</v>
      </c>
      <c r="W189" s="17">
        <v>0.22857513756790901</v>
      </c>
      <c r="X189" s="17">
        <v>0.24985766091702699</v>
      </c>
      <c r="Y189" s="17">
        <v>0.13619559669893</v>
      </c>
      <c r="Z189" s="17"/>
      <c r="AA189" s="17">
        <v>0.23195422085461601</v>
      </c>
      <c r="AB189" s="17">
        <v>0.180734815262316</v>
      </c>
      <c r="AC189" s="17">
        <v>0.20848178542658899</v>
      </c>
      <c r="AD189" s="17">
        <v>0.21346989960179</v>
      </c>
      <c r="AE189" s="17">
        <v>0.17860043794175201</v>
      </c>
    </row>
    <row r="190" spans="2:31" x14ac:dyDescent="0.2">
      <c r="B190" t="s">
        <v>139</v>
      </c>
      <c r="C190" s="17">
        <v>0.110709115909831</v>
      </c>
      <c r="D190" s="17">
        <v>7.4841853114606602E-2</v>
      </c>
      <c r="E190" s="17">
        <v>0.105624647866239</v>
      </c>
      <c r="F190" s="17">
        <v>8.4268074642851798E-2</v>
      </c>
      <c r="G190" s="17">
        <v>0.11164210368282</v>
      </c>
      <c r="H190" s="17">
        <v>0.17023848004794601</v>
      </c>
      <c r="I190" s="17">
        <v>0.119427390018332</v>
      </c>
      <c r="J190" s="17"/>
      <c r="K190" s="17">
        <v>0.102860338260007</v>
      </c>
      <c r="L190" s="17">
        <v>0.118779586562477</v>
      </c>
      <c r="M190" s="17"/>
      <c r="N190" s="17">
        <v>8.7491103172638807E-2</v>
      </c>
      <c r="O190" s="17">
        <v>8.9767756708982002E-2</v>
      </c>
      <c r="P190" s="17">
        <v>0.130313354256372</v>
      </c>
      <c r="Q190" s="17">
        <v>0.133488764004984</v>
      </c>
      <c r="R190" s="17">
        <v>0.14143010665608099</v>
      </c>
      <c r="S190" s="17">
        <v>0.16111242937988601</v>
      </c>
      <c r="T190" s="17">
        <v>9.9372856939362805E-2</v>
      </c>
      <c r="U190" s="17">
        <v>0.122879043345847</v>
      </c>
      <c r="V190" s="17">
        <v>0.104830190774889</v>
      </c>
      <c r="W190" s="17">
        <v>7.77750317292914E-2</v>
      </c>
      <c r="X190" s="17">
        <v>9.6555864541863795E-2</v>
      </c>
      <c r="Y190" s="17">
        <v>0.12433915585628499</v>
      </c>
      <c r="Z190" s="17"/>
      <c r="AA190" s="17">
        <v>0.11782562456120101</v>
      </c>
      <c r="AB190" s="17">
        <v>0.116750090896918</v>
      </c>
      <c r="AC190" s="17">
        <v>0.105638893362365</v>
      </c>
      <c r="AD190" s="17">
        <v>0.11823321734564</v>
      </c>
      <c r="AE190" s="17">
        <v>0.191281979441489</v>
      </c>
    </row>
    <row r="191" spans="2:31" x14ac:dyDescent="0.2">
      <c r="B191" t="s">
        <v>140</v>
      </c>
      <c r="C191" s="17">
        <v>7.4686947591429298E-2</v>
      </c>
      <c r="D191" s="17">
        <v>6.3649566380235806E-2</v>
      </c>
      <c r="E191" s="17">
        <v>2.86728840394391E-2</v>
      </c>
      <c r="F191" s="17">
        <v>5.5677545210665598E-2</v>
      </c>
      <c r="G191" s="17">
        <v>9.6656939008666495E-2</v>
      </c>
      <c r="H191" s="17">
        <v>0.123567596767477</v>
      </c>
      <c r="I191" s="17">
        <v>8.4371838586229694E-2</v>
      </c>
      <c r="J191" s="17"/>
      <c r="K191" s="17">
        <v>7.7778047692301594E-2</v>
      </c>
      <c r="L191" s="17">
        <v>7.1949418607030705E-2</v>
      </c>
      <c r="M191" s="17"/>
      <c r="N191" s="17">
        <v>7.7016649928300707E-2</v>
      </c>
      <c r="O191" s="17">
        <v>8.3188094986165098E-2</v>
      </c>
      <c r="P191" s="17">
        <v>0.16646826099666501</v>
      </c>
      <c r="Q191" s="17">
        <v>2.8958305462937799E-2</v>
      </c>
      <c r="R191" s="17">
        <v>9.9219953592612195E-2</v>
      </c>
      <c r="S191" s="17">
        <v>3.9418171997325099E-2</v>
      </c>
      <c r="T191" s="17">
        <v>5.4542656914727997E-2</v>
      </c>
      <c r="U191" s="17">
        <v>0</v>
      </c>
      <c r="V191" s="17">
        <v>5.9976095685832703E-2</v>
      </c>
      <c r="W191" s="17">
        <v>9.0641601965816193E-2</v>
      </c>
      <c r="X191" s="17">
        <v>9.0679187856647706E-2</v>
      </c>
      <c r="Y191" s="17">
        <v>0.10178804387082201</v>
      </c>
      <c r="Z191" s="17"/>
      <c r="AA191" s="17">
        <v>5.6939127331758502E-2</v>
      </c>
      <c r="AB191" s="17">
        <v>9.4538306489858503E-2</v>
      </c>
      <c r="AC191" s="17">
        <v>7.5965738501429E-2</v>
      </c>
      <c r="AD191" s="17">
        <v>8.3573993115199197E-2</v>
      </c>
      <c r="AE191" s="17">
        <v>4.8105082781433398E-2</v>
      </c>
    </row>
    <row r="192" spans="2:31" x14ac:dyDescent="0.2">
      <c r="B192" t="s">
        <v>141</v>
      </c>
      <c r="C192" s="17">
        <v>4.3929977673096803E-2</v>
      </c>
      <c r="D192" s="17">
        <v>6.5371560249994701E-2</v>
      </c>
      <c r="E192" s="17">
        <v>2.4300392658318098E-2</v>
      </c>
      <c r="F192" s="17">
        <v>4.4355146340699099E-2</v>
      </c>
      <c r="G192" s="17">
        <v>5.0396526057115601E-2</v>
      </c>
      <c r="H192" s="17">
        <v>3.9478569465400098E-2</v>
      </c>
      <c r="I192" s="17">
        <v>4.3134140448692203E-2</v>
      </c>
      <c r="J192" s="17"/>
      <c r="K192" s="17">
        <v>3.2302691419651197E-2</v>
      </c>
      <c r="L192" s="17">
        <v>5.5438136810362998E-2</v>
      </c>
      <c r="M192" s="17"/>
      <c r="N192" s="17">
        <v>4.80265995632565E-2</v>
      </c>
      <c r="O192" s="17">
        <v>4.3170893138330897E-2</v>
      </c>
      <c r="P192" s="17">
        <v>4.8581110026968598E-2</v>
      </c>
      <c r="Q192" s="17">
        <v>6.0097618378290002E-2</v>
      </c>
      <c r="R192" s="17">
        <v>7.7465138187776297E-2</v>
      </c>
      <c r="S192" s="17">
        <v>3.3904319207976499E-2</v>
      </c>
      <c r="T192" s="17">
        <v>3.1544430706598299E-2</v>
      </c>
      <c r="U192" s="17">
        <v>4.6410162713231E-2</v>
      </c>
      <c r="V192" s="17">
        <v>4.2846314514876901E-2</v>
      </c>
      <c r="W192" s="17">
        <v>1.05832383648877E-2</v>
      </c>
      <c r="X192" s="17">
        <v>1.83363031038478E-2</v>
      </c>
      <c r="Y192" s="17">
        <v>9.4593586270489194E-2</v>
      </c>
      <c r="Z192" s="17"/>
      <c r="AA192" s="17">
        <v>4.2827441116507603E-2</v>
      </c>
      <c r="AB192" s="17">
        <v>7.4226703666404797E-2</v>
      </c>
      <c r="AC192" s="17">
        <v>3.7956427270423199E-2</v>
      </c>
      <c r="AD192" s="17">
        <v>1.53420312404894E-2</v>
      </c>
      <c r="AE192" s="17">
        <v>5.2643606680688598E-2</v>
      </c>
    </row>
    <row r="193" spans="2:31" x14ac:dyDescent="0.2">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row>
    <row r="194" spans="2:31" x14ac:dyDescent="0.2">
      <c r="B194" s="6" t="s">
        <v>167</v>
      </c>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row>
    <row r="195" spans="2:31" x14ac:dyDescent="0.2">
      <c r="B195" s="21" t="s">
        <v>54</v>
      </c>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row>
    <row r="196" spans="2:31" x14ac:dyDescent="0.2">
      <c r="B196" t="s">
        <v>160</v>
      </c>
      <c r="C196" s="17">
        <v>7.0059755107904798E-2</v>
      </c>
      <c r="D196" s="17">
        <v>6.2920321963878104E-2</v>
      </c>
      <c r="E196" s="17">
        <v>7.5758685825282404E-2</v>
      </c>
      <c r="F196" s="17">
        <v>3.8478053682622797E-2</v>
      </c>
      <c r="G196" s="17">
        <v>8.0911200788969795E-2</v>
      </c>
      <c r="H196" s="17">
        <v>0.110030630367008</v>
      </c>
      <c r="I196" s="17">
        <v>6.0291028024925301E-2</v>
      </c>
      <c r="J196" s="17"/>
      <c r="K196" s="17">
        <v>9.0417204624117106E-2</v>
      </c>
      <c r="L196" s="17">
        <v>5.0458676940934297E-2</v>
      </c>
      <c r="M196" s="17"/>
      <c r="N196" s="17">
        <v>6.9382742030324407E-2</v>
      </c>
      <c r="O196" s="17">
        <v>6.9091803778234304E-2</v>
      </c>
      <c r="P196" s="17">
        <v>4.8518996428028698E-2</v>
      </c>
      <c r="Q196" s="17">
        <v>0.108483030013565</v>
      </c>
      <c r="R196" s="17">
        <v>4.2123172762525397E-2</v>
      </c>
      <c r="S196" s="17">
        <v>7.4493681377276799E-2</v>
      </c>
      <c r="T196" s="17">
        <v>2.18155333765634E-2</v>
      </c>
      <c r="U196" s="17">
        <v>3.1131347944667799E-2</v>
      </c>
      <c r="V196" s="17">
        <v>7.59012457232216E-2</v>
      </c>
      <c r="W196" s="17">
        <v>5.57312699390448E-2</v>
      </c>
      <c r="X196" s="17">
        <v>0.15320113362985899</v>
      </c>
      <c r="Y196" s="17">
        <v>0.13593902639395999</v>
      </c>
      <c r="Z196" s="17"/>
      <c r="AA196" s="17">
        <v>7.2104004491926402E-2</v>
      </c>
      <c r="AB196" s="17">
        <v>7.09744376302512E-2</v>
      </c>
      <c r="AC196" s="17">
        <v>4.9189729946996698E-2</v>
      </c>
      <c r="AD196" s="17">
        <v>6.1840323385446101E-2</v>
      </c>
      <c r="AE196" s="17">
        <v>0.14644020423662699</v>
      </c>
    </row>
    <row r="197" spans="2:31" x14ac:dyDescent="0.2">
      <c r="B197" t="s">
        <v>161</v>
      </c>
      <c r="C197" s="17">
        <v>0.12983385939907499</v>
      </c>
      <c r="D197" s="17">
        <v>8.2813951878428396E-2</v>
      </c>
      <c r="E197" s="17">
        <v>0.14128944966462501</v>
      </c>
      <c r="F197" s="17">
        <v>0.14208293838713401</v>
      </c>
      <c r="G197" s="17">
        <v>0.13272730890619999</v>
      </c>
      <c r="H197" s="17">
        <v>0.193694383757848</v>
      </c>
      <c r="I197" s="17">
        <v>9.6499546454528795E-2</v>
      </c>
      <c r="J197" s="17"/>
      <c r="K197" s="17">
        <v>0.112787691602867</v>
      </c>
      <c r="L197" s="17">
        <v>0.145113818523326</v>
      </c>
      <c r="M197" s="17"/>
      <c r="N197" s="17">
        <v>0.14643473270754201</v>
      </c>
      <c r="O197" s="17">
        <v>0.10329242086078901</v>
      </c>
      <c r="P197" s="17">
        <v>0.116036982206546</v>
      </c>
      <c r="Q197" s="17">
        <v>0.123862171465038</v>
      </c>
      <c r="R197" s="17">
        <v>0.13062215500097499</v>
      </c>
      <c r="S197" s="17">
        <v>0.10524429007182801</v>
      </c>
      <c r="T197" s="17">
        <v>0.16593378462263</v>
      </c>
      <c r="U197" s="17">
        <v>8.9923530355320996E-2</v>
      </c>
      <c r="V197" s="17">
        <v>0.139493016151959</v>
      </c>
      <c r="W197" s="17">
        <v>0.14903281323034501</v>
      </c>
      <c r="X197" s="17">
        <v>7.0165123565232995E-2</v>
      </c>
      <c r="Y197" s="17">
        <v>0.25744299160712297</v>
      </c>
      <c r="Z197" s="17"/>
      <c r="AA197" s="17">
        <v>0.12826245284124799</v>
      </c>
      <c r="AB197" s="17">
        <v>0.14234194864174901</v>
      </c>
      <c r="AC197" s="17">
        <v>0.134114326164152</v>
      </c>
      <c r="AD197" s="17">
        <v>9.9564823973149905E-2</v>
      </c>
      <c r="AE197" s="17">
        <v>0.14145046347661999</v>
      </c>
    </row>
    <row r="198" spans="2:31" x14ac:dyDescent="0.2">
      <c r="B198" t="s">
        <v>162</v>
      </c>
      <c r="C198" s="17">
        <v>0.26744116512001498</v>
      </c>
      <c r="D198" s="17">
        <v>0.24149742837841401</v>
      </c>
      <c r="E198" s="17">
        <v>0.237174376115076</v>
      </c>
      <c r="F198" s="17">
        <v>0.29881549075290498</v>
      </c>
      <c r="G198" s="17">
        <v>0.31996741831019998</v>
      </c>
      <c r="H198" s="17">
        <v>0.25229544765116102</v>
      </c>
      <c r="I198" s="17">
        <v>0.25138184446890699</v>
      </c>
      <c r="J198" s="17"/>
      <c r="K198" s="17">
        <v>0.245145668100823</v>
      </c>
      <c r="L198" s="17">
        <v>0.29019107311871201</v>
      </c>
      <c r="M198" s="17"/>
      <c r="N198" s="17">
        <v>0.270454043389386</v>
      </c>
      <c r="O198" s="17">
        <v>0.34345449653430599</v>
      </c>
      <c r="P198" s="17">
        <v>0.21848503820576301</v>
      </c>
      <c r="Q198" s="17">
        <v>0.22382817588752399</v>
      </c>
      <c r="R198" s="17">
        <v>0.33769914757382702</v>
      </c>
      <c r="S198" s="17">
        <v>0.249417219982288</v>
      </c>
      <c r="T198" s="17">
        <v>0.25392069124482203</v>
      </c>
      <c r="U198" s="17">
        <v>0.166535480802318</v>
      </c>
      <c r="V198" s="17">
        <v>0.32398900952410598</v>
      </c>
      <c r="W198" s="17">
        <v>0.21558711023999699</v>
      </c>
      <c r="X198" s="17">
        <v>0.26411962143128698</v>
      </c>
      <c r="Y198" s="17">
        <v>0.199326406082627</v>
      </c>
      <c r="Z198" s="17"/>
      <c r="AA198" s="17">
        <v>0.276831114839587</v>
      </c>
      <c r="AB198" s="17">
        <v>0.227265836534256</v>
      </c>
      <c r="AC198" s="17">
        <v>0.27435505415164002</v>
      </c>
      <c r="AD198" s="17">
        <v>0.30039278233547201</v>
      </c>
      <c r="AE198" s="17">
        <v>0.13430933549124399</v>
      </c>
    </row>
    <row r="199" spans="2:31" x14ac:dyDescent="0.2">
      <c r="B199" t="s">
        <v>163</v>
      </c>
      <c r="C199" s="17">
        <v>0.29768729638039698</v>
      </c>
      <c r="D199" s="17">
        <v>0.339291589160503</v>
      </c>
      <c r="E199" s="17">
        <v>0.25991870289679397</v>
      </c>
      <c r="F199" s="17">
        <v>0.27537193503974999</v>
      </c>
      <c r="G199" s="17">
        <v>0.27665392208171002</v>
      </c>
      <c r="H199" s="17">
        <v>0.23001778872944401</v>
      </c>
      <c r="I199" s="17">
        <v>0.38140687392787898</v>
      </c>
      <c r="J199" s="17"/>
      <c r="K199" s="17">
        <v>0.32099526365612102</v>
      </c>
      <c r="L199" s="17">
        <v>0.27605589024177901</v>
      </c>
      <c r="M199" s="17"/>
      <c r="N199" s="17">
        <v>0.31827700552091698</v>
      </c>
      <c r="O199" s="17">
        <v>0.28211587257313198</v>
      </c>
      <c r="P199" s="17">
        <v>0.337316189924177</v>
      </c>
      <c r="Q199" s="17">
        <v>0.25047707723948198</v>
      </c>
      <c r="R199" s="17">
        <v>0.31915823505833901</v>
      </c>
      <c r="S199" s="17">
        <v>0.33288036286294598</v>
      </c>
      <c r="T199" s="17">
        <v>0.256779853983367</v>
      </c>
      <c r="U199" s="17">
        <v>0.49830138973198101</v>
      </c>
      <c r="V199" s="17">
        <v>0.21275659747768599</v>
      </c>
      <c r="W199" s="17">
        <v>0.31988292213818798</v>
      </c>
      <c r="X199" s="17">
        <v>0.27047496228913298</v>
      </c>
      <c r="Y199" s="17">
        <v>0.27729634969558298</v>
      </c>
      <c r="Z199" s="17"/>
      <c r="AA199" s="17">
        <v>0.302543122048338</v>
      </c>
      <c r="AB199" s="17">
        <v>0.30643287436375299</v>
      </c>
      <c r="AC199" s="17">
        <v>0.33797454548162198</v>
      </c>
      <c r="AD199" s="17">
        <v>0.33685971011961602</v>
      </c>
      <c r="AE199" s="17">
        <v>9.9395954449959106E-2</v>
      </c>
    </row>
    <row r="200" spans="2:31" x14ac:dyDescent="0.2">
      <c r="B200" t="s">
        <v>164</v>
      </c>
      <c r="C200" s="17">
        <v>0.202610781672073</v>
      </c>
      <c r="D200" s="17">
        <v>0.195193573695154</v>
      </c>
      <c r="E200" s="17">
        <v>0.273614906861819</v>
      </c>
      <c r="F200" s="17">
        <v>0.21262192549015499</v>
      </c>
      <c r="G200" s="17">
        <v>0.162326640790738</v>
      </c>
      <c r="H200" s="17">
        <v>0.18129594195266699</v>
      </c>
      <c r="I200" s="17">
        <v>0.18844861748754901</v>
      </c>
      <c r="J200" s="17"/>
      <c r="K200" s="17">
        <v>0.21688318452532801</v>
      </c>
      <c r="L200" s="17">
        <v>0.187549002994125</v>
      </c>
      <c r="M200" s="17"/>
      <c r="N200" s="17">
        <v>0.15502455996446499</v>
      </c>
      <c r="O200" s="17">
        <v>0.16544302539483399</v>
      </c>
      <c r="P200" s="17">
        <v>0.20781177220824601</v>
      </c>
      <c r="Q200" s="17">
        <v>0.26390944516222398</v>
      </c>
      <c r="R200" s="17">
        <v>0.11369770258949601</v>
      </c>
      <c r="S200" s="17">
        <v>0.21596622399328899</v>
      </c>
      <c r="T200" s="17">
        <v>0.26920910845398199</v>
      </c>
      <c r="U200" s="17">
        <v>0.189521018848643</v>
      </c>
      <c r="V200" s="17">
        <v>0.23937062556757699</v>
      </c>
      <c r="W200" s="17">
        <v>0.236285447921319</v>
      </c>
      <c r="X200" s="17">
        <v>0.242039159084488</v>
      </c>
      <c r="Y200" s="17">
        <v>9.7702826867880496E-2</v>
      </c>
      <c r="Z200" s="17"/>
      <c r="AA200" s="17">
        <v>0.183183494663997</v>
      </c>
      <c r="AB200" s="17">
        <v>0.21762926163532201</v>
      </c>
      <c r="AC200" s="17">
        <v>0.18525839602328401</v>
      </c>
      <c r="AD200" s="17">
        <v>0.18631678235522101</v>
      </c>
      <c r="AE200" s="17">
        <v>0.47840404234555001</v>
      </c>
    </row>
    <row r="201" spans="2:31" x14ac:dyDescent="0.2">
      <c r="B201" t="s">
        <v>165</v>
      </c>
      <c r="C201" s="17">
        <v>3.2367142320534698E-2</v>
      </c>
      <c r="D201" s="17">
        <v>7.8283134923623404E-2</v>
      </c>
      <c r="E201" s="17">
        <v>1.22438786364026E-2</v>
      </c>
      <c r="F201" s="17">
        <v>3.2629656647432601E-2</v>
      </c>
      <c r="G201" s="17">
        <v>2.7413509122181001E-2</v>
      </c>
      <c r="H201" s="17">
        <v>3.2665807541873301E-2</v>
      </c>
      <c r="I201" s="17">
        <v>2.19720896362115E-2</v>
      </c>
      <c r="J201" s="17"/>
      <c r="K201" s="17">
        <v>1.37709874907429E-2</v>
      </c>
      <c r="L201" s="17">
        <v>5.0631538181123099E-2</v>
      </c>
      <c r="M201" s="17"/>
      <c r="N201" s="17">
        <v>4.04269163873648E-2</v>
      </c>
      <c r="O201" s="17">
        <v>3.6602380858705701E-2</v>
      </c>
      <c r="P201" s="17">
        <v>7.1831021027239303E-2</v>
      </c>
      <c r="Q201" s="17">
        <v>2.9440100232166699E-2</v>
      </c>
      <c r="R201" s="17">
        <v>5.6699587014838501E-2</v>
      </c>
      <c r="S201" s="17">
        <v>2.1998221712372101E-2</v>
      </c>
      <c r="T201" s="17">
        <v>3.2341028318635903E-2</v>
      </c>
      <c r="U201" s="17">
        <v>2.4587232317068702E-2</v>
      </c>
      <c r="V201" s="17">
        <v>8.4895055554495402E-3</v>
      </c>
      <c r="W201" s="17">
        <v>2.3480436531106399E-2</v>
      </c>
      <c r="X201" s="17">
        <v>0</v>
      </c>
      <c r="Y201" s="17">
        <v>3.2292399352826497E-2</v>
      </c>
      <c r="Z201" s="17"/>
      <c r="AA201" s="17">
        <v>3.7075811114904399E-2</v>
      </c>
      <c r="AB201" s="17">
        <v>3.5355641194668601E-2</v>
      </c>
      <c r="AC201" s="17">
        <v>1.9107948232305001E-2</v>
      </c>
      <c r="AD201" s="17">
        <v>1.5025577831094801E-2</v>
      </c>
      <c r="AE201" s="17">
        <v>0</v>
      </c>
    </row>
    <row r="202" spans="2:31" x14ac:dyDescent="0.2">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row>
    <row r="203" spans="2:31" x14ac:dyDescent="0.2">
      <c r="B203" s="6" t="s">
        <v>168</v>
      </c>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row>
    <row r="204" spans="2:31" x14ac:dyDescent="0.2">
      <c r="B204" s="21" t="s">
        <v>54</v>
      </c>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row>
    <row r="205" spans="2:31" x14ac:dyDescent="0.2">
      <c r="B205" t="s">
        <v>160</v>
      </c>
      <c r="C205" s="17">
        <v>8.8675450941373704E-2</v>
      </c>
      <c r="D205" s="17">
        <v>6.8052065845138801E-2</v>
      </c>
      <c r="E205" s="17">
        <v>8.3264714950728097E-2</v>
      </c>
      <c r="F205" s="17">
        <v>6.5954424752616106E-2</v>
      </c>
      <c r="G205" s="17">
        <v>0.10862655157683999</v>
      </c>
      <c r="H205" s="17">
        <v>0.150873205158223</v>
      </c>
      <c r="I205" s="17">
        <v>6.7398814692488498E-2</v>
      </c>
      <c r="J205" s="17"/>
      <c r="K205" s="17">
        <v>9.4798318690990604E-2</v>
      </c>
      <c r="L205" s="17">
        <v>8.1196613402690798E-2</v>
      </c>
      <c r="M205" s="17"/>
      <c r="N205" s="17">
        <v>6.8708314158534206E-2</v>
      </c>
      <c r="O205" s="17">
        <v>6.8175693659939696E-2</v>
      </c>
      <c r="P205" s="17">
        <v>7.2696498169179599E-2</v>
      </c>
      <c r="Q205" s="17">
        <v>9.0226497726308599E-2</v>
      </c>
      <c r="R205" s="17">
        <v>0.141804755502077</v>
      </c>
      <c r="S205" s="17">
        <v>8.3400826942259296E-2</v>
      </c>
      <c r="T205" s="17">
        <v>7.8639059122025901E-2</v>
      </c>
      <c r="U205" s="17">
        <v>2.3745132084188499E-2</v>
      </c>
      <c r="V205" s="17">
        <v>0.109093228138952</v>
      </c>
      <c r="W205" s="17">
        <v>8.9726116695774405E-2</v>
      </c>
      <c r="X205" s="17">
        <v>0.15244648168136599</v>
      </c>
      <c r="Y205" s="17">
        <v>0.13089378409120001</v>
      </c>
      <c r="Z205" s="17"/>
      <c r="AA205" s="17">
        <v>9.16036546412511E-2</v>
      </c>
      <c r="AB205" s="17">
        <v>8.5950101278132199E-2</v>
      </c>
      <c r="AC205" s="17">
        <v>7.9943911608397103E-2</v>
      </c>
      <c r="AD205" s="17">
        <v>7.8161784493639405E-2</v>
      </c>
      <c r="AE205" s="17">
        <v>0.145464415585037</v>
      </c>
    </row>
    <row r="206" spans="2:31" x14ac:dyDescent="0.2">
      <c r="B206" t="s">
        <v>161</v>
      </c>
      <c r="C206" s="17">
        <v>0.21164769770993899</v>
      </c>
      <c r="D206" s="17">
        <v>0.13117022688600799</v>
      </c>
      <c r="E206" s="17">
        <v>0.17520207006236199</v>
      </c>
      <c r="F206" s="17">
        <v>0.20046384087098301</v>
      </c>
      <c r="G206" s="17">
        <v>0.23469203993277099</v>
      </c>
      <c r="H206" s="17">
        <v>0.26503407417175301</v>
      </c>
      <c r="I206" s="17">
        <v>0.24919679441606701</v>
      </c>
      <c r="J206" s="17"/>
      <c r="K206" s="17">
        <v>0.186688055194356</v>
      </c>
      <c r="L206" s="17">
        <v>0.236788986409916</v>
      </c>
      <c r="M206" s="17"/>
      <c r="N206" s="17">
        <v>0.216793017534924</v>
      </c>
      <c r="O206" s="17">
        <v>0.25453311939130702</v>
      </c>
      <c r="P206" s="17">
        <v>0.24846322624752601</v>
      </c>
      <c r="Q206" s="17">
        <v>0.23944633931085699</v>
      </c>
      <c r="R206" s="17">
        <v>0.21144381081295599</v>
      </c>
      <c r="S206" s="17">
        <v>0.124654475722368</v>
      </c>
      <c r="T206" s="17">
        <v>0.20559665257861701</v>
      </c>
      <c r="U206" s="17">
        <v>0.16978498877789999</v>
      </c>
      <c r="V206" s="17">
        <v>0.19867742573518099</v>
      </c>
      <c r="W206" s="17">
        <v>0.19391291991656001</v>
      </c>
      <c r="X206" s="17">
        <v>0.14751365166928501</v>
      </c>
      <c r="Y206" s="17">
        <v>0.36067729244572999</v>
      </c>
      <c r="Z206" s="17"/>
      <c r="AA206" s="17">
        <v>0.21876018191528299</v>
      </c>
      <c r="AB206" s="17">
        <v>0.21120355502201299</v>
      </c>
      <c r="AC206" s="17">
        <v>0.209495091611027</v>
      </c>
      <c r="AD206" s="17">
        <v>0.167955990584649</v>
      </c>
      <c r="AE206" s="17">
        <v>0.13340502663964801</v>
      </c>
    </row>
    <row r="207" spans="2:31" x14ac:dyDescent="0.2">
      <c r="B207" t="s">
        <v>162</v>
      </c>
      <c r="C207" s="17">
        <v>0.38198691111705702</v>
      </c>
      <c r="D207" s="17">
        <v>0.394787819455233</v>
      </c>
      <c r="E207" s="17">
        <v>0.386228765975421</v>
      </c>
      <c r="F207" s="17">
        <v>0.35859682224817901</v>
      </c>
      <c r="G207" s="17">
        <v>0.34095842731002202</v>
      </c>
      <c r="H207" s="17">
        <v>0.37428212355939899</v>
      </c>
      <c r="I207" s="17">
        <v>0.42742611365124999</v>
      </c>
      <c r="J207" s="17"/>
      <c r="K207" s="17">
        <v>0.36961115841827302</v>
      </c>
      <c r="L207" s="17">
        <v>0.39548533089718702</v>
      </c>
      <c r="M207" s="17"/>
      <c r="N207" s="17">
        <v>0.35181563473397898</v>
      </c>
      <c r="O207" s="17">
        <v>0.40881573420490602</v>
      </c>
      <c r="P207" s="17">
        <v>0.37599567151969499</v>
      </c>
      <c r="Q207" s="17">
        <v>0.426712116513073</v>
      </c>
      <c r="R207" s="17">
        <v>0.36654226500406401</v>
      </c>
      <c r="S207" s="17">
        <v>0.39667877735234303</v>
      </c>
      <c r="T207" s="17">
        <v>0.37616064827284101</v>
      </c>
      <c r="U207" s="17">
        <v>0.56604299338930597</v>
      </c>
      <c r="V207" s="17">
        <v>0.34161862623856398</v>
      </c>
      <c r="W207" s="17">
        <v>0.36542004330359401</v>
      </c>
      <c r="X207" s="17">
        <v>0.31953565555792501</v>
      </c>
      <c r="Y207" s="17">
        <v>0.34960743608782202</v>
      </c>
      <c r="Z207" s="17"/>
      <c r="AA207" s="17">
        <v>0.34020862570495303</v>
      </c>
      <c r="AB207" s="17">
        <v>0.43731134183779602</v>
      </c>
      <c r="AC207" s="17">
        <v>0.403233382111298</v>
      </c>
      <c r="AD207" s="17">
        <v>0.40567893417797202</v>
      </c>
      <c r="AE207" s="17">
        <v>0.22641789790842701</v>
      </c>
    </row>
    <row r="208" spans="2:31" x14ac:dyDescent="0.2">
      <c r="B208" t="s">
        <v>163</v>
      </c>
      <c r="C208" s="17">
        <v>0.191399255420826</v>
      </c>
      <c r="D208" s="17">
        <v>0.18618798838650499</v>
      </c>
      <c r="E208" s="17">
        <v>0.225047922749427</v>
      </c>
      <c r="F208" s="17">
        <v>0.203372506674764</v>
      </c>
      <c r="G208" s="17">
        <v>0.20056922796160001</v>
      </c>
      <c r="H208" s="17">
        <v>0.13266761230441901</v>
      </c>
      <c r="I208" s="17">
        <v>0.18967657773771099</v>
      </c>
      <c r="J208" s="17"/>
      <c r="K208" s="17">
        <v>0.23213384607187601</v>
      </c>
      <c r="L208" s="17">
        <v>0.15047725962879399</v>
      </c>
      <c r="M208" s="17"/>
      <c r="N208" s="17">
        <v>0.21854781417986899</v>
      </c>
      <c r="O208" s="17">
        <v>0.183420869354603</v>
      </c>
      <c r="P208" s="17">
        <v>0.17604310382817301</v>
      </c>
      <c r="Q208" s="17">
        <v>0.15684860661540001</v>
      </c>
      <c r="R208" s="17">
        <v>0.13040501498106999</v>
      </c>
      <c r="S208" s="17">
        <v>0.26955780807972501</v>
      </c>
      <c r="T208" s="17">
        <v>0.19694906373294899</v>
      </c>
      <c r="U208" s="17">
        <v>0.18820835151946499</v>
      </c>
      <c r="V208" s="17">
        <v>0.18806529700532201</v>
      </c>
      <c r="W208" s="17">
        <v>0.18031009854489399</v>
      </c>
      <c r="X208" s="17">
        <v>0.28606716974507901</v>
      </c>
      <c r="Y208" s="17">
        <v>2.9948822253271199E-2</v>
      </c>
      <c r="Z208" s="17"/>
      <c r="AA208" s="17">
        <v>0.21559166609312599</v>
      </c>
      <c r="AB208" s="17">
        <v>0.15083726219483001</v>
      </c>
      <c r="AC208" s="17">
        <v>0.18312153911034401</v>
      </c>
      <c r="AD208" s="17">
        <v>0.26934192967766102</v>
      </c>
      <c r="AE208" s="17">
        <v>0.20522654826881001</v>
      </c>
    </row>
    <row r="209" spans="2:31" x14ac:dyDescent="0.2">
      <c r="B209" t="s">
        <v>164</v>
      </c>
      <c r="C209" s="17">
        <v>8.1585626016205601E-2</v>
      </c>
      <c r="D209" s="17">
        <v>9.9149084930676298E-2</v>
      </c>
      <c r="E209" s="17">
        <v>0.124567893904605</v>
      </c>
      <c r="F209" s="17">
        <v>0.117647392741404</v>
      </c>
      <c r="G209" s="17">
        <v>6.5249093946313605E-2</v>
      </c>
      <c r="H209" s="17">
        <v>4.4477177264332E-2</v>
      </c>
      <c r="I209" s="17">
        <v>4.3735309155204301E-2</v>
      </c>
      <c r="J209" s="17"/>
      <c r="K209" s="17">
        <v>9.6680345536710496E-2</v>
      </c>
      <c r="L209" s="17">
        <v>6.7162208033277104E-2</v>
      </c>
      <c r="M209" s="17"/>
      <c r="N209" s="17">
        <v>6.3260129066817994E-2</v>
      </c>
      <c r="O209" s="17">
        <v>6.2660970761982099E-2</v>
      </c>
      <c r="P209" s="17">
        <v>6.8896666740134394E-2</v>
      </c>
      <c r="Q209" s="17">
        <v>6.72193619917104E-2</v>
      </c>
      <c r="R209" s="17">
        <v>5.9214132131079997E-2</v>
      </c>
      <c r="S209" s="17">
        <v>5.4089453542017503E-2</v>
      </c>
      <c r="T209" s="17">
        <v>9.8340439381784495E-2</v>
      </c>
      <c r="U209" s="17">
        <v>2.7631301912072598E-2</v>
      </c>
      <c r="V209" s="17">
        <v>0.12807969416440701</v>
      </c>
      <c r="W209" s="17">
        <v>0.14877646898279101</v>
      </c>
      <c r="X209" s="17">
        <v>9.4437041346344897E-2</v>
      </c>
      <c r="Y209" s="17">
        <v>9.6580265769150103E-2</v>
      </c>
      <c r="Z209" s="17"/>
      <c r="AA209" s="17">
        <v>7.4772827931927799E-2</v>
      </c>
      <c r="AB209" s="17">
        <v>6.1468105348828697E-2</v>
      </c>
      <c r="AC209" s="17">
        <v>9.24629076515181E-2</v>
      </c>
      <c r="AD209" s="17">
        <v>6.3972040926143101E-2</v>
      </c>
      <c r="AE209" s="17">
        <v>0.24364886797483801</v>
      </c>
    </row>
    <row r="210" spans="2:31" x14ac:dyDescent="0.2">
      <c r="B210" t="s">
        <v>165</v>
      </c>
      <c r="C210" s="17">
        <v>4.4705058794598601E-2</v>
      </c>
      <c r="D210" s="17">
        <v>0.120652814496438</v>
      </c>
      <c r="E210" s="17">
        <v>5.6886323574562199E-3</v>
      </c>
      <c r="F210" s="17">
        <v>5.3965012712053097E-2</v>
      </c>
      <c r="G210" s="17">
        <v>4.9904659272452703E-2</v>
      </c>
      <c r="H210" s="17">
        <v>3.2665807541873301E-2</v>
      </c>
      <c r="I210" s="17">
        <v>2.25663903472803E-2</v>
      </c>
      <c r="J210" s="17"/>
      <c r="K210" s="17">
        <v>2.0088276087794E-2</v>
      </c>
      <c r="L210" s="17">
        <v>6.8889601628134803E-2</v>
      </c>
      <c r="M210" s="17"/>
      <c r="N210" s="17">
        <v>8.0875090325875698E-2</v>
      </c>
      <c r="O210" s="17">
        <v>2.2393612627262E-2</v>
      </c>
      <c r="P210" s="17">
        <v>5.7904833495292497E-2</v>
      </c>
      <c r="Q210" s="17">
        <v>1.9547077842651701E-2</v>
      </c>
      <c r="R210" s="17">
        <v>9.0590021568753204E-2</v>
      </c>
      <c r="S210" s="17">
        <v>7.16186583612861E-2</v>
      </c>
      <c r="T210" s="17">
        <v>4.4314136911782299E-2</v>
      </c>
      <c r="U210" s="17">
        <v>2.4587232317068702E-2</v>
      </c>
      <c r="V210" s="17">
        <v>3.4465728717574702E-2</v>
      </c>
      <c r="W210" s="17">
        <v>2.1854352556385199E-2</v>
      </c>
      <c r="X210" s="17">
        <v>0</v>
      </c>
      <c r="Y210" s="17">
        <v>3.2292399352826497E-2</v>
      </c>
      <c r="Z210" s="17"/>
      <c r="AA210" s="17">
        <v>5.9063043713459801E-2</v>
      </c>
      <c r="AB210" s="17">
        <v>5.3229634318400297E-2</v>
      </c>
      <c r="AC210" s="17">
        <v>3.1743167907415902E-2</v>
      </c>
      <c r="AD210" s="17">
        <v>1.4889320139935099E-2</v>
      </c>
      <c r="AE210" s="17">
        <v>4.5837243623240403E-2</v>
      </c>
    </row>
    <row r="211" spans="2:31" x14ac:dyDescent="0.2">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row>
    <row r="212" spans="2:31" x14ac:dyDescent="0.2">
      <c r="B212" s="6" t="s">
        <v>169</v>
      </c>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row>
    <row r="213" spans="2:31" x14ac:dyDescent="0.2">
      <c r="B213" s="21" t="s">
        <v>54</v>
      </c>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row>
    <row r="214" spans="2:31" x14ac:dyDescent="0.2">
      <c r="B214" t="s">
        <v>160</v>
      </c>
      <c r="C214" s="17">
        <v>0.16165934267815801</v>
      </c>
      <c r="D214" s="17">
        <v>6.18455978752286E-2</v>
      </c>
      <c r="E214" s="17">
        <v>0.102016074873855</v>
      </c>
      <c r="F214" s="17">
        <v>8.1252648639156697E-2</v>
      </c>
      <c r="G214" s="17">
        <v>0.20061751229575001</v>
      </c>
      <c r="H214" s="17">
        <v>0.232108615641379</v>
      </c>
      <c r="I214" s="17">
        <v>0.26289745677973603</v>
      </c>
      <c r="J214" s="17"/>
      <c r="K214" s="17">
        <v>0.17827768527328</v>
      </c>
      <c r="L214" s="17">
        <v>0.14421238352834201</v>
      </c>
      <c r="M214" s="17"/>
      <c r="N214" s="17">
        <v>0.11632330055561101</v>
      </c>
      <c r="O214" s="17">
        <v>0.17858772748892199</v>
      </c>
      <c r="P214" s="17">
        <v>0.143040915961266</v>
      </c>
      <c r="Q214" s="17">
        <v>0.17802301903023601</v>
      </c>
      <c r="R214" s="17">
        <v>0.140468695708418</v>
      </c>
      <c r="S214" s="17">
        <v>0.174978645606437</v>
      </c>
      <c r="T214" s="17">
        <v>0.13044640405563299</v>
      </c>
      <c r="U214" s="17">
        <v>0.120450694422094</v>
      </c>
      <c r="V214" s="17">
        <v>0.173510889472001</v>
      </c>
      <c r="W214" s="17">
        <v>0.120691655178885</v>
      </c>
      <c r="X214" s="17">
        <v>0.30127063811508198</v>
      </c>
      <c r="Y214" s="17">
        <v>0.29731621423643101</v>
      </c>
      <c r="Z214" s="17"/>
      <c r="AA214" s="17">
        <v>0.16330029586945799</v>
      </c>
      <c r="AB214" s="17">
        <v>0.13015765100698801</v>
      </c>
      <c r="AC214" s="17">
        <v>0.17550566624707101</v>
      </c>
      <c r="AD214" s="17">
        <v>0.12843461514677601</v>
      </c>
      <c r="AE214" s="17">
        <v>0.24540984681749001</v>
      </c>
    </row>
    <row r="215" spans="2:31" x14ac:dyDescent="0.2">
      <c r="B215" t="s">
        <v>161</v>
      </c>
      <c r="C215" s="17">
        <v>0.22372691119812099</v>
      </c>
      <c r="D215" s="17">
        <v>0.15567607956464699</v>
      </c>
      <c r="E215" s="17">
        <v>0.167115361380796</v>
      </c>
      <c r="F215" s="17">
        <v>0.222017943615959</v>
      </c>
      <c r="G215" s="17">
        <v>0.22629204374903</v>
      </c>
      <c r="H215" s="17">
        <v>0.29279741479070098</v>
      </c>
      <c r="I215" s="17">
        <v>0.26779295453465801</v>
      </c>
      <c r="J215" s="17"/>
      <c r="K215" s="17">
        <v>0.20254873420199199</v>
      </c>
      <c r="L215" s="17">
        <v>0.24522374940753</v>
      </c>
      <c r="M215" s="17"/>
      <c r="N215" s="17">
        <v>0.217509940876881</v>
      </c>
      <c r="O215" s="17">
        <v>0.21439525190387801</v>
      </c>
      <c r="P215" s="17">
        <v>0.29862356691216502</v>
      </c>
      <c r="Q215" s="17">
        <v>0.200380655055198</v>
      </c>
      <c r="R215" s="17">
        <v>0.23998402967538199</v>
      </c>
      <c r="S215" s="17">
        <v>0.186185862148216</v>
      </c>
      <c r="T215" s="17">
        <v>0.25348915476949202</v>
      </c>
      <c r="U215" s="17">
        <v>0.25615405526818502</v>
      </c>
      <c r="V215" s="17">
        <v>0.23262584084888399</v>
      </c>
      <c r="W215" s="17">
        <v>0.23806662261419401</v>
      </c>
      <c r="X215" s="17">
        <v>0.13065546270303399</v>
      </c>
      <c r="Y215" s="17">
        <v>0.19495174787906799</v>
      </c>
      <c r="Z215" s="17"/>
      <c r="AA215" s="17">
        <v>0.223613887102311</v>
      </c>
      <c r="AB215" s="17">
        <v>0.21351068589878999</v>
      </c>
      <c r="AC215" s="17">
        <v>0.24869410575891501</v>
      </c>
      <c r="AD215" s="17">
        <v>0.17003823973041499</v>
      </c>
      <c r="AE215" s="17">
        <v>0.265221734074511</v>
      </c>
    </row>
    <row r="216" spans="2:31" x14ac:dyDescent="0.2">
      <c r="B216" t="s">
        <v>162</v>
      </c>
      <c r="C216" s="17">
        <v>0.31165379305038499</v>
      </c>
      <c r="D216" s="17">
        <v>0.34832506134290903</v>
      </c>
      <c r="E216" s="17">
        <v>0.36825965429158702</v>
      </c>
      <c r="F216" s="17">
        <v>0.32141029203982902</v>
      </c>
      <c r="G216" s="17">
        <v>0.34298054334549699</v>
      </c>
      <c r="H216" s="17">
        <v>0.26256081838145501</v>
      </c>
      <c r="I216" s="17">
        <v>0.24101254288639401</v>
      </c>
      <c r="J216" s="17"/>
      <c r="K216" s="17">
        <v>0.33324630817912398</v>
      </c>
      <c r="L216" s="17">
        <v>0.29174816223171601</v>
      </c>
      <c r="M216" s="17"/>
      <c r="N216" s="17">
        <v>0.30339859787665702</v>
      </c>
      <c r="O216" s="17">
        <v>0.32690790142110998</v>
      </c>
      <c r="P216" s="17">
        <v>0.36846471869660802</v>
      </c>
      <c r="Q216" s="17">
        <v>0.26157611249372797</v>
      </c>
      <c r="R216" s="17">
        <v>0.29289362256956503</v>
      </c>
      <c r="S216" s="17">
        <v>0.379717943002507</v>
      </c>
      <c r="T216" s="17">
        <v>0.28474014398870701</v>
      </c>
      <c r="U216" s="17">
        <v>0.360337586653173</v>
      </c>
      <c r="V216" s="17">
        <v>0.27742727481702101</v>
      </c>
      <c r="W216" s="17">
        <v>0.31059129561792398</v>
      </c>
      <c r="X216" s="17">
        <v>0.31823861976043</v>
      </c>
      <c r="Y216" s="17">
        <v>0.246634334252088</v>
      </c>
      <c r="Z216" s="17"/>
      <c r="AA216" s="17">
        <v>0.32876874708812298</v>
      </c>
      <c r="AB216" s="17">
        <v>0.29556059503257698</v>
      </c>
      <c r="AC216" s="17">
        <v>0.29912642901585901</v>
      </c>
      <c r="AD216" s="17">
        <v>0.37794437313685297</v>
      </c>
      <c r="AE216" s="17">
        <v>0.19193339504601201</v>
      </c>
    </row>
    <row r="217" spans="2:31" x14ac:dyDescent="0.2">
      <c r="B217" t="s">
        <v>163</v>
      </c>
      <c r="C217" s="17">
        <v>0.14118608277653799</v>
      </c>
      <c r="D217" s="17">
        <v>0.22806855246986699</v>
      </c>
      <c r="E217" s="17">
        <v>0.19942453106620101</v>
      </c>
      <c r="F217" s="17">
        <v>0.19298258483390299</v>
      </c>
      <c r="G217" s="17">
        <v>0.114968507385529</v>
      </c>
      <c r="H217" s="17">
        <v>5.4289818071242398E-2</v>
      </c>
      <c r="I217" s="17">
        <v>7.3646445040491795E-2</v>
      </c>
      <c r="J217" s="17"/>
      <c r="K217" s="17">
        <v>0.161554392013985</v>
      </c>
      <c r="L217" s="17">
        <v>0.12183951043058899</v>
      </c>
      <c r="M217" s="17"/>
      <c r="N217" s="17">
        <v>0.19351506671124399</v>
      </c>
      <c r="O217" s="17">
        <v>0.118702622940748</v>
      </c>
      <c r="P217" s="17">
        <v>3.5635349122951999E-2</v>
      </c>
      <c r="Q217" s="17">
        <v>0.195109904847412</v>
      </c>
      <c r="R217" s="17">
        <v>0.159629529199599</v>
      </c>
      <c r="S217" s="17">
        <v>0.12843048790754499</v>
      </c>
      <c r="T217" s="17">
        <v>0.14437236383648899</v>
      </c>
      <c r="U217" s="17">
        <v>0.16730069460869901</v>
      </c>
      <c r="V217" s="17">
        <v>0.14566190249672101</v>
      </c>
      <c r="W217" s="17">
        <v>0.181864620788211</v>
      </c>
      <c r="X217" s="17">
        <v>7.7232075292558502E-2</v>
      </c>
      <c r="Y217" s="17">
        <v>3.1251837231322903E-2</v>
      </c>
      <c r="Z217" s="17"/>
      <c r="AA217" s="17">
        <v>9.8643446755303302E-2</v>
      </c>
      <c r="AB217" s="17">
        <v>0.188307796676835</v>
      </c>
      <c r="AC217" s="17">
        <v>0.14897115130947899</v>
      </c>
      <c r="AD217" s="17">
        <v>0.14148193610574</v>
      </c>
      <c r="AE217" s="17">
        <v>0.25184138645175602</v>
      </c>
    </row>
    <row r="218" spans="2:31" x14ac:dyDescent="0.2">
      <c r="B218" t="s">
        <v>164</v>
      </c>
      <c r="C218" s="17">
        <v>5.8526281672766099E-2</v>
      </c>
      <c r="D218" s="17">
        <v>9.9417477816061806E-2</v>
      </c>
      <c r="E218" s="17">
        <v>0.115105261632268</v>
      </c>
      <c r="F218" s="17">
        <v>7.8887902904383994E-2</v>
      </c>
      <c r="G218" s="17">
        <v>2.5764889680609599E-2</v>
      </c>
      <c r="H218" s="17">
        <v>2.5378133724718799E-2</v>
      </c>
      <c r="I218" s="17">
        <v>1.75910995078415E-2</v>
      </c>
      <c r="J218" s="17"/>
      <c r="K218" s="17">
        <v>6.2183428250794898E-2</v>
      </c>
      <c r="L218" s="17">
        <v>5.3284486564547498E-2</v>
      </c>
      <c r="M218" s="17"/>
      <c r="N218" s="17">
        <v>6.8795228688410495E-2</v>
      </c>
      <c r="O218" s="17">
        <v>4.9905778002860099E-2</v>
      </c>
      <c r="P218" s="17">
        <v>5.0332916307226999E-2</v>
      </c>
      <c r="Q218" s="17">
        <v>5.76982080305668E-2</v>
      </c>
      <c r="R218" s="17">
        <v>3.1890940133338597E-2</v>
      </c>
      <c r="S218" s="17">
        <v>6.6537436315311602E-2</v>
      </c>
      <c r="T218" s="17">
        <v>3.4877217137468497E-2</v>
      </c>
      <c r="U218" s="17">
        <v>2.2995728019753001E-2</v>
      </c>
      <c r="V218" s="17">
        <v>0.111811473883718</v>
      </c>
      <c r="W218" s="17">
        <v>4.5843501073892401E-2</v>
      </c>
      <c r="X218" s="17">
        <v>5.97772667435367E-2</v>
      </c>
      <c r="Y218" s="17">
        <v>6.2206912983929802E-2</v>
      </c>
      <c r="Z218" s="17"/>
      <c r="AA218" s="17">
        <v>2.5038460790596202E-2</v>
      </c>
      <c r="AB218" s="17">
        <v>4.8333155337607098E-2</v>
      </c>
      <c r="AC218" s="17">
        <v>6.8643716747385897E-2</v>
      </c>
      <c r="AD218" s="17">
        <v>0.118929079027307</v>
      </c>
      <c r="AE218" s="17">
        <v>4.5593637610230497E-2</v>
      </c>
    </row>
    <row r="219" spans="2:31" x14ac:dyDescent="0.2">
      <c r="B219" t="s">
        <v>165</v>
      </c>
      <c r="C219" s="17">
        <v>0.10324758862403199</v>
      </c>
      <c r="D219" s="17">
        <v>0.10666723093128599</v>
      </c>
      <c r="E219" s="17">
        <v>4.8079116755293402E-2</v>
      </c>
      <c r="F219" s="17">
        <v>0.103448627966767</v>
      </c>
      <c r="G219" s="17">
        <v>8.9376503543583702E-2</v>
      </c>
      <c r="H219" s="17">
        <v>0.13286519939050401</v>
      </c>
      <c r="I219" s="17">
        <v>0.13705950125087901</v>
      </c>
      <c r="J219" s="17"/>
      <c r="K219" s="17">
        <v>6.2189452080823299E-2</v>
      </c>
      <c r="L219" s="17">
        <v>0.143691707837274</v>
      </c>
      <c r="M219" s="17"/>
      <c r="N219" s="17">
        <v>0.100457865291197</v>
      </c>
      <c r="O219" s="17">
        <v>0.11150071824248201</v>
      </c>
      <c r="P219" s="17">
        <v>0.103902532999781</v>
      </c>
      <c r="Q219" s="17">
        <v>0.10721210054286</v>
      </c>
      <c r="R219" s="17">
        <v>0.13513318271369901</v>
      </c>
      <c r="S219" s="17">
        <v>6.4149625019982795E-2</v>
      </c>
      <c r="T219" s="17">
        <v>0.152074716212211</v>
      </c>
      <c r="U219" s="17">
        <v>7.27612410280956E-2</v>
      </c>
      <c r="V219" s="17">
        <v>5.8962618481656098E-2</v>
      </c>
      <c r="W219" s="17">
        <v>0.102942304726894</v>
      </c>
      <c r="X219" s="17">
        <v>0.112825937385359</v>
      </c>
      <c r="Y219" s="17">
        <v>0.16763895341716001</v>
      </c>
      <c r="Z219" s="17"/>
      <c r="AA219" s="17">
        <v>0.160635162394209</v>
      </c>
      <c r="AB219" s="17">
        <v>0.124130116047203</v>
      </c>
      <c r="AC219" s="17">
        <v>5.9058930921289297E-2</v>
      </c>
      <c r="AD219" s="17">
        <v>6.3171756852908795E-2</v>
      </c>
      <c r="AE219" s="17">
        <v>0</v>
      </c>
    </row>
    <row r="220" spans="2:31" x14ac:dyDescent="0.2">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row>
    <row r="221" spans="2:31" x14ac:dyDescent="0.2">
      <c r="B221" s="6" t="s">
        <v>170</v>
      </c>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row>
    <row r="222" spans="2:31" x14ac:dyDescent="0.2">
      <c r="B222" s="21" t="s">
        <v>54</v>
      </c>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row>
    <row r="223" spans="2:31" x14ac:dyDescent="0.2">
      <c r="B223" t="s">
        <v>160</v>
      </c>
      <c r="C223" s="17">
        <v>0.15907671928175399</v>
      </c>
      <c r="D223" s="17">
        <v>8.9594970671855304E-2</v>
      </c>
      <c r="E223" s="17">
        <v>0.153612918273345</v>
      </c>
      <c r="F223" s="17">
        <v>0.14962563655199099</v>
      </c>
      <c r="G223" s="17">
        <v>0.17632141876325799</v>
      </c>
      <c r="H223" s="17">
        <v>0.188130058083186</v>
      </c>
      <c r="I223" s="17">
        <v>0.183738690940252</v>
      </c>
      <c r="J223" s="17"/>
      <c r="K223" s="17">
        <v>0.16625610440591701</v>
      </c>
      <c r="L223" s="17">
        <v>0.150829465685688</v>
      </c>
      <c r="M223" s="17"/>
      <c r="N223" s="17">
        <v>0.115166779618822</v>
      </c>
      <c r="O223" s="17">
        <v>0.16077756384148101</v>
      </c>
      <c r="P223" s="17">
        <v>8.2091669041876994E-2</v>
      </c>
      <c r="Q223" s="17">
        <v>0.18080984032043701</v>
      </c>
      <c r="R223" s="17">
        <v>0.12686817497745101</v>
      </c>
      <c r="S223" s="17">
        <v>0.166185731671839</v>
      </c>
      <c r="T223" s="17">
        <v>0.165322161589357</v>
      </c>
      <c r="U223" s="17">
        <v>0.13988412656798699</v>
      </c>
      <c r="V223" s="17">
        <v>0.149936732582726</v>
      </c>
      <c r="W223" s="17">
        <v>0.22429254194943099</v>
      </c>
      <c r="X223" s="17">
        <v>0.27891535472245799</v>
      </c>
      <c r="Y223" s="17">
        <v>0.199486721052474</v>
      </c>
      <c r="Z223" s="17"/>
      <c r="AA223" s="17">
        <v>0.129259742350541</v>
      </c>
      <c r="AB223" s="17">
        <v>0.17440595715227</v>
      </c>
      <c r="AC223" s="17">
        <v>0.14010271132117799</v>
      </c>
      <c r="AD223" s="17">
        <v>0.14715843674413501</v>
      </c>
      <c r="AE223" s="17">
        <v>0.29012557294040497</v>
      </c>
    </row>
    <row r="224" spans="2:31" x14ac:dyDescent="0.2">
      <c r="B224" t="s">
        <v>161</v>
      </c>
      <c r="C224" s="17">
        <v>0.28991081219231701</v>
      </c>
      <c r="D224" s="17">
        <v>0.22757418833540299</v>
      </c>
      <c r="E224" s="17">
        <v>0.23031893393952299</v>
      </c>
      <c r="F224" s="17">
        <v>0.24504562268857699</v>
      </c>
      <c r="G224" s="17">
        <v>0.30142128234518401</v>
      </c>
      <c r="H224" s="17">
        <v>0.296523791155681</v>
      </c>
      <c r="I224" s="17">
        <v>0.402366703910784</v>
      </c>
      <c r="J224" s="17"/>
      <c r="K224" s="17">
        <v>0.27806040149671202</v>
      </c>
      <c r="L224" s="17">
        <v>0.30255348507781699</v>
      </c>
      <c r="M224" s="17"/>
      <c r="N224" s="17">
        <v>0.28036266302999202</v>
      </c>
      <c r="O224" s="17">
        <v>0.30884215395341702</v>
      </c>
      <c r="P224" s="17">
        <v>0.39428117709738503</v>
      </c>
      <c r="Q224" s="17">
        <v>0.29435185981317402</v>
      </c>
      <c r="R224" s="17">
        <v>0.28743216368707503</v>
      </c>
      <c r="S224" s="17">
        <v>0.22075990253366401</v>
      </c>
      <c r="T224" s="17">
        <v>0.30476186083985102</v>
      </c>
      <c r="U224" s="17">
        <v>0.38116242387743099</v>
      </c>
      <c r="V224" s="17">
        <v>0.281608556229203</v>
      </c>
      <c r="W224" s="17">
        <v>0.229141174780466</v>
      </c>
      <c r="X224" s="17">
        <v>0.23146979500390699</v>
      </c>
      <c r="Y224" s="17">
        <v>0.32247623558083899</v>
      </c>
      <c r="Z224" s="17"/>
      <c r="AA224" s="17">
        <v>0.27139293174245399</v>
      </c>
      <c r="AB224" s="17">
        <v>0.24802941385376601</v>
      </c>
      <c r="AC224" s="17">
        <v>0.33211920705436798</v>
      </c>
      <c r="AD224" s="17">
        <v>0.282296349542211</v>
      </c>
      <c r="AE224" s="17">
        <v>0.26567109084331397</v>
      </c>
    </row>
    <row r="225" spans="2:31" x14ac:dyDescent="0.2">
      <c r="B225" t="s">
        <v>162</v>
      </c>
      <c r="C225" s="17">
        <v>0.317714264473687</v>
      </c>
      <c r="D225" s="17">
        <v>0.33856222295170701</v>
      </c>
      <c r="E225" s="17">
        <v>0.37702243085151099</v>
      </c>
      <c r="F225" s="17">
        <v>0.30535045039397501</v>
      </c>
      <c r="G225" s="17">
        <v>0.31828065259574601</v>
      </c>
      <c r="H225" s="17">
        <v>0.32799919594228499</v>
      </c>
      <c r="I225" s="17">
        <v>0.258403912820105</v>
      </c>
      <c r="J225" s="17"/>
      <c r="K225" s="17">
        <v>0.307993370253343</v>
      </c>
      <c r="L225" s="17">
        <v>0.32649109914360902</v>
      </c>
      <c r="M225" s="17"/>
      <c r="N225" s="17">
        <v>0.38800495072367103</v>
      </c>
      <c r="O225" s="17">
        <v>0.32409289219805398</v>
      </c>
      <c r="P225" s="17">
        <v>0.34387174487675598</v>
      </c>
      <c r="Q225" s="17">
        <v>0.29572779953781198</v>
      </c>
      <c r="R225" s="17">
        <v>0.29637847961756802</v>
      </c>
      <c r="S225" s="17">
        <v>0.37509327803432801</v>
      </c>
      <c r="T225" s="17">
        <v>0.30199906435148099</v>
      </c>
      <c r="U225" s="17">
        <v>0.30816541930965202</v>
      </c>
      <c r="V225" s="17">
        <v>0.26996823100286599</v>
      </c>
      <c r="W225" s="17">
        <v>0.31811876847885701</v>
      </c>
      <c r="X225" s="17">
        <v>0.24296890055303899</v>
      </c>
      <c r="Y225" s="17">
        <v>0.186590954818462</v>
      </c>
      <c r="Z225" s="17"/>
      <c r="AA225" s="17">
        <v>0.342522145219603</v>
      </c>
      <c r="AB225" s="17">
        <v>0.32397124988495002</v>
      </c>
      <c r="AC225" s="17">
        <v>0.30271309323822698</v>
      </c>
      <c r="AD225" s="17">
        <v>0.34188824750353902</v>
      </c>
      <c r="AE225" s="17">
        <v>0.134529778653184</v>
      </c>
    </row>
    <row r="226" spans="2:31" x14ac:dyDescent="0.2">
      <c r="B226" t="s">
        <v>163</v>
      </c>
      <c r="C226" s="17">
        <v>0.13065156682606599</v>
      </c>
      <c r="D226" s="17">
        <v>0.18245094678600199</v>
      </c>
      <c r="E226" s="17">
        <v>0.149535953856196</v>
      </c>
      <c r="F226" s="17">
        <v>0.17437628364941499</v>
      </c>
      <c r="G226" s="17">
        <v>0.12696501745018801</v>
      </c>
      <c r="H226" s="17">
        <v>7.7827380839182295E-2</v>
      </c>
      <c r="I226" s="17">
        <v>8.3843835679135295E-2</v>
      </c>
      <c r="J226" s="17"/>
      <c r="K226" s="17">
        <v>0.15973446548867001</v>
      </c>
      <c r="L226" s="17">
        <v>0.102763144854218</v>
      </c>
      <c r="M226" s="17"/>
      <c r="N226" s="17">
        <v>0.106828869624905</v>
      </c>
      <c r="O226" s="17">
        <v>0.10630924260623401</v>
      </c>
      <c r="P226" s="17">
        <v>9.7114827668663695E-2</v>
      </c>
      <c r="Q226" s="17">
        <v>0.14068247667894701</v>
      </c>
      <c r="R226" s="17">
        <v>0.15709720172031899</v>
      </c>
      <c r="S226" s="17">
        <v>0.18704104037825101</v>
      </c>
      <c r="T226" s="17">
        <v>0.14985740840202799</v>
      </c>
      <c r="U226" s="17">
        <v>4.7097559843693203E-2</v>
      </c>
      <c r="V226" s="17">
        <v>0.13634016158580001</v>
      </c>
      <c r="W226" s="17">
        <v>0.13788022387417001</v>
      </c>
      <c r="X226" s="17">
        <v>0.13477876262414501</v>
      </c>
      <c r="Y226" s="17">
        <v>0.18783254869084101</v>
      </c>
      <c r="Z226" s="17"/>
      <c r="AA226" s="17">
        <v>0.100292259573817</v>
      </c>
      <c r="AB226" s="17">
        <v>0.16089536483257499</v>
      </c>
      <c r="AC226" s="17">
        <v>0.14245094920663201</v>
      </c>
      <c r="AD226" s="17">
        <v>0.141216063652258</v>
      </c>
      <c r="AE226" s="17">
        <v>0.161829410990359</v>
      </c>
    </row>
    <row r="227" spans="2:31" x14ac:dyDescent="0.2">
      <c r="B227" t="s">
        <v>164</v>
      </c>
      <c r="C227" s="17">
        <v>5.1343536380437801E-2</v>
      </c>
      <c r="D227" s="17">
        <v>9.8603899176563897E-2</v>
      </c>
      <c r="E227" s="17">
        <v>7.6670645275134994E-2</v>
      </c>
      <c r="F227" s="17">
        <v>6.9031244194475205E-2</v>
      </c>
      <c r="G227" s="17">
        <v>3.3091822504088701E-2</v>
      </c>
      <c r="H227" s="17">
        <v>3.1718717024508E-2</v>
      </c>
      <c r="I227" s="17">
        <v>1.30071940834181E-2</v>
      </c>
      <c r="J227" s="17"/>
      <c r="K227" s="17">
        <v>6.2392660720038101E-2</v>
      </c>
      <c r="L227" s="17">
        <v>4.07545764478719E-2</v>
      </c>
      <c r="M227" s="17"/>
      <c r="N227" s="17">
        <v>6.9026223120118205E-2</v>
      </c>
      <c r="O227" s="17">
        <v>7.1428260337799795E-2</v>
      </c>
      <c r="P227" s="17">
        <v>3.6053305829319399E-2</v>
      </c>
      <c r="Q227" s="17">
        <v>3.9222815149683003E-2</v>
      </c>
      <c r="R227" s="17">
        <v>3.0847097376705799E-2</v>
      </c>
      <c r="S227" s="17">
        <v>1.0274363669639901E-2</v>
      </c>
      <c r="T227" s="17">
        <v>3.3745367905501103E-2</v>
      </c>
      <c r="U227" s="17">
        <v>5.0195103821905299E-2</v>
      </c>
      <c r="V227" s="17">
        <v>8.5041629155742496E-2</v>
      </c>
      <c r="W227" s="17">
        <v>5.6596274915513299E-2</v>
      </c>
      <c r="X227" s="17">
        <v>5.5898080571322499E-2</v>
      </c>
      <c r="Y227" s="17">
        <v>3.1251837231322903E-2</v>
      </c>
      <c r="Z227" s="17"/>
      <c r="AA227" s="17">
        <v>3.7255244156293901E-2</v>
      </c>
      <c r="AB227" s="17">
        <v>5.3835653815575597E-2</v>
      </c>
      <c r="AC227" s="17">
        <v>6.0137418280055803E-2</v>
      </c>
      <c r="AD227" s="17">
        <v>6.24648283011403E-2</v>
      </c>
      <c r="AE227" s="17">
        <v>0.14784414657273701</v>
      </c>
    </row>
    <row r="228" spans="2:31" x14ac:dyDescent="0.2">
      <c r="B228" t="s">
        <v>165</v>
      </c>
      <c r="C228" s="17">
        <v>5.13031008457389E-2</v>
      </c>
      <c r="D228" s="17">
        <v>6.3213772078469399E-2</v>
      </c>
      <c r="E228" s="17">
        <v>1.28391178042903E-2</v>
      </c>
      <c r="F228" s="17">
        <v>5.65707625215668E-2</v>
      </c>
      <c r="G228" s="17">
        <v>4.3919806341534501E-2</v>
      </c>
      <c r="H228" s="17">
        <v>7.7800856955156997E-2</v>
      </c>
      <c r="I228" s="17">
        <v>5.8639662566305803E-2</v>
      </c>
      <c r="J228" s="17"/>
      <c r="K228" s="17">
        <v>2.5562997635319801E-2</v>
      </c>
      <c r="L228" s="17">
        <v>7.6608228790795305E-2</v>
      </c>
      <c r="M228" s="17"/>
      <c r="N228" s="17">
        <v>4.0610513882492101E-2</v>
      </c>
      <c r="O228" s="17">
        <v>2.85498870630135E-2</v>
      </c>
      <c r="P228" s="17">
        <v>4.6587275485999197E-2</v>
      </c>
      <c r="Q228" s="17">
        <v>4.9205208499948097E-2</v>
      </c>
      <c r="R228" s="17">
        <v>0.101376882620881</v>
      </c>
      <c r="S228" s="17">
        <v>4.0645683712278703E-2</v>
      </c>
      <c r="T228" s="17">
        <v>4.4314136911782299E-2</v>
      </c>
      <c r="U228" s="17">
        <v>7.3495366579331603E-2</v>
      </c>
      <c r="V228" s="17">
        <v>7.7104689443662597E-2</v>
      </c>
      <c r="W228" s="17">
        <v>3.3971016001561501E-2</v>
      </c>
      <c r="X228" s="17">
        <v>5.5969106525129098E-2</v>
      </c>
      <c r="Y228" s="17">
        <v>7.2361702626061494E-2</v>
      </c>
      <c r="Z228" s="17"/>
      <c r="AA228" s="17">
        <v>0.11927767695729</v>
      </c>
      <c r="AB228" s="17">
        <v>3.8862360460864401E-2</v>
      </c>
      <c r="AC228" s="17">
        <v>2.2476620899539199E-2</v>
      </c>
      <c r="AD228" s="17">
        <v>2.49760742567166E-2</v>
      </c>
      <c r="AE228" s="17">
        <v>0</v>
      </c>
    </row>
    <row r="229" spans="2:31" x14ac:dyDescent="0.2">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row>
    <row r="230" spans="2:31" x14ac:dyDescent="0.2">
      <c r="B230" s="6" t="s">
        <v>171</v>
      </c>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row>
    <row r="231" spans="2:31" x14ac:dyDescent="0.2">
      <c r="B231" s="21" t="s">
        <v>54</v>
      </c>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row>
    <row r="232" spans="2:31" x14ac:dyDescent="0.2">
      <c r="B232" t="s">
        <v>160</v>
      </c>
      <c r="C232" s="17">
        <v>0.12963526136831799</v>
      </c>
      <c r="D232" s="17">
        <v>7.6508523751146598E-2</v>
      </c>
      <c r="E232" s="17">
        <v>0.146474699614141</v>
      </c>
      <c r="F232" s="17">
        <v>0.106652511920519</v>
      </c>
      <c r="G232" s="17">
        <v>0.16792185578803601</v>
      </c>
      <c r="H232" s="17">
        <v>0.15481231989779501</v>
      </c>
      <c r="I232" s="17">
        <v>0.121950227896965</v>
      </c>
      <c r="J232" s="17"/>
      <c r="K232" s="17">
        <v>0.14091180846291801</v>
      </c>
      <c r="L232" s="17">
        <v>0.117280785487511</v>
      </c>
      <c r="M232" s="17"/>
      <c r="N232" s="17">
        <v>0.11461978815257701</v>
      </c>
      <c r="O232" s="17">
        <v>0.124819801094548</v>
      </c>
      <c r="P232" s="17">
        <v>0.15376480274035401</v>
      </c>
      <c r="Q232" s="17">
        <v>0.110713339904184</v>
      </c>
      <c r="R232" s="17">
        <v>0.12976861833845599</v>
      </c>
      <c r="S232" s="17">
        <v>0.16710615859844899</v>
      </c>
      <c r="T232" s="17">
        <v>0.134302166645658</v>
      </c>
      <c r="U232" s="17">
        <v>2.2977900889436301E-2</v>
      </c>
      <c r="V232" s="17">
        <v>0.141503014840962</v>
      </c>
      <c r="W232" s="17">
        <v>0.103407877684471</v>
      </c>
      <c r="X232" s="17">
        <v>0.18888506915998299</v>
      </c>
      <c r="Y232" s="17">
        <v>0.16894322087310301</v>
      </c>
      <c r="Z232" s="17"/>
      <c r="AA232" s="17">
        <v>0.106423488243304</v>
      </c>
      <c r="AB232" s="17">
        <v>0.14686023506068499</v>
      </c>
      <c r="AC232" s="17">
        <v>0.11627242535299501</v>
      </c>
      <c r="AD232" s="17">
        <v>9.9823819980688594E-2</v>
      </c>
      <c r="AE232" s="17">
        <v>0.24645978353917</v>
      </c>
    </row>
    <row r="233" spans="2:31" x14ac:dyDescent="0.2">
      <c r="B233" t="s">
        <v>161</v>
      </c>
      <c r="C233" s="17">
        <v>0.22721494655810101</v>
      </c>
      <c r="D233" s="17">
        <v>0.16686481852625101</v>
      </c>
      <c r="E233" s="17">
        <v>0.167094231335287</v>
      </c>
      <c r="F233" s="17">
        <v>0.22086256711792099</v>
      </c>
      <c r="G233" s="17">
        <v>0.20732287079617201</v>
      </c>
      <c r="H233" s="17">
        <v>0.32468080134824001</v>
      </c>
      <c r="I233" s="17">
        <v>0.27194326091058202</v>
      </c>
      <c r="J233" s="17"/>
      <c r="K233" s="17">
        <v>0.19863533312669901</v>
      </c>
      <c r="L233" s="17">
        <v>0.25594616352467803</v>
      </c>
      <c r="M233" s="17"/>
      <c r="N233" s="17">
        <v>0.20650581011261401</v>
      </c>
      <c r="O233" s="17">
        <v>0.225760567570812</v>
      </c>
      <c r="P233" s="17">
        <v>0.20720962824205899</v>
      </c>
      <c r="Q233" s="17">
        <v>0.30328669832094102</v>
      </c>
      <c r="R233" s="17">
        <v>0.229087145632106</v>
      </c>
      <c r="S233" s="17">
        <v>0.176306878892451</v>
      </c>
      <c r="T233" s="17">
        <v>0.241467334580166</v>
      </c>
      <c r="U233" s="17">
        <v>0.28635101971944998</v>
      </c>
      <c r="V233" s="17">
        <v>0.190235211752246</v>
      </c>
      <c r="W233" s="17">
        <v>0.23544951331838501</v>
      </c>
      <c r="X233" s="17">
        <v>0.16924434049097001</v>
      </c>
      <c r="Y233" s="17">
        <v>0.39304293456808798</v>
      </c>
      <c r="Z233" s="17"/>
      <c r="AA233" s="17">
        <v>0.25585638568101599</v>
      </c>
      <c r="AB233" s="17">
        <v>0.21292725026553599</v>
      </c>
      <c r="AC233" s="17">
        <v>0.254036141578873</v>
      </c>
      <c r="AD233" s="17">
        <v>0.18607863654513701</v>
      </c>
      <c r="AE233" s="17">
        <v>8.7754101968053902E-2</v>
      </c>
    </row>
    <row r="234" spans="2:31" x14ac:dyDescent="0.2">
      <c r="B234" t="s">
        <v>162</v>
      </c>
      <c r="C234" s="17">
        <v>0.357900319322488</v>
      </c>
      <c r="D234" s="17">
        <v>0.406759309743429</v>
      </c>
      <c r="E234" s="17">
        <v>0.33811492276542998</v>
      </c>
      <c r="F234" s="17">
        <v>0.30822866570919499</v>
      </c>
      <c r="G234" s="17">
        <v>0.40945501226837999</v>
      </c>
      <c r="H234" s="17">
        <v>0.33186011037813601</v>
      </c>
      <c r="I234" s="17">
        <v>0.35790616719669499</v>
      </c>
      <c r="J234" s="17"/>
      <c r="K234" s="17">
        <v>0.36275899216772001</v>
      </c>
      <c r="L234" s="17">
        <v>0.35449380828148702</v>
      </c>
      <c r="M234" s="17"/>
      <c r="N234" s="17">
        <v>0.40282018981250201</v>
      </c>
      <c r="O234" s="17">
        <v>0.40849465006602798</v>
      </c>
      <c r="P234" s="17">
        <v>0.39365640347605302</v>
      </c>
      <c r="Q234" s="17">
        <v>0.32769317884225502</v>
      </c>
      <c r="R234" s="17">
        <v>0.34929437657998702</v>
      </c>
      <c r="S234" s="17">
        <v>0.31986530891827197</v>
      </c>
      <c r="T234" s="17">
        <v>0.30386346241848899</v>
      </c>
      <c r="U234" s="17">
        <v>0.43308648672407402</v>
      </c>
      <c r="V234" s="17">
        <v>0.27608017266902701</v>
      </c>
      <c r="W234" s="17">
        <v>0.41883861072690498</v>
      </c>
      <c r="X234" s="17">
        <v>0.32133275846152898</v>
      </c>
      <c r="Y234" s="17">
        <v>0.27688308870617401</v>
      </c>
      <c r="Z234" s="17"/>
      <c r="AA234" s="17">
        <v>0.36117801834441499</v>
      </c>
      <c r="AB234" s="17">
        <v>0.36750200451384801</v>
      </c>
      <c r="AC234" s="17">
        <v>0.33663836825659699</v>
      </c>
      <c r="AD234" s="17">
        <v>0.40504470663284797</v>
      </c>
      <c r="AE234" s="17">
        <v>0.225639899797104</v>
      </c>
    </row>
    <row r="235" spans="2:31" x14ac:dyDescent="0.2">
      <c r="B235" t="s">
        <v>163</v>
      </c>
      <c r="C235" s="17">
        <v>0.17015112996856999</v>
      </c>
      <c r="D235" s="17">
        <v>0.188748905782404</v>
      </c>
      <c r="E235" s="17">
        <v>0.23118420313871499</v>
      </c>
      <c r="F235" s="17">
        <v>0.20288934369071601</v>
      </c>
      <c r="G235" s="17">
        <v>0.11080183364797599</v>
      </c>
      <c r="H235" s="17">
        <v>0.117681353943845</v>
      </c>
      <c r="I235" s="17">
        <v>0.16469059450256399</v>
      </c>
      <c r="J235" s="17"/>
      <c r="K235" s="17">
        <v>0.19602681057660101</v>
      </c>
      <c r="L235" s="17">
        <v>0.14364736867264899</v>
      </c>
      <c r="M235" s="17"/>
      <c r="N235" s="17">
        <v>0.14690280295916</v>
      </c>
      <c r="O235" s="17">
        <v>0.154178661653186</v>
      </c>
      <c r="P235" s="17">
        <v>0.11381446091809801</v>
      </c>
      <c r="Q235" s="17">
        <v>0.13104708967203901</v>
      </c>
      <c r="R235" s="17">
        <v>0.16049095763646401</v>
      </c>
      <c r="S235" s="17">
        <v>0.23229854166245101</v>
      </c>
      <c r="T235" s="17">
        <v>0.220977285407708</v>
      </c>
      <c r="U235" s="17">
        <v>0.187725912936129</v>
      </c>
      <c r="V235" s="17">
        <v>0.20697419827912</v>
      </c>
      <c r="W235" s="17">
        <v>0.138717375442655</v>
      </c>
      <c r="X235" s="17">
        <v>0.265967375186204</v>
      </c>
      <c r="Y235" s="17">
        <v>9.4053428141352702E-2</v>
      </c>
      <c r="Z235" s="17"/>
      <c r="AA235" s="17">
        <v>0.149174671329698</v>
      </c>
      <c r="AB235" s="17">
        <v>0.15876649678350499</v>
      </c>
      <c r="AC235" s="17">
        <v>0.184541337812694</v>
      </c>
      <c r="AD235" s="17">
        <v>0.16115421041807801</v>
      </c>
      <c r="AE235" s="17">
        <v>0.394552577085442</v>
      </c>
    </row>
    <row r="236" spans="2:31" x14ac:dyDescent="0.2">
      <c r="B236" t="s">
        <v>164</v>
      </c>
      <c r="C236" s="17">
        <v>7.0767020810304296E-2</v>
      </c>
      <c r="D236" s="17">
        <v>0.10373135631576599</v>
      </c>
      <c r="E236" s="17">
        <v>0.10042346812759601</v>
      </c>
      <c r="F236" s="17">
        <v>8.9451705801426196E-2</v>
      </c>
      <c r="G236" s="17">
        <v>5.6055924673628098E-2</v>
      </c>
      <c r="H236" s="17">
        <v>3.8626531925150399E-2</v>
      </c>
      <c r="I236" s="17">
        <v>4.3073711751842901E-2</v>
      </c>
      <c r="J236" s="17"/>
      <c r="K236" s="17">
        <v>8.6128473235463507E-2</v>
      </c>
      <c r="L236" s="17">
        <v>5.6043035860926203E-2</v>
      </c>
      <c r="M236" s="17"/>
      <c r="N236" s="17">
        <v>6.19071769957978E-2</v>
      </c>
      <c r="O236" s="17">
        <v>6.4742143379289602E-2</v>
      </c>
      <c r="P236" s="17">
        <v>8.6080359606289306E-2</v>
      </c>
      <c r="Q236" s="17">
        <v>8.75336064991004E-2</v>
      </c>
      <c r="R236" s="17">
        <v>5.7337039416593703E-2</v>
      </c>
      <c r="S236" s="17">
        <v>4.1648777905252898E-2</v>
      </c>
      <c r="T236" s="17">
        <v>5.6670260900136202E-2</v>
      </c>
      <c r="U236" s="17">
        <v>2.1684671019883601E-2</v>
      </c>
      <c r="V236" s="17">
        <v>0.13458641523692799</v>
      </c>
      <c r="W236" s="17">
        <v>8.0247655333442594E-2</v>
      </c>
      <c r="X236" s="17">
        <v>5.4570456701314003E-2</v>
      </c>
      <c r="Y236" s="17">
        <v>3.4784928358456098E-2</v>
      </c>
      <c r="Z236" s="17"/>
      <c r="AA236" s="17">
        <v>6.2267200748558897E-2</v>
      </c>
      <c r="AB236" s="17">
        <v>5.2614537840913897E-2</v>
      </c>
      <c r="AC236" s="17">
        <v>8.0225933296602603E-2</v>
      </c>
      <c r="AD236" s="17">
        <v>0.13294410451966099</v>
      </c>
      <c r="AE236" s="17">
        <v>4.5593637610230497E-2</v>
      </c>
    </row>
    <row r="237" spans="2:31" x14ac:dyDescent="0.2">
      <c r="B237" t="s">
        <v>165</v>
      </c>
      <c r="C237" s="17">
        <v>4.4331321972219499E-2</v>
      </c>
      <c r="D237" s="17">
        <v>5.7387085881004399E-2</v>
      </c>
      <c r="E237" s="17">
        <v>1.6708475018831999E-2</v>
      </c>
      <c r="F237" s="17">
        <v>7.1915205760222894E-2</v>
      </c>
      <c r="G237" s="17">
        <v>4.8442502825807802E-2</v>
      </c>
      <c r="H237" s="17">
        <v>3.2338882506833498E-2</v>
      </c>
      <c r="I237" s="17">
        <v>4.0436037741351197E-2</v>
      </c>
      <c r="J237" s="17"/>
      <c r="K237" s="17">
        <v>1.55385824305991E-2</v>
      </c>
      <c r="L237" s="17">
        <v>7.2588838172748305E-2</v>
      </c>
      <c r="M237" s="17"/>
      <c r="N237" s="17">
        <v>6.7244231967349494E-2</v>
      </c>
      <c r="O237" s="17">
        <v>2.2004176236136701E-2</v>
      </c>
      <c r="P237" s="17">
        <v>4.5474345017147998E-2</v>
      </c>
      <c r="Q237" s="17">
        <v>3.9726086761479901E-2</v>
      </c>
      <c r="R237" s="17">
        <v>7.4021862396392898E-2</v>
      </c>
      <c r="S237" s="17">
        <v>6.2774334023123907E-2</v>
      </c>
      <c r="T237" s="17">
        <v>4.2719490047842201E-2</v>
      </c>
      <c r="U237" s="17">
        <v>4.8174008711026901E-2</v>
      </c>
      <c r="V237" s="17">
        <v>5.0620987221717803E-2</v>
      </c>
      <c r="W237" s="17">
        <v>2.33389674941414E-2</v>
      </c>
      <c r="X237" s="17">
        <v>0</v>
      </c>
      <c r="Y237" s="17">
        <v>3.2292399352826497E-2</v>
      </c>
      <c r="Z237" s="17"/>
      <c r="AA237" s="17">
        <v>6.5100235653008307E-2</v>
      </c>
      <c r="AB237" s="17">
        <v>6.13294755355124E-2</v>
      </c>
      <c r="AC237" s="17">
        <v>2.8285793702237501E-2</v>
      </c>
      <c r="AD237" s="17">
        <v>1.4954521903587E-2</v>
      </c>
      <c r="AE237" s="17">
        <v>0</v>
      </c>
    </row>
    <row r="238" spans="2:31" x14ac:dyDescent="0.2">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row>
    <row r="239" spans="2:31" x14ac:dyDescent="0.2">
      <c r="B239" s="6" t="s">
        <v>172</v>
      </c>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row>
    <row r="240" spans="2:31" x14ac:dyDescent="0.2">
      <c r="B240" s="21" t="s">
        <v>54</v>
      </c>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row>
    <row r="241" spans="2:31" x14ac:dyDescent="0.2">
      <c r="B241" t="s">
        <v>160</v>
      </c>
      <c r="C241" s="17">
        <v>0.14972694093403099</v>
      </c>
      <c r="D241" s="17">
        <v>6.7589644020014897E-2</v>
      </c>
      <c r="E241" s="17">
        <v>9.9960306252674894E-2</v>
      </c>
      <c r="F241" s="17">
        <v>0.119331055857921</v>
      </c>
      <c r="G241" s="17">
        <v>0.15192627882696599</v>
      </c>
      <c r="H241" s="17">
        <v>0.24560272225353499</v>
      </c>
      <c r="I241" s="17">
        <v>0.20321529135354599</v>
      </c>
      <c r="J241" s="17"/>
      <c r="K241" s="17">
        <v>0.13896873605993601</v>
      </c>
      <c r="L241" s="17">
        <v>0.158946052686955</v>
      </c>
      <c r="M241" s="17"/>
      <c r="N241" s="17">
        <v>7.9267727590203396E-2</v>
      </c>
      <c r="O241" s="17">
        <v>0.16908583314637701</v>
      </c>
      <c r="P241" s="17">
        <v>0.13241775808065201</v>
      </c>
      <c r="Q241" s="17">
        <v>0.17837301654085599</v>
      </c>
      <c r="R241" s="17">
        <v>0.14019005801141901</v>
      </c>
      <c r="S241" s="17">
        <v>0.13435993573257199</v>
      </c>
      <c r="T241" s="17">
        <v>0.14155339042315401</v>
      </c>
      <c r="U241" s="17">
        <v>9.3139202539532104E-2</v>
      </c>
      <c r="V241" s="17">
        <v>0.161672914531759</v>
      </c>
      <c r="W241" s="17">
        <v>0.16935173516248</v>
      </c>
      <c r="X241" s="17">
        <v>0.26212508472423901</v>
      </c>
      <c r="Y241" s="17">
        <v>0.233442491008854</v>
      </c>
      <c r="Z241" s="17"/>
      <c r="AA241" s="17">
        <v>0.17586699864726499</v>
      </c>
      <c r="AB241" s="17">
        <v>0.123187933284157</v>
      </c>
      <c r="AC241" s="17">
        <v>0.133213853761569</v>
      </c>
      <c r="AD241" s="17">
        <v>0.106996903758301</v>
      </c>
      <c r="AE241" s="17">
        <v>0.191787633379013</v>
      </c>
    </row>
    <row r="242" spans="2:31" x14ac:dyDescent="0.2">
      <c r="B242" t="s">
        <v>161</v>
      </c>
      <c r="C242" s="17">
        <v>0.24648256021692999</v>
      </c>
      <c r="D242" s="17">
        <v>0.17994544670353299</v>
      </c>
      <c r="E242" s="17">
        <v>0.238052570975858</v>
      </c>
      <c r="F242" s="17">
        <v>0.194944617165695</v>
      </c>
      <c r="G242" s="17">
        <v>0.25948836412232001</v>
      </c>
      <c r="H242" s="17">
        <v>0.26073439546454902</v>
      </c>
      <c r="I242" s="17">
        <v>0.319203484575041</v>
      </c>
      <c r="J242" s="17"/>
      <c r="K242" s="17">
        <v>0.23191493158020901</v>
      </c>
      <c r="L242" s="17">
        <v>0.26161448263994402</v>
      </c>
      <c r="M242" s="17"/>
      <c r="N242" s="17">
        <v>0.25030198255230002</v>
      </c>
      <c r="O242" s="17">
        <v>0.236926236465412</v>
      </c>
      <c r="P242" s="17">
        <v>0.28483548296913003</v>
      </c>
      <c r="Q242" s="17">
        <v>0.23873660864932</v>
      </c>
      <c r="R242" s="17">
        <v>0.23898970673464601</v>
      </c>
      <c r="S242" s="17">
        <v>0.24925250636274399</v>
      </c>
      <c r="T242" s="17">
        <v>0.27444389003171998</v>
      </c>
      <c r="U242" s="17">
        <v>0.359544846682745</v>
      </c>
      <c r="V242" s="17">
        <v>0.21404488253922499</v>
      </c>
      <c r="W242" s="17">
        <v>0.24332480481058499</v>
      </c>
      <c r="X242" s="17">
        <v>0.17141317400117301</v>
      </c>
      <c r="Y242" s="17">
        <v>0.22687787378855401</v>
      </c>
      <c r="Z242" s="17"/>
      <c r="AA242" s="17">
        <v>0.237536772239094</v>
      </c>
      <c r="AB242" s="17">
        <v>0.27867241221963202</v>
      </c>
      <c r="AC242" s="17">
        <v>0.246055989961905</v>
      </c>
      <c r="AD242" s="17">
        <v>0.19623825313969601</v>
      </c>
      <c r="AE242" s="17">
        <v>0.35647815031028302</v>
      </c>
    </row>
    <row r="243" spans="2:31" x14ac:dyDescent="0.2">
      <c r="B243" t="s">
        <v>162</v>
      </c>
      <c r="C243" s="17">
        <v>0.34941202982237002</v>
      </c>
      <c r="D243" s="17">
        <v>0.37444641870907702</v>
      </c>
      <c r="E243" s="17">
        <v>0.39930460857932398</v>
      </c>
      <c r="F243" s="17">
        <v>0.40064329783478497</v>
      </c>
      <c r="G243" s="17">
        <v>0.40347200540365102</v>
      </c>
      <c r="H243" s="17">
        <v>0.286637537186895</v>
      </c>
      <c r="I243" s="17">
        <v>0.24897038426694101</v>
      </c>
      <c r="J243" s="17"/>
      <c r="K243" s="17">
        <v>0.362743625231496</v>
      </c>
      <c r="L243" s="17">
        <v>0.33581532729628899</v>
      </c>
      <c r="M243" s="17"/>
      <c r="N243" s="17">
        <v>0.34914331435719798</v>
      </c>
      <c r="O243" s="17">
        <v>0.38156912578362601</v>
      </c>
      <c r="P243" s="17">
        <v>0.31397342010468898</v>
      </c>
      <c r="Q243" s="17">
        <v>0.34438585507142999</v>
      </c>
      <c r="R243" s="17">
        <v>0.38360070201346003</v>
      </c>
      <c r="S243" s="17">
        <v>0.31367529549416501</v>
      </c>
      <c r="T243" s="17">
        <v>0.31180811847317702</v>
      </c>
      <c r="U243" s="17">
        <v>0.33461640364540302</v>
      </c>
      <c r="V243" s="17">
        <v>0.403459123724696</v>
      </c>
      <c r="W243" s="17">
        <v>0.32893669024579197</v>
      </c>
      <c r="X243" s="17">
        <v>0.35827673070354099</v>
      </c>
      <c r="Y243" s="17">
        <v>0.31623798400231301</v>
      </c>
      <c r="Z243" s="17"/>
      <c r="AA243" s="17">
        <v>0.315982862823669</v>
      </c>
      <c r="AB243" s="17">
        <v>0.32738541183082398</v>
      </c>
      <c r="AC243" s="17">
        <v>0.37318318321321198</v>
      </c>
      <c r="AD243" s="17">
        <v>0.43273401694573799</v>
      </c>
      <c r="AE243" s="17">
        <v>0.261967945831101</v>
      </c>
    </row>
    <row r="244" spans="2:31" x14ac:dyDescent="0.2">
      <c r="B244" t="s">
        <v>163</v>
      </c>
      <c r="C244" s="17">
        <v>0.13206124387586399</v>
      </c>
      <c r="D244" s="17">
        <v>0.20321899094995</v>
      </c>
      <c r="E244" s="17">
        <v>0.15436094986920701</v>
      </c>
      <c r="F244" s="17">
        <v>0.176791839709007</v>
      </c>
      <c r="G244" s="17">
        <v>0.100464704097616</v>
      </c>
      <c r="H244" s="17">
        <v>6.5515942098386598E-2</v>
      </c>
      <c r="I244" s="17">
        <v>0.100608226140508</v>
      </c>
      <c r="J244" s="17"/>
      <c r="K244" s="17">
        <v>0.157208750879577</v>
      </c>
      <c r="L244" s="17">
        <v>0.10801772956078499</v>
      </c>
      <c r="M244" s="17"/>
      <c r="N244" s="17">
        <v>0.19788075985883799</v>
      </c>
      <c r="O244" s="17">
        <v>9.2482272780222696E-2</v>
      </c>
      <c r="P244" s="17">
        <v>0.10449066879013701</v>
      </c>
      <c r="Q244" s="17">
        <v>0.13104020652252499</v>
      </c>
      <c r="R244" s="17">
        <v>0.13317425110846101</v>
      </c>
      <c r="S244" s="17">
        <v>0.14679231572621099</v>
      </c>
      <c r="T244" s="17">
        <v>0.125602834586997</v>
      </c>
      <c r="U244" s="17">
        <v>9.2639262642962197E-2</v>
      </c>
      <c r="V244" s="17">
        <v>0.109295087265803</v>
      </c>
      <c r="W244" s="17">
        <v>0.14690144954138501</v>
      </c>
      <c r="X244" s="17">
        <v>9.7431813561822497E-2</v>
      </c>
      <c r="Y244" s="17">
        <v>0.19114925184745299</v>
      </c>
      <c r="Z244" s="17"/>
      <c r="AA244" s="17">
        <v>0.103411925422755</v>
      </c>
      <c r="AB244" s="17">
        <v>0.136480148315683</v>
      </c>
      <c r="AC244" s="17">
        <v>0.15514180382501599</v>
      </c>
      <c r="AD244" s="17">
        <v>0.16214028675283301</v>
      </c>
      <c r="AE244" s="17">
        <v>0.14417263286937301</v>
      </c>
    </row>
    <row r="245" spans="2:31" x14ac:dyDescent="0.2">
      <c r="B245" t="s">
        <v>164</v>
      </c>
      <c r="C245" s="17">
        <v>5.0074608374569098E-2</v>
      </c>
      <c r="D245" s="17">
        <v>0.11062937483292699</v>
      </c>
      <c r="E245" s="17">
        <v>7.7483448454641002E-2</v>
      </c>
      <c r="F245" s="17">
        <v>5.3143032016270499E-2</v>
      </c>
      <c r="G245" s="17">
        <v>3.1217352290000999E-2</v>
      </c>
      <c r="H245" s="17">
        <v>3.8404736617124201E-2</v>
      </c>
      <c r="I245" s="17">
        <v>8.3123972371454101E-3</v>
      </c>
      <c r="J245" s="17"/>
      <c r="K245" s="17">
        <v>7.2588519187445397E-2</v>
      </c>
      <c r="L245" s="17">
        <v>2.8295041722773601E-2</v>
      </c>
      <c r="M245" s="17"/>
      <c r="N245" s="17">
        <v>6.8941610458155597E-2</v>
      </c>
      <c r="O245" s="17">
        <v>3.4445035276955097E-2</v>
      </c>
      <c r="P245" s="17">
        <v>6.1052885802413699E-2</v>
      </c>
      <c r="Q245" s="17">
        <v>4.7935241501628201E-2</v>
      </c>
      <c r="R245" s="17">
        <v>3.0023419735621702E-2</v>
      </c>
      <c r="S245" s="17">
        <v>5.1570239377279899E-2</v>
      </c>
      <c r="T245" s="17">
        <v>6.8921714160567693E-2</v>
      </c>
      <c r="U245" s="17">
        <v>0</v>
      </c>
      <c r="V245" s="17">
        <v>6.8946686478935301E-2</v>
      </c>
      <c r="W245" s="17">
        <v>6.6463043627547902E-2</v>
      </c>
      <c r="X245" s="17">
        <v>1.88975422724624E-2</v>
      </c>
      <c r="Y245" s="17">
        <v>0</v>
      </c>
      <c r="Z245" s="17"/>
      <c r="AA245" s="17">
        <v>3.7734818933830003E-2</v>
      </c>
      <c r="AB245" s="17">
        <v>6.3962324939230805E-2</v>
      </c>
      <c r="AC245" s="17">
        <v>4.2185356330418901E-2</v>
      </c>
      <c r="AD245" s="17">
        <v>8.6381938300927497E-2</v>
      </c>
      <c r="AE245" s="17">
        <v>4.5593637610230497E-2</v>
      </c>
    </row>
    <row r="246" spans="2:31" x14ac:dyDescent="0.2">
      <c r="B246" t="s">
        <v>165</v>
      </c>
      <c r="C246" s="17">
        <v>7.2242616776235197E-2</v>
      </c>
      <c r="D246" s="17">
        <v>6.4170124784499294E-2</v>
      </c>
      <c r="E246" s="17">
        <v>3.0838115868295501E-2</v>
      </c>
      <c r="F246" s="17">
        <v>5.5146157416321603E-2</v>
      </c>
      <c r="G246" s="17">
        <v>5.34312952594466E-2</v>
      </c>
      <c r="H246" s="17">
        <v>0.10310466637951</v>
      </c>
      <c r="I246" s="17">
        <v>0.11969021642682</v>
      </c>
      <c r="J246" s="17"/>
      <c r="K246" s="17">
        <v>3.6575437061336501E-2</v>
      </c>
      <c r="L246" s="17">
        <v>0.10731136609325299</v>
      </c>
      <c r="M246" s="17"/>
      <c r="N246" s="17">
        <v>5.4464605183303899E-2</v>
      </c>
      <c r="O246" s="17">
        <v>8.5491496547406995E-2</v>
      </c>
      <c r="P246" s="17">
        <v>0.103229784252978</v>
      </c>
      <c r="Q246" s="17">
        <v>5.9529071714240801E-2</v>
      </c>
      <c r="R246" s="17">
        <v>7.4021862396392898E-2</v>
      </c>
      <c r="S246" s="17">
        <v>0.104349707307028</v>
      </c>
      <c r="T246" s="17">
        <v>7.7670052324384495E-2</v>
      </c>
      <c r="U246" s="17">
        <v>0.120060284489358</v>
      </c>
      <c r="V246" s="17">
        <v>4.2581305459581102E-2</v>
      </c>
      <c r="W246" s="17">
        <v>4.5022276612209297E-2</v>
      </c>
      <c r="X246" s="17">
        <v>9.1855654736761994E-2</v>
      </c>
      <c r="Y246" s="17">
        <v>3.2292399352826497E-2</v>
      </c>
      <c r="Z246" s="17"/>
      <c r="AA246" s="17">
        <v>0.12946662193338701</v>
      </c>
      <c r="AB246" s="17">
        <v>7.0311769410474206E-2</v>
      </c>
      <c r="AC246" s="17">
        <v>5.0219812907879802E-2</v>
      </c>
      <c r="AD246" s="17">
        <v>1.5508601102504901E-2</v>
      </c>
      <c r="AE246" s="17">
        <v>0</v>
      </c>
    </row>
    <row r="247" spans="2:31" x14ac:dyDescent="0.2">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row>
    <row r="248" spans="2:31" x14ac:dyDescent="0.2">
      <c r="B248" s="6" t="s">
        <v>173</v>
      </c>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row>
    <row r="249" spans="2:31" x14ac:dyDescent="0.2">
      <c r="B249" s="21" t="s">
        <v>54</v>
      </c>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row>
    <row r="250" spans="2:31" x14ac:dyDescent="0.2">
      <c r="B250" t="s">
        <v>160</v>
      </c>
      <c r="C250" s="17">
        <v>0.42260608982016501</v>
      </c>
      <c r="D250" s="17">
        <v>0.13786411391293499</v>
      </c>
      <c r="E250" s="17">
        <v>0.27341202194647402</v>
      </c>
      <c r="F250" s="17">
        <v>0.30023982251862402</v>
      </c>
      <c r="G250" s="17">
        <v>0.407446338254358</v>
      </c>
      <c r="H250" s="17">
        <v>0.63816890804350201</v>
      </c>
      <c r="I250" s="17">
        <v>0.69956690767341601</v>
      </c>
      <c r="J250" s="17"/>
      <c r="K250" s="17">
        <v>0.432526874395051</v>
      </c>
      <c r="L250" s="17">
        <v>0.41266635218792702</v>
      </c>
      <c r="M250" s="17"/>
      <c r="N250" s="17">
        <v>0.31255502934177498</v>
      </c>
      <c r="O250" s="17">
        <v>0.45098139371392498</v>
      </c>
      <c r="P250" s="17">
        <v>0.52436257474427905</v>
      </c>
      <c r="Q250" s="17">
        <v>0.40279919414855597</v>
      </c>
      <c r="R250" s="17">
        <v>0.40658857238659302</v>
      </c>
      <c r="S250" s="17">
        <v>0.41852951633602797</v>
      </c>
      <c r="T250" s="17">
        <v>0.47542864621476999</v>
      </c>
      <c r="U250" s="17">
        <v>0.45419955825455399</v>
      </c>
      <c r="V250" s="17">
        <v>0.35881042365265697</v>
      </c>
      <c r="W250" s="17">
        <v>0.39678828781825798</v>
      </c>
      <c r="X250" s="17">
        <v>0.61821847049927703</v>
      </c>
      <c r="Y250" s="17">
        <v>0.45798291704183203</v>
      </c>
      <c r="Z250" s="17"/>
      <c r="AA250" s="17">
        <v>0.466740961062306</v>
      </c>
      <c r="AB250" s="17">
        <v>0.38000718933390898</v>
      </c>
      <c r="AC250" s="17">
        <v>0.435091912649056</v>
      </c>
      <c r="AD250" s="17">
        <v>0.34254953913057001</v>
      </c>
      <c r="AE250" s="17">
        <v>0.33489613962139603</v>
      </c>
    </row>
    <row r="251" spans="2:31" x14ac:dyDescent="0.2">
      <c r="B251" t="s">
        <v>161</v>
      </c>
      <c r="C251" s="17">
        <v>0.200559606758721</v>
      </c>
      <c r="D251" s="17">
        <v>0.22095645063476699</v>
      </c>
      <c r="E251" s="17">
        <v>0.24731356337354499</v>
      </c>
      <c r="F251" s="17">
        <v>0.16846300600453601</v>
      </c>
      <c r="G251" s="17">
        <v>0.26835413931581698</v>
      </c>
      <c r="H251" s="17">
        <v>0.14927266285884899</v>
      </c>
      <c r="I251" s="17">
        <v>0.15474996571097499</v>
      </c>
      <c r="J251" s="17"/>
      <c r="K251" s="17">
        <v>0.18916776281881501</v>
      </c>
      <c r="L251" s="17">
        <v>0.21242183972036899</v>
      </c>
      <c r="M251" s="17"/>
      <c r="N251" s="17">
        <v>0.246957031686315</v>
      </c>
      <c r="O251" s="17">
        <v>0.131918383002707</v>
      </c>
      <c r="P251" s="17">
        <v>0.27671357167876198</v>
      </c>
      <c r="Q251" s="17">
        <v>0.16700765342754501</v>
      </c>
      <c r="R251" s="17">
        <v>0.18753427381426599</v>
      </c>
      <c r="S251" s="17">
        <v>0.17849947837875599</v>
      </c>
      <c r="T251" s="17">
        <v>0.18702622794353699</v>
      </c>
      <c r="U251" s="17">
        <v>0.259785810629028</v>
      </c>
      <c r="V251" s="17">
        <v>0.202889809138562</v>
      </c>
      <c r="W251" s="17">
        <v>0.17298613261484799</v>
      </c>
      <c r="X251" s="17">
        <v>0.210435894167153</v>
      </c>
      <c r="Y251" s="17">
        <v>0.29044174265785899</v>
      </c>
      <c r="Z251" s="17"/>
      <c r="AA251" s="17">
        <v>0.15675189084003399</v>
      </c>
      <c r="AB251" s="17">
        <v>0.20656795157905899</v>
      </c>
      <c r="AC251" s="17">
        <v>0.219448332360968</v>
      </c>
      <c r="AD251" s="17">
        <v>0.23547642109237199</v>
      </c>
      <c r="AE251" s="17">
        <v>0.225513589056831</v>
      </c>
    </row>
    <row r="252" spans="2:31" x14ac:dyDescent="0.2">
      <c r="B252" t="s">
        <v>162</v>
      </c>
      <c r="C252" s="17">
        <v>0.20001194195104599</v>
      </c>
      <c r="D252" s="17">
        <v>0.27924283577472703</v>
      </c>
      <c r="E252" s="17">
        <v>0.230872274360237</v>
      </c>
      <c r="F252" s="17">
        <v>0.27507464451333702</v>
      </c>
      <c r="G252" s="17">
        <v>0.240381175621497</v>
      </c>
      <c r="H252" s="17">
        <v>0.12933919464112101</v>
      </c>
      <c r="I252" s="17">
        <v>7.6187335128290401E-2</v>
      </c>
      <c r="J252" s="17"/>
      <c r="K252" s="17">
        <v>0.20433111057215</v>
      </c>
      <c r="L252" s="17">
        <v>0.19465157409238801</v>
      </c>
      <c r="M252" s="17"/>
      <c r="N252" s="17">
        <v>0.19318640609449</v>
      </c>
      <c r="O252" s="17">
        <v>0.24593858130729301</v>
      </c>
      <c r="P252" s="17">
        <v>0.104701784857515</v>
      </c>
      <c r="Q252" s="17">
        <v>0.21546968925471499</v>
      </c>
      <c r="R252" s="17">
        <v>0.25963984987199901</v>
      </c>
      <c r="S252" s="17">
        <v>0.21055061111509399</v>
      </c>
      <c r="T252" s="17">
        <v>0.18861365003456901</v>
      </c>
      <c r="U252" s="17">
        <v>0.185198288942752</v>
      </c>
      <c r="V252" s="17">
        <v>0.21815896395782</v>
      </c>
      <c r="W252" s="17">
        <v>0.235166885433996</v>
      </c>
      <c r="X252" s="17">
        <v>0.113040748918523</v>
      </c>
      <c r="Y252" s="17">
        <v>9.0444584447674406E-2</v>
      </c>
      <c r="Z252" s="17"/>
      <c r="AA252" s="17">
        <v>0.20445866598061299</v>
      </c>
      <c r="AB252" s="17">
        <v>0.22343422651486</v>
      </c>
      <c r="AC252" s="17">
        <v>0.15419900054732899</v>
      </c>
      <c r="AD252" s="17">
        <v>0.231146753970637</v>
      </c>
      <c r="AE252" s="17">
        <v>0.13310081791483799</v>
      </c>
    </row>
    <row r="253" spans="2:31" x14ac:dyDescent="0.2">
      <c r="B253" t="s">
        <v>163</v>
      </c>
      <c r="C253" s="17">
        <v>0.105202204540617</v>
      </c>
      <c r="D253" s="17">
        <v>0.25604681584400302</v>
      </c>
      <c r="E253" s="17">
        <v>0.16324833334352101</v>
      </c>
      <c r="F253" s="17">
        <v>0.16386459590416999</v>
      </c>
      <c r="G253" s="17">
        <v>4.463635357812E-2</v>
      </c>
      <c r="H253" s="17">
        <v>1.2584340829853701E-2</v>
      </c>
      <c r="I253" s="17">
        <v>2.1540341431803001E-2</v>
      </c>
      <c r="J253" s="17"/>
      <c r="K253" s="17">
        <v>0.114416316350182</v>
      </c>
      <c r="L253" s="17">
        <v>9.66043574203133E-2</v>
      </c>
      <c r="M253" s="17"/>
      <c r="N253" s="17">
        <v>0.132418431334625</v>
      </c>
      <c r="O253" s="17">
        <v>7.7604412659733807E-2</v>
      </c>
      <c r="P253" s="17">
        <v>5.58467838633371E-2</v>
      </c>
      <c r="Q253" s="17">
        <v>0.15537452714199701</v>
      </c>
      <c r="R253" s="17">
        <v>5.9661042775397903E-2</v>
      </c>
      <c r="S253" s="17">
        <v>0.125777954244499</v>
      </c>
      <c r="T253" s="17">
        <v>7.8703606831952697E-2</v>
      </c>
      <c r="U253" s="17">
        <v>7.6229109856597699E-2</v>
      </c>
      <c r="V253" s="17">
        <v>0.14317643163843699</v>
      </c>
      <c r="W253" s="17">
        <v>0.13956272999779701</v>
      </c>
      <c r="X253" s="17">
        <v>4.0133255808286902E-2</v>
      </c>
      <c r="Y253" s="17">
        <v>9.8294856320437704E-2</v>
      </c>
      <c r="Z253" s="17"/>
      <c r="AA253" s="17">
        <v>7.3883054210064303E-2</v>
      </c>
      <c r="AB253" s="17">
        <v>0.13238337273495299</v>
      </c>
      <c r="AC253" s="17">
        <v>0.116307593315289</v>
      </c>
      <c r="AD253" s="17">
        <v>0.1266319682839</v>
      </c>
      <c r="AE253" s="17">
        <v>0.26089581579670401</v>
      </c>
    </row>
    <row r="254" spans="2:31" x14ac:dyDescent="0.2">
      <c r="B254" t="s">
        <v>164</v>
      </c>
      <c r="C254" s="17">
        <v>3.3678642450300403E-2</v>
      </c>
      <c r="D254" s="17">
        <v>5.6420100455171901E-2</v>
      </c>
      <c r="E254" s="17">
        <v>6.1895891014842101E-2</v>
      </c>
      <c r="F254" s="17">
        <v>3.63785697518633E-2</v>
      </c>
      <c r="G254" s="17">
        <v>1.6353560380373201E-2</v>
      </c>
      <c r="H254" s="17">
        <v>1.9134376194654201E-2</v>
      </c>
      <c r="I254" s="17">
        <v>1.7242864865598902E-2</v>
      </c>
      <c r="J254" s="17"/>
      <c r="K254" s="17">
        <v>4.1682389930288402E-2</v>
      </c>
      <c r="L254" s="17">
        <v>2.5995132632390599E-2</v>
      </c>
      <c r="M254" s="17"/>
      <c r="N254" s="17">
        <v>4.1592637243541203E-2</v>
      </c>
      <c r="O254" s="17">
        <v>6.5279396928624001E-2</v>
      </c>
      <c r="P254" s="17">
        <v>2.5961722395685598E-2</v>
      </c>
      <c r="Q254" s="17">
        <v>1.86665173310855E-2</v>
      </c>
      <c r="R254" s="17">
        <v>1.556566123783E-2</v>
      </c>
      <c r="S254" s="17">
        <v>2.1946534759103999E-2</v>
      </c>
      <c r="T254" s="17">
        <v>2.5913732063389299E-2</v>
      </c>
      <c r="U254" s="17">
        <v>0</v>
      </c>
      <c r="V254" s="17">
        <v>5.11286529049624E-2</v>
      </c>
      <c r="W254" s="17">
        <v>4.3776318926383798E-2</v>
      </c>
      <c r="X254" s="17">
        <v>1.8171630606760299E-2</v>
      </c>
      <c r="Y254" s="17">
        <v>0</v>
      </c>
      <c r="Z254" s="17"/>
      <c r="AA254" s="17">
        <v>1.54378522510115E-2</v>
      </c>
      <c r="AB254" s="17">
        <v>2.6290090869575899E-2</v>
      </c>
      <c r="AC254" s="17">
        <v>4.95592701381459E-2</v>
      </c>
      <c r="AD254" s="17">
        <v>4.9244905925536299E-2</v>
      </c>
      <c r="AE254" s="17">
        <v>4.5593637610230497E-2</v>
      </c>
    </row>
    <row r="255" spans="2:31" x14ac:dyDescent="0.2">
      <c r="B255" t="s">
        <v>165</v>
      </c>
      <c r="C255" s="17">
        <v>3.7941514479150201E-2</v>
      </c>
      <c r="D255" s="17">
        <v>4.9469683378397702E-2</v>
      </c>
      <c r="E255" s="17">
        <v>2.32579159613817E-2</v>
      </c>
      <c r="F255" s="17">
        <v>5.5979361307470901E-2</v>
      </c>
      <c r="G255" s="17">
        <v>2.28284328498349E-2</v>
      </c>
      <c r="H255" s="17">
        <v>5.1500517432020103E-2</v>
      </c>
      <c r="I255" s="17">
        <v>3.0712585189916999E-2</v>
      </c>
      <c r="J255" s="17"/>
      <c r="K255" s="17">
        <v>1.7875545933513402E-2</v>
      </c>
      <c r="L255" s="17">
        <v>5.7660743946611998E-2</v>
      </c>
      <c r="M255" s="17"/>
      <c r="N255" s="17">
        <v>7.3290464299253594E-2</v>
      </c>
      <c r="O255" s="17">
        <v>2.82778323877169E-2</v>
      </c>
      <c r="P255" s="17">
        <v>1.24135624604211E-2</v>
      </c>
      <c r="Q255" s="17">
        <v>4.0682418696101903E-2</v>
      </c>
      <c r="R255" s="17">
        <v>7.1010599913914299E-2</v>
      </c>
      <c r="S255" s="17">
        <v>4.4695905166517599E-2</v>
      </c>
      <c r="T255" s="17">
        <v>4.4314136911782299E-2</v>
      </c>
      <c r="U255" s="17">
        <v>2.4587232317068702E-2</v>
      </c>
      <c r="V255" s="17">
        <v>2.5835718707560799E-2</v>
      </c>
      <c r="W255" s="17">
        <v>1.1719645208718101E-2</v>
      </c>
      <c r="X255" s="17">
        <v>0</v>
      </c>
      <c r="Y255" s="17">
        <v>6.2835899532197606E-2</v>
      </c>
      <c r="Z255" s="17"/>
      <c r="AA255" s="17">
        <v>8.2727575655972399E-2</v>
      </c>
      <c r="AB255" s="17">
        <v>3.1317168967643798E-2</v>
      </c>
      <c r="AC255" s="17">
        <v>2.53938909892116E-2</v>
      </c>
      <c r="AD255" s="17">
        <v>1.49504115969845E-2</v>
      </c>
      <c r="AE255" s="17">
        <v>0</v>
      </c>
    </row>
    <row r="256" spans="2:31" x14ac:dyDescent="0.2">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row>
    <row r="257" spans="2:31" x14ac:dyDescent="0.2">
      <c r="B257" s="6" t="s">
        <v>174</v>
      </c>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row>
    <row r="258" spans="2:31" x14ac:dyDescent="0.2">
      <c r="B258" s="21" t="s">
        <v>54</v>
      </c>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row>
    <row r="259" spans="2:31" x14ac:dyDescent="0.2">
      <c r="B259" t="s">
        <v>160</v>
      </c>
      <c r="C259" s="17">
        <v>0.23167235390065</v>
      </c>
      <c r="D259" s="17">
        <v>0.11968319624564</v>
      </c>
      <c r="E259" s="17">
        <v>0.15541754581129999</v>
      </c>
      <c r="F259" s="17">
        <v>0.17516707644139101</v>
      </c>
      <c r="G259" s="17">
        <v>0.20623344534767701</v>
      </c>
      <c r="H259" s="17">
        <v>0.30729933471187099</v>
      </c>
      <c r="I259" s="17">
        <v>0.383588810369832</v>
      </c>
      <c r="J259" s="17"/>
      <c r="K259" s="17">
        <v>0.22832824838052901</v>
      </c>
      <c r="L259" s="17">
        <v>0.23396315874735299</v>
      </c>
      <c r="M259" s="17"/>
      <c r="N259" s="17">
        <v>0.124750574112468</v>
      </c>
      <c r="O259" s="17">
        <v>0.23169435356592699</v>
      </c>
      <c r="P259" s="17">
        <v>0.224755924161054</v>
      </c>
      <c r="Q259" s="17">
        <v>0.22426724685698399</v>
      </c>
      <c r="R259" s="17">
        <v>0.25371228744398</v>
      </c>
      <c r="S259" s="17">
        <v>0.20814536031066899</v>
      </c>
      <c r="T259" s="17">
        <v>0.26122556198038899</v>
      </c>
      <c r="U259" s="17">
        <v>0.31948357056104598</v>
      </c>
      <c r="V259" s="17">
        <v>0.21460628356300701</v>
      </c>
      <c r="W259" s="17">
        <v>0.28340411564308199</v>
      </c>
      <c r="X259" s="17">
        <v>0.35688117315416001</v>
      </c>
      <c r="Y259" s="17">
        <v>0.29558183712297098</v>
      </c>
      <c r="Z259" s="17"/>
      <c r="AA259" s="17">
        <v>0.24744710074932</v>
      </c>
      <c r="AB259" s="17">
        <v>0.18500141912158399</v>
      </c>
      <c r="AC259" s="17">
        <v>0.22885387499100901</v>
      </c>
      <c r="AD259" s="17">
        <v>0.18249525235422101</v>
      </c>
      <c r="AE259" s="17">
        <v>0.29103180201748402</v>
      </c>
    </row>
    <row r="260" spans="2:31" x14ac:dyDescent="0.2">
      <c r="B260" t="s">
        <v>161</v>
      </c>
      <c r="C260" s="17">
        <v>0.28019072487232699</v>
      </c>
      <c r="D260" s="17">
        <v>0.19873038602898599</v>
      </c>
      <c r="E260" s="17">
        <v>0.25624597108819402</v>
      </c>
      <c r="F260" s="17">
        <v>0.236658457928629</v>
      </c>
      <c r="G260" s="17">
        <v>0.31407178340519698</v>
      </c>
      <c r="H260" s="17">
        <v>0.30535069664810199</v>
      </c>
      <c r="I260" s="17">
        <v>0.34470296415531898</v>
      </c>
      <c r="J260" s="17"/>
      <c r="K260" s="17">
        <v>0.27243452941801999</v>
      </c>
      <c r="L260" s="17">
        <v>0.28691079956382898</v>
      </c>
      <c r="M260" s="17"/>
      <c r="N260" s="17">
        <v>0.35028984891451298</v>
      </c>
      <c r="O260" s="17">
        <v>0.27054825030429003</v>
      </c>
      <c r="P260" s="17">
        <v>0.35739761431511102</v>
      </c>
      <c r="Q260" s="17">
        <v>0.27987836445575798</v>
      </c>
      <c r="R260" s="17">
        <v>0.25750605691048101</v>
      </c>
      <c r="S260" s="17">
        <v>0.26408760623216498</v>
      </c>
      <c r="T260" s="17">
        <v>0.28535858391046598</v>
      </c>
      <c r="U260" s="17">
        <v>0.186381455018653</v>
      </c>
      <c r="V260" s="17">
        <v>0.26672853349999598</v>
      </c>
      <c r="W260" s="17">
        <v>0.22951754826553999</v>
      </c>
      <c r="X260" s="17">
        <v>0.22723257852388601</v>
      </c>
      <c r="Y260" s="17">
        <v>0.29207047526619001</v>
      </c>
      <c r="Z260" s="17"/>
      <c r="AA260" s="17">
        <v>0.30072805639677602</v>
      </c>
      <c r="AB260" s="17">
        <v>0.25779659731946297</v>
      </c>
      <c r="AC260" s="17">
        <v>0.30215626364613601</v>
      </c>
      <c r="AD260" s="17">
        <v>0.27621274399826201</v>
      </c>
      <c r="AE260" s="17">
        <v>0.17853061699035699</v>
      </c>
    </row>
    <row r="261" spans="2:31" x14ac:dyDescent="0.2">
      <c r="B261" t="s">
        <v>162</v>
      </c>
      <c r="C261" s="17">
        <v>0.27000770678923702</v>
      </c>
      <c r="D261" s="17">
        <v>0.345134440759294</v>
      </c>
      <c r="E261" s="17">
        <v>0.31772048509492201</v>
      </c>
      <c r="F261" s="17">
        <v>0.32636028843869103</v>
      </c>
      <c r="G261" s="17">
        <v>0.28955239983480802</v>
      </c>
      <c r="H261" s="17">
        <v>0.239952819849439</v>
      </c>
      <c r="I261" s="17">
        <v>0.140024444483901</v>
      </c>
      <c r="J261" s="17"/>
      <c r="K261" s="17">
        <v>0.27749722342139499</v>
      </c>
      <c r="L261" s="17">
        <v>0.263706761258444</v>
      </c>
      <c r="M261" s="17"/>
      <c r="N261" s="17">
        <v>0.28828108102544397</v>
      </c>
      <c r="O261" s="17">
        <v>0.27683804196671702</v>
      </c>
      <c r="P261" s="17">
        <v>0.21669019680576601</v>
      </c>
      <c r="Q261" s="17">
        <v>0.32970477119752101</v>
      </c>
      <c r="R261" s="17">
        <v>0.26659460448170003</v>
      </c>
      <c r="S261" s="17">
        <v>0.31213692322127901</v>
      </c>
      <c r="T261" s="17">
        <v>0.227648643941646</v>
      </c>
      <c r="U261" s="17">
        <v>0.378201709329823</v>
      </c>
      <c r="V261" s="17">
        <v>0.239318845120575</v>
      </c>
      <c r="W261" s="17">
        <v>0.24646389426359</v>
      </c>
      <c r="X261" s="17">
        <v>0.227477867741818</v>
      </c>
      <c r="Y261" s="17">
        <v>0.219251301418875</v>
      </c>
      <c r="Z261" s="17"/>
      <c r="AA261" s="17">
        <v>0.24457641943019401</v>
      </c>
      <c r="AB261" s="17">
        <v>0.29469005224411499</v>
      </c>
      <c r="AC261" s="17">
        <v>0.270047059784156</v>
      </c>
      <c r="AD261" s="17">
        <v>0.29283810990065401</v>
      </c>
      <c r="AE261" s="17">
        <v>0.195967803544536</v>
      </c>
    </row>
    <row r="262" spans="2:31" x14ac:dyDescent="0.2">
      <c r="B262" t="s">
        <v>163</v>
      </c>
      <c r="C262" s="17">
        <v>0.117627062357702</v>
      </c>
      <c r="D262" s="17">
        <v>0.208794578455268</v>
      </c>
      <c r="E262" s="17">
        <v>0.161263090049374</v>
      </c>
      <c r="F262" s="17">
        <v>0.143850449697838</v>
      </c>
      <c r="G262" s="17">
        <v>0.11946717654835599</v>
      </c>
      <c r="H262" s="17">
        <v>4.4612985280736497E-2</v>
      </c>
      <c r="I262" s="17">
        <v>4.7967776706477797E-2</v>
      </c>
      <c r="J262" s="17"/>
      <c r="K262" s="17">
        <v>0.14547296365067</v>
      </c>
      <c r="L262" s="17">
        <v>9.0896999929015204E-2</v>
      </c>
      <c r="M262" s="17"/>
      <c r="N262" s="17">
        <v>0.128932856488404</v>
      </c>
      <c r="O262" s="17">
        <v>0.10734315899394101</v>
      </c>
      <c r="P262" s="17">
        <v>0.12010933205596699</v>
      </c>
      <c r="Q262" s="17">
        <v>6.8456620123679299E-2</v>
      </c>
      <c r="R262" s="17">
        <v>7.3687767525428993E-2</v>
      </c>
      <c r="S262" s="17">
        <v>0.13957832696773301</v>
      </c>
      <c r="T262" s="17">
        <v>0.12737489395369</v>
      </c>
      <c r="U262" s="17">
        <v>6.8782230863576793E-2</v>
      </c>
      <c r="V262" s="17">
        <v>0.16817241626177701</v>
      </c>
      <c r="W262" s="17">
        <v>0.12452063097732501</v>
      </c>
      <c r="X262" s="17">
        <v>0.15289167446138499</v>
      </c>
      <c r="Y262" s="17">
        <v>6.3217467570651303E-2</v>
      </c>
      <c r="Z262" s="17"/>
      <c r="AA262" s="17">
        <v>7.5252145010331603E-2</v>
      </c>
      <c r="AB262" s="17">
        <v>0.17972303535586401</v>
      </c>
      <c r="AC262" s="17">
        <v>0.11357556401964899</v>
      </c>
      <c r="AD262" s="17">
        <v>0.14149759108586901</v>
      </c>
      <c r="AE262" s="17">
        <v>0.188856560534851</v>
      </c>
    </row>
    <row r="263" spans="2:31" x14ac:dyDescent="0.2">
      <c r="B263" t="s">
        <v>164</v>
      </c>
      <c r="C263" s="17">
        <v>4.3400128410962899E-2</v>
      </c>
      <c r="D263" s="17">
        <v>9.8706269766884902E-2</v>
      </c>
      <c r="E263" s="17">
        <v>6.5901334301113099E-2</v>
      </c>
      <c r="F263" s="17">
        <v>5.1755593353246802E-2</v>
      </c>
      <c r="G263" s="17">
        <v>9.7639415423375706E-3</v>
      </c>
      <c r="H263" s="17">
        <v>3.81986199998047E-2</v>
      </c>
      <c r="I263" s="17">
        <v>1.24050307061969E-2</v>
      </c>
      <c r="J263" s="17"/>
      <c r="K263" s="17">
        <v>4.6419951869504303E-2</v>
      </c>
      <c r="L263" s="17">
        <v>4.0615530161883601E-2</v>
      </c>
      <c r="M263" s="17"/>
      <c r="N263" s="17">
        <v>4.7506603002084299E-2</v>
      </c>
      <c r="O263" s="17">
        <v>5.7852821739053199E-2</v>
      </c>
      <c r="P263" s="17">
        <v>1.1518768273691801E-2</v>
      </c>
      <c r="Q263" s="17">
        <v>6.8568928617615099E-2</v>
      </c>
      <c r="R263" s="17">
        <v>1.556566123783E-2</v>
      </c>
      <c r="S263" s="17">
        <v>2.1836824497839399E-2</v>
      </c>
      <c r="T263" s="17">
        <v>5.40781793020274E-2</v>
      </c>
      <c r="U263" s="17">
        <v>2.25638019098327E-2</v>
      </c>
      <c r="V263" s="17">
        <v>6.00915080442481E-2</v>
      </c>
      <c r="W263" s="17">
        <v>5.8053030384909998E-2</v>
      </c>
      <c r="X263" s="17">
        <v>0</v>
      </c>
      <c r="Y263" s="17">
        <v>6.7043019089114794E-2</v>
      </c>
      <c r="Z263" s="17"/>
      <c r="AA263" s="17">
        <v>4.4396255940303601E-2</v>
      </c>
      <c r="AB263" s="17">
        <v>3.2173664991025801E-2</v>
      </c>
      <c r="AC263" s="17">
        <v>4.4955372660861102E-2</v>
      </c>
      <c r="AD263" s="17">
        <v>6.81210412935951E-2</v>
      </c>
      <c r="AE263" s="17">
        <v>0.14561321691277301</v>
      </c>
    </row>
    <row r="264" spans="2:31" x14ac:dyDescent="0.2">
      <c r="B264" t="s">
        <v>165</v>
      </c>
      <c r="C264" s="17">
        <v>5.7102023669121697E-2</v>
      </c>
      <c r="D264" s="17">
        <v>2.8951128743926999E-2</v>
      </c>
      <c r="E264" s="17">
        <v>4.3451573655096602E-2</v>
      </c>
      <c r="F264" s="17">
        <v>6.62081341402041E-2</v>
      </c>
      <c r="G264" s="17">
        <v>6.0911253321623497E-2</v>
      </c>
      <c r="H264" s="17">
        <v>6.4585543510046195E-2</v>
      </c>
      <c r="I264" s="17">
        <v>7.1310973578273595E-2</v>
      </c>
      <c r="J264" s="17"/>
      <c r="K264" s="17">
        <v>2.9847083259881401E-2</v>
      </c>
      <c r="L264" s="17">
        <v>8.3906750339476005E-2</v>
      </c>
      <c r="M264" s="17"/>
      <c r="N264" s="17">
        <v>6.0239036457086198E-2</v>
      </c>
      <c r="O264" s="17">
        <v>5.5723373430070999E-2</v>
      </c>
      <c r="P264" s="17">
        <v>6.95281643884096E-2</v>
      </c>
      <c r="Q264" s="17">
        <v>2.9124068748442901E-2</v>
      </c>
      <c r="R264" s="17">
        <v>0.13293362240057999</v>
      </c>
      <c r="S264" s="17">
        <v>5.4214958770314202E-2</v>
      </c>
      <c r="T264" s="17">
        <v>4.4314136911782299E-2</v>
      </c>
      <c r="U264" s="17">
        <v>2.4587232317068702E-2</v>
      </c>
      <c r="V264" s="17">
        <v>5.1082413510397703E-2</v>
      </c>
      <c r="W264" s="17">
        <v>5.8040780465552201E-2</v>
      </c>
      <c r="X264" s="17">
        <v>3.5516706118751198E-2</v>
      </c>
      <c r="Y264" s="17">
        <v>6.2835899532197606E-2</v>
      </c>
      <c r="Z264" s="17"/>
      <c r="AA264" s="17">
        <v>8.7600022473074496E-2</v>
      </c>
      <c r="AB264" s="17">
        <v>5.0615230967947303E-2</v>
      </c>
      <c r="AC264" s="17">
        <v>4.04118648981883E-2</v>
      </c>
      <c r="AD264" s="17">
        <v>3.8835261367400203E-2</v>
      </c>
      <c r="AE264" s="17">
        <v>0</v>
      </c>
    </row>
    <row r="265" spans="2:31" x14ac:dyDescent="0.2">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row>
    <row r="266" spans="2:31" x14ac:dyDescent="0.2">
      <c r="B266" s="6" t="s">
        <v>175</v>
      </c>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row>
    <row r="267" spans="2:31" x14ac:dyDescent="0.2">
      <c r="B267" s="21" t="s">
        <v>54</v>
      </c>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row>
    <row r="268" spans="2:31" x14ac:dyDescent="0.2">
      <c r="B268" t="s">
        <v>160</v>
      </c>
      <c r="C268" s="17">
        <v>0.23591584151707901</v>
      </c>
      <c r="D268" s="17">
        <v>0.10408173075291</v>
      </c>
      <c r="E268" s="17">
        <v>0.180728333298668</v>
      </c>
      <c r="F268" s="17">
        <v>0.196838882286095</v>
      </c>
      <c r="G268" s="17">
        <v>0.203601230122474</v>
      </c>
      <c r="H268" s="17">
        <v>0.334804354567528</v>
      </c>
      <c r="I268" s="17">
        <v>0.35960074480227</v>
      </c>
      <c r="J268" s="17"/>
      <c r="K268" s="17">
        <v>0.24201218518661599</v>
      </c>
      <c r="L268" s="17">
        <v>0.229011675737956</v>
      </c>
      <c r="M268" s="17"/>
      <c r="N268" s="17">
        <v>0.16052210230508199</v>
      </c>
      <c r="O268" s="17">
        <v>0.22436326472396301</v>
      </c>
      <c r="P268" s="17">
        <v>0.27180549198119902</v>
      </c>
      <c r="Q268" s="17">
        <v>0.228455311900395</v>
      </c>
      <c r="R268" s="17">
        <v>0.241747885867061</v>
      </c>
      <c r="S268" s="17">
        <v>0.21016492151915001</v>
      </c>
      <c r="T268" s="17">
        <v>0.27639782611129099</v>
      </c>
      <c r="U268" s="17">
        <v>0.163743962626581</v>
      </c>
      <c r="V268" s="17">
        <v>0.22274931123403299</v>
      </c>
      <c r="W268" s="17">
        <v>0.25972267111387998</v>
      </c>
      <c r="X268" s="17">
        <v>0.34110597856459302</v>
      </c>
      <c r="Y268" s="17">
        <v>0.42202844014539298</v>
      </c>
      <c r="Z268" s="17"/>
      <c r="AA268" s="17">
        <v>0.24851805063104801</v>
      </c>
      <c r="AB268" s="17">
        <v>0.20481385535553401</v>
      </c>
      <c r="AC268" s="17">
        <v>0.23287452277975201</v>
      </c>
      <c r="AD268" s="17">
        <v>0.22299262753868199</v>
      </c>
      <c r="AE268" s="17">
        <v>0.190737696657334</v>
      </c>
    </row>
    <row r="269" spans="2:31" x14ac:dyDescent="0.2">
      <c r="B269" t="s">
        <v>161</v>
      </c>
      <c r="C269" s="17">
        <v>0.27306747813785098</v>
      </c>
      <c r="D269" s="17">
        <v>0.22387333899617001</v>
      </c>
      <c r="E269" s="17">
        <v>0.25293262769091401</v>
      </c>
      <c r="F269" s="17">
        <v>0.261452397505056</v>
      </c>
      <c r="G269" s="17">
        <v>0.27747292055994999</v>
      </c>
      <c r="H269" s="17">
        <v>0.29155870436925702</v>
      </c>
      <c r="I269" s="17">
        <v>0.31546556934317999</v>
      </c>
      <c r="J269" s="17"/>
      <c r="K269" s="17">
        <v>0.27519973931770098</v>
      </c>
      <c r="L269" s="17">
        <v>0.27011310766722502</v>
      </c>
      <c r="M269" s="17"/>
      <c r="N269" s="17">
        <v>0.24888046131810701</v>
      </c>
      <c r="O269" s="17">
        <v>0.327069370493273</v>
      </c>
      <c r="P269" s="17">
        <v>0.38158253193123498</v>
      </c>
      <c r="Q269" s="17">
        <v>0.28419889536096199</v>
      </c>
      <c r="R269" s="17">
        <v>0.19743130421548499</v>
      </c>
      <c r="S269" s="17">
        <v>0.28546734051072797</v>
      </c>
      <c r="T269" s="17">
        <v>0.253484747035155</v>
      </c>
      <c r="U269" s="17">
        <v>0.290770181371936</v>
      </c>
      <c r="V269" s="17">
        <v>0.26840056080215702</v>
      </c>
      <c r="W269" s="17">
        <v>0.218695289977417</v>
      </c>
      <c r="X269" s="17">
        <v>0.242031352236562</v>
      </c>
      <c r="Y269" s="17">
        <v>0.23006883173647499</v>
      </c>
      <c r="Z269" s="17"/>
      <c r="AA269" s="17">
        <v>0.27065299139780502</v>
      </c>
      <c r="AB269" s="17">
        <v>0.23376279716200299</v>
      </c>
      <c r="AC269" s="17">
        <v>0.28704044266560502</v>
      </c>
      <c r="AD269" s="17">
        <v>0.29540718396743398</v>
      </c>
      <c r="AE269" s="17">
        <v>0.27805551588465799</v>
      </c>
    </row>
    <row r="270" spans="2:31" x14ac:dyDescent="0.2">
      <c r="B270" t="s">
        <v>162</v>
      </c>
      <c r="C270" s="17">
        <v>0.27051528832872801</v>
      </c>
      <c r="D270" s="17">
        <v>0.32597519170356398</v>
      </c>
      <c r="E270" s="17">
        <v>0.303548122305139</v>
      </c>
      <c r="F270" s="17">
        <v>0.27384190379408602</v>
      </c>
      <c r="G270" s="17">
        <v>0.333404314029566</v>
      </c>
      <c r="H270" s="17">
        <v>0.23131736170210701</v>
      </c>
      <c r="I270" s="17">
        <v>0.17972510435755101</v>
      </c>
      <c r="J270" s="17"/>
      <c r="K270" s="17">
        <v>0.269934910062813</v>
      </c>
      <c r="L270" s="17">
        <v>0.27208980939398197</v>
      </c>
      <c r="M270" s="17"/>
      <c r="N270" s="17">
        <v>0.34365426677005301</v>
      </c>
      <c r="O270" s="17">
        <v>0.23653255846254001</v>
      </c>
      <c r="P270" s="17">
        <v>0.21801839325641301</v>
      </c>
      <c r="Q270" s="17">
        <v>0.24783353828317001</v>
      </c>
      <c r="R270" s="17">
        <v>0.31518778747682902</v>
      </c>
      <c r="S270" s="17">
        <v>0.29035394323268499</v>
      </c>
      <c r="T270" s="17">
        <v>0.26478755311388802</v>
      </c>
      <c r="U270" s="17">
        <v>0.42941433153472602</v>
      </c>
      <c r="V270" s="17">
        <v>0.22901196362138601</v>
      </c>
      <c r="W270" s="17">
        <v>0.27581802084232998</v>
      </c>
      <c r="X270" s="17">
        <v>0.210750409639023</v>
      </c>
      <c r="Y270" s="17">
        <v>0.15510591098739601</v>
      </c>
      <c r="Z270" s="17"/>
      <c r="AA270" s="17">
        <v>0.280854407361249</v>
      </c>
      <c r="AB270" s="17">
        <v>0.286622304138198</v>
      </c>
      <c r="AC270" s="17">
        <v>0.258547112332915</v>
      </c>
      <c r="AD270" s="17">
        <v>0.25448880769127002</v>
      </c>
      <c r="AE270" s="17">
        <v>0.25096791853053402</v>
      </c>
    </row>
    <row r="271" spans="2:31" x14ac:dyDescent="0.2">
      <c r="B271" t="s">
        <v>163</v>
      </c>
      <c r="C271" s="17">
        <v>0.114491214092</v>
      </c>
      <c r="D271" s="17">
        <v>0.20389574155419701</v>
      </c>
      <c r="E271" s="17">
        <v>0.17743308985717801</v>
      </c>
      <c r="F271" s="17">
        <v>0.12790394255905599</v>
      </c>
      <c r="G271" s="17">
        <v>9.79312148518003E-2</v>
      </c>
      <c r="H271" s="17">
        <v>5.185406823067E-2</v>
      </c>
      <c r="I271" s="17">
        <v>4.8634335903874497E-2</v>
      </c>
      <c r="J271" s="17"/>
      <c r="K271" s="17">
        <v>0.123374012110152</v>
      </c>
      <c r="L271" s="17">
        <v>0.10625124264112699</v>
      </c>
      <c r="M271" s="17"/>
      <c r="N271" s="17">
        <v>0.14391810106846201</v>
      </c>
      <c r="O271" s="17">
        <v>0.113181452039205</v>
      </c>
      <c r="P271" s="17">
        <v>6.8206521985010704E-2</v>
      </c>
      <c r="Q271" s="17">
        <v>0.122477313590628</v>
      </c>
      <c r="R271" s="17">
        <v>0.12910232003004499</v>
      </c>
      <c r="S271" s="17">
        <v>9.4444966945150505E-2</v>
      </c>
      <c r="T271" s="17">
        <v>0.115564861552254</v>
      </c>
      <c r="U271" s="17">
        <v>9.1484292149688104E-2</v>
      </c>
      <c r="V271" s="17">
        <v>0.117210748312761</v>
      </c>
      <c r="W271" s="17">
        <v>0.13443767012597199</v>
      </c>
      <c r="X271" s="17">
        <v>7.8096730331056297E-2</v>
      </c>
      <c r="Y271" s="17">
        <v>0.12571948941945399</v>
      </c>
      <c r="Z271" s="17"/>
      <c r="AA271" s="17">
        <v>7.6963999520563306E-2</v>
      </c>
      <c r="AB271" s="17">
        <v>0.165786168617966</v>
      </c>
      <c r="AC271" s="17">
        <v>0.11011812677185</v>
      </c>
      <c r="AD271" s="17">
        <v>0.14808355009864799</v>
      </c>
      <c r="AE271" s="17">
        <v>0.19100448802578199</v>
      </c>
    </row>
    <row r="272" spans="2:31" x14ac:dyDescent="0.2">
      <c r="B272" t="s">
        <v>164</v>
      </c>
      <c r="C272" s="17">
        <v>5.040950494568E-2</v>
      </c>
      <c r="D272" s="17">
        <v>0.106138352736423</v>
      </c>
      <c r="E272" s="17">
        <v>6.6083270060390498E-2</v>
      </c>
      <c r="F272" s="17">
        <v>6.3015902525708295E-2</v>
      </c>
      <c r="G272" s="17">
        <v>2.7465592851447E-2</v>
      </c>
      <c r="H272" s="17">
        <v>2.5614279169951001E-2</v>
      </c>
      <c r="I272" s="17">
        <v>2.57184474135638E-2</v>
      </c>
      <c r="J272" s="17"/>
      <c r="K272" s="17">
        <v>5.8671667395046097E-2</v>
      </c>
      <c r="L272" s="17">
        <v>4.25362258487526E-2</v>
      </c>
      <c r="M272" s="17"/>
      <c r="N272" s="17">
        <v>5.5805256278077302E-2</v>
      </c>
      <c r="O272" s="17">
        <v>5.6847069362205897E-2</v>
      </c>
      <c r="P272" s="17">
        <v>1.32060104345148E-2</v>
      </c>
      <c r="Q272" s="17">
        <v>5.8116462765115499E-2</v>
      </c>
      <c r="R272" s="17">
        <v>3.0847097376705799E-2</v>
      </c>
      <c r="S272" s="17">
        <v>7.5590601350717407E-2</v>
      </c>
      <c r="T272" s="17">
        <v>2.25547632134936E-2</v>
      </c>
      <c r="U272" s="17">
        <v>0</v>
      </c>
      <c r="V272" s="17">
        <v>0.10341922331407601</v>
      </c>
      <c r="W272" s="17">
        <v>4.4133645636158701E-2</v>
      </c>
      <c r="X272" s="17">
        <v>3.5406243265595501E-2</v>
      </c>
      <c r="Y272" s="17">
        <v>3.4784928358456098E-2</v>
      </c>
      <c r="Z272" s="17"/>
      <c r="AA272" s="17">
        <v>4.1132068073163303E-2</v>
      </c>
      <c r="AB272" s="17">
        <v>5.2984859094929899E-2</v>
      </c>
      <c r="AC272" s="17">
        <v>6.4284930532409107E-2</v>
      </c>
      <c r="AD272" s="17">
        <v>4.7612686988711399E-2</v>
      </c>
      <c r="AE272" s="17">
        <v>8.9234380901691598E-2</v>
      </c>
    </row>
    <row r="273" spans="2:31" x14ac:dyDescent="0.2">
      <c r="B273" t="s">
        <v>165</v>
      </c>
      <c r="C273" s="17">
        <v>5.5600672978662301E-2</v>
      </c>
      <c r="D273" s="17">
        <v>3.6035644256734903E-2</v>
      </c>
      <c r="E273" s="17">
        <v>1.9274556787711099E-2</v>
      </c>
      <c r="F273" s="17">
        <v>7.6946971329999794E-2</v>
      </c>
      <c r="G273" s="17">
        <v>6.0124727584761999E-2</v>
      </c>
      <c r="H273" s="17">
        <v>6.4851231960487504E-2</v>
      </c>
      <c r="I273" s="17">
        <v>7.0855798179560503E-2</v>
      </c>
      <c r="J273" s="17"/>
      <c r="K273" s="17">
        <v>3.08074859276718E-2</v>
      </c>
      <c r="L273" s="17">
        <v>7.9997938710958394E-2</v>
      </c>
      <c r="M273" s="17"/>
      <c r="N273" s="17">
        <v>4.7219812260218201E-2</v>
      </c>
      <c r="O273" s="17">
        <v>4.2006284918813197E-2</v>
      </c>
      <c r="P273" s="17">
        <v>4.7181050411627103E-2</v>
      </c>
      <c r="Q273" s="17">
        <v>5.8918478099728902E-2</v>
      </c>
      <c r="R273" s="17">
        <v>8.5683605033874594E-2</v>
      </c>
      <c r="S273" s="17">
        <v>4.3978226441569297E-2</v>
      </c>
      <c r="T273" s="17">
        <v>6.7210248973918502E-2</v>
      </c>
      <c r="U273" s="17">
        <v>2.4587232317068702E-2</v>
      </c>
      <c r="V273" s="17">
        <v>5.9208192715587402E-2</v>
      </c>
      <c r="W273" s="17">
        <v>6.7192702304242499E-2</v>
      </c>
      <c r="X273" s="17">
        <v>9.2609285963169904E-2</v>
      </c>
      <c r="Y273" s="17">
        <v>3.2292399352826497E-2</v>
      </c>
      <c r="Z273" s="17"/>
      <c r="AA273" s="17">
        <v>8.1878483016171594E-2</v>
      </c>
      <c r="AB273" s="17">
        <v>5.6030015631368502E-2</v>
      </c>
      <c r="AC273" s="17">
        <v>4.7134864917468003E-2</v>
      </c>
      <c r="AD273" s="17">
        <v>3.1415143715254702E-2</v>
      </c>
      <c r="AE273" s="17">
        <v>0</v>
      </c>
    </row>
    <row r="274" spans="2:31" x14ac:dyDescent="0.2">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row>
    <row r="275" spans="2:31" x14ac:dyDescent="0.2">
      <c r="B275" s="6" t="s">
        <v>176</v>
      </c>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row>
    <row r="276" spans="2:31" x14ac:dyDescent="0.2">
      <c r="B276" s="21" t="s">
        <v>54</v>
      </c>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row>
    <row r="277" spans="2:31" x14ac:dyDescent="0.2">
      <c r="B277" t="s">
        <v>160</v>
      </c>
      <c r="C277" s="17">
        <v>0.244400358836461</v>
      </c>
      <c r="D277" s="17">
        <v>8.2114958109138894E-2</v>
      </c>
      <c r="E277" s="17">
        <v>0.16861895848706601</v>
      </c>
      <c r="F277" s="17">
        <v>0.15974429358627301</v>
      </c>
      <c r="G277" s="17">
        <v>0.26324285953651799</v>
      </c>
      <c r="H277" s="17">
        <v>0.36512853492492398</v>
      </c>
      <c r="I277" s="17">
        <v>0.38608301793417699</v>
      </c>
      <c r="J277" s="17"/>
      <c r="K277" s="17">
        <v>0.25072924204637398</v>
      </c>
      <c r="L277" s="17">
        <v>0.23730093402643801</v>
      </c>
      <c r="M277" s="17"/>
      <c r="N277" s="17">
        <v>0.16529073706042599</v>
      </c>
      <c r="O277" s="17">
        <v>0.31465824008875698</v>
      </c>
      <c r="P277" s="17">
        <v>0.21416813627134099</v>
      </c>
      <c r="Q277" s="17">
        <v>0.25053642700770701</v>
      </c>
      <c r="R277" s="17">
        <v>0.222886210425534</v>
      </c>
      <c r="S277" s="17">
        <v>0.23739578183594101</v>
      </c>
      <c r="T277" s="17">
        <v>0.26573535010349097</v>
      </c>
      <c r="U277" s="17">
        <v>0.29546176054265499</v>
      </c>
      <c r="V277" s="17">
        <v>0.22558902934629299</v>
      </c>
      <c r="W277" s="17">
        <v>0.22599311507521899</v>
      </c>
      <c r="X277" s="17">
        <v>0.357627345362244</v>
      </c>
      <c r="Y277" s="17">
        <v>0.25458179806950898</v>
      </c>
      <c r="Z277" s="17"/>
      <c r="AA277" s="17">
        <v>0.25589668428080897</v>
      </c>
      <c r="AB277" s="17">
        <v>0.239370840011674</v>
      </c>
      <c r="AC277" s="17">
        <v>0.22725859667520301</v>
      </c>
      <c r="AD277" s="17">
        <v>0.193319196960167</v>
      </c>
      <c r="AE277" s="17">
        <v>0.292007590669074</v>
      </c>
    </row>
    <row r="278" spans="2:31" x14ac:dyDescent="0.2">
      <c r="B278" t="s">
        <v>161</v>
      </c>
      <c r="C278" s="17">
        <v>0.257869276471484</v>
      </c>
      <c r="D278" s="17">
        <v>0.239682453385136</v>
      </c>
      <c r="E278" s="17">
        <v>0.25771071948762297</v>
      </c>
      <c r="F278" s="17">
        <v>0.28425994792258003</v>
      </c>
      <c r="G278" s="17">
        <v>0.24577570360630799</v>
      </c>
      <c r="H278" s="17">
        <v>0.236331460490808</v>
      </c>
      <c r="I278" s="17">
        <v>0.27274939831665801</v>
      </c>
      <c r="J278" s="17"/>
      <c r="K278" s="17">
        <v>0.24384117415218501</v>
      </c>
      <c r="L278" s="17">
        <v>0.27062548209527398</v>
      </c>
      <c r="M278" s="17"/>
      <c r="N278" s="17">
        <v>0.24512580131949899</v>
      </c>
      <c r="O278" s="17">
        <v>0.16342429789677501</v>
      </c>
      <c r="P278" s="17">
        <v>0.33200810522657898</v>
      </c>
      <c r="Q278" s="17">
        <v>0.29323389681262901</v>
      </c>
      <c r="R278" s="17">
        <v>0.300108613662801</v>
      </c>
      <c r="S278" s="17">
        <v>0.27254736402494401</v>
      </c>
      <c r="T278" s="17">
        <v>0.21920490041236301</v>
      </c>
      <c r="U278" s="17">
        <v>0.21431883666073201</v>
      </c>
      <c r="V278" s="17">
        <v>0.27311388867465902</v>
      </c>
      <c r="W278" s="17">
        <v>0.27181456723784803</v>
      </c>
      <c r="X278" s="17">
        <v>0.28245258859543898</v>
      </c>
      <c r="Y278" s="17">
        <v>0.30463324067991499</v>
      </c>
      <c r="Z278" s="17"/>
      <c r="AA278" s="17">
        <v>0.27136831392035698</v>
      </c>
      <c r="AB278" s="17">
        <v>0.19417200948593499</v>
      </c>
      <c r="AC278" s="17">
        <v>0.29205271024344998</v>
      </c>
      <c r="AD278" s="17">
        <v>0.26483572734573402</v>
      </c>
      <c r="AE278" s="17">
        <v>0.22387804613274301</v>
      </c>
    </row>
    <row r="279" spans="2:31" x14ac:dyDescent="0.2">
      <c r="B279" t="s">
        <v>162</v>
      </c>
      <c r="C279" s="17">
        <v>0.26566206848882101</v>
      </c>
      <c r="D279" s="17">
        <v>0.32134015088083101</v>
      </c>
      <c r="E279" s="17">
        <v>0.31464990843267798</v>
      </c>
      <c r="F279" s="17">
        <v>0.29311317983954799</v>
      </c>
      <c r="G279" s="17">
        <v>0.29741395065277898</v>
      </c>
      <c r="H279" s="17">
        <v>0.222713641121914</v>
      </c>
      <c r="I279" s="17">
        <v>0.16979266846420701</v>
      </c>
      <c r="J279" s="17"/>
      <c r="K279" s="17">
        <v>0.27972475367099597</v>
      </c>
      <c r="L279" s="17">
        <v>0.25293166597172601</v>
      </c>
      <c r="M279" s="17"/>
      <c r="N279" s="17">
        <v>0.28998591018444903</v>
      </c>
      <c r="O279" s="17">
        <v>0.31271524800766198</v>
      </c>
      <c r="P279" s="17">
        <v>0.27703053041773001</v>
      </c>
      <c r="Q279" s="17">
        <v>0.27905696139973701</v>
      </c>
      <c r="R279" s="17">
        <v>0.25391167377770002</v>
      </c>
      <c r="S279" s="17">
        <v>0.252495706896601</v>
      </c>
      <c r="T279" s="17">
        <v>0.198399831550162</v>
      </c>
      <c r="U279" s="17">
        <v>0.277604386169025</v>
      </c>
      <c r="V279" s="17">
        <v>0.25255209816373198</v>
      </c>
      <c r="W279" s="17">
        <v>0.26374056477415397</v>
      </c>
      <c r="X279" s="17">
        <v>0.172549891556218</v>
      </c>
      <c r="Y279" s="17">
        <v>0.31443913375639698</v>
      </c>
      <c r="Z279" s="17"/>
      <c r="AA279" s="17">
        <v>0.19761458138082799</v>
      </c>
      <c r="AB279" s="17">
        <v>0.34167299767804898</v>
      </c>
      <c r="AC279" s="17">
        <v>0.27038756040450102</v>
      </c>
      <c r="AD279" s="17">
        <v>0.31898850343442597</v>
      </c>
      <c r="AE279" s="17">
        <v>0.185927095760754</v>
      </c>
    </row>
    <row r="280" spans="2:31" x14ac:dyDescent="0.2">
      <c r="B280" t="s">
        <v>163</v>
      </c>
      <c r="C280" s="17">
        <v>0.10150089570216</v>
      </c>
      <c r="D280" s="17">
        <v>0.172363194455908</v>
      </c>
      <c r="E280" s="17">
        <v>0.15211987821671299</v>
      </c>
      <c r="F280" s="17">
        <v>0.15602423677326899</v>
      </c>
      <c r="G280" s="17">
        <v>7.1053263279776901E-2</v>
      </c>
      <c r="H280" s="17">
        <v>3.2942238343846401E-2</v>
      </c>
      <c r="I280" s="17">
        <v>3.9660178760807303E-2</v>
      </c>
      <c r="J280" s="17"/>
      <c r="K280" s="17">
        <v>0.124086686742271</v>
      </c>
      <c r="L280" s="17">
        <v>7.9842873042496501E-2</v>
      </c>
      <c r="M280" s="17"/>
      <c r="N280" s="17">
        <v>0.13853857161890601</v>
      </c>
      <c r="O280" s="17">
        <v>0.108737992566616</v>
      </c>
      <c r="P280" s="17">
        <v>3.4449388856123898E-2</v>
      </c>
      <c r="Q280" s="17">
        <v>6.8577222626937107E-2</v>
      </c>
      <c r="R280" s="17">
        <v>8.8759121461809407E-2</v>
      </c>
      <c r="S280" s="17">
        <v>9.6312296293014493E-2</v>
      </c>
      <c r="T280" s="17">
        <v>0.15669468269885101</v>
      </c>
      <c r="U280" s="17">
        <v>6.9661361753525899E-2</v>
      </c>
      <c r="V280" s="17">
        <v>0.105579366306479</v>
      </c>
      <c r="W280" s="17">
        <v>0.13748169657765799</v>
      </c>
      <c r="X280" s="17">
        <v>5.8415711113372799E-2</v>
      </c>
      <c r="Y280" s="17">
        <v>6.3509927961981599E-2</v>
      </c>
      <c r="Z280" s="17"/>
      <c r="AA280" s="17">
        <v>7.4868725589871704E-2</v>
      </c>
      <c r="AB280" s="17">
        <v>0.109865634333996</v>
      </c>
      <c r="AC280" s="17">
        <v>0.112009420038893</v>
      </c>
      <c r="AD280" s="17">
        <v>0.113249739834763</v>
      </c>
      <c r="AE280" s="17">
        <v>0.208186225532668</v>
      </c>
    </row>
    <row r="281" spans="2:31" x14ac:dyDescent="0.2">
      <c r="B281" t="s">
        <v>164</v>
      </c>
      <c r="C281" s="17">
        <v>4.1717392331282799E-2</v>
      </c>
      <c r="D281" s="17">
        <v>7.1450611024446498E-2</v>
      </c>
      <c r="E281" s="17">
        <v>6.5622162732580994E-2</v>
      </c>
      <c r="F281" s="17">
        <v>4.6391706243134198E-2</v>
      </c>
      <c r="G281" s="17">
        <v>3.2620599760700503E-2</v>
      </c>
      <c r="H281" s="17">
        <v>2.59601355782434E-2</v>
      </c>
      <c r="I281" s="17">
        <v>1.6724508391834099E-2</v>
      </c>
      <c r="J281" s="17"/>
      <c r="K281" s="17">
        <v>4.6676274266996803E-2</v>
      </c>
      <c r="L281" s="17">
        <v>3.7034636121461399E-2</v>
      </c>
      <c r="M281" s="17"/>
      <c r="N281" s="17">
        <v>4.1041185946664401E-2</v>
      </c>
      <c r="O281" s="17">
        <v>5.0097006922284498E-2</v>
      </c>
      <c r="P281" s="17">
        <v>2.43320253367874E-2</v>
      </c>
      <c r="Q281" s="17">
        <v>2.9444794460752301E-2</v>
      </c>
      <c r="R281" s="17">
        <v>1.556566123783E-2</v>
      </c>
      <c r="S281" s="17">
        <v>4.2690423659526702E-2</v>
      </c>
      <c r="T281" s="17">
        <v>3.7104336755396899E-2</v>
      </c>
      <c r="U281" s="17">
        <v>2.5087024494790201E-2</v>
      </c>
      <c r="V281" s="17">
        <v>8.2764777805410306E-2</v>
      </c>
      <c r="W281" s="17">
        <v>4.5615011457869899E-2</v>
      </c>
      <c r="X281" s="17">
        <v>5.5435111739811797E-2</v>
      </c>
      <c r="Y281" s="17">
        <v>0</v>
      </c>
      <c r="Z281" s="17"/>
      <c r="AA281" s="17">
        <v>3.2480470456577697E-2</v>
      </c>
      <c r="AB281" s="17">
        <v>3.06502945705453E-2</v>
      </c>
      <c r="AC281" s="17">
        <v>4.1581319189062202E-2</v>
      </c>
      <c r="AD281" s="17">
        <v>7.0033778679357006E-2</v>
      </c>
      <c r="AE281" s="17">
        <v>9.0001041904760895E-2</v>
      </c>
    </row>
    <row r="282" spans="2:31" x14ac:dyDescent="0.2">
      <c r="B282" t="s">
        <v>165</v>
      </c>
      <c r="C282" s="17">
        <v>8.8850008169790495E-2</v>
      </c>
      <c r="D282" s="17">
        <v>0.113048632144539</v>
      </c>
      <c r="E282" s="17">
        <v>4.1278372643337703E-2</v>
      </c>
      <c r="F282" s="17">
        <v>6.0466635635196497E-2</v>
      </c>
      <c r="G282" s="17">
        <v>8.9893623163917802E-2</v>
      </c>
      <c r="H282" s="17">
        <v>0.11692398954026299</v>
      </c>
      <c r="I282" s="17">
        <v>0.11499022813231601</v>
      </c>
      <c r="J282" s="17"/>
      <c r="K282" s="17">
        <v>5.4941869121177801E-2</v>
      </c>
      <c r="L282" s="17">
        <v>0.122264408742604</v>
      </c>
      <c r="M282" s="17"/>
      <c r="N282" s="17">
        <v>0.120017793870055</v>
      </c>
      <c r="O282" s="17">
        <v>5.0367214517905899E-2</v>
      </c>
      <c r="P282" s="17">
        <v>0.118011813891439</v>
      </c>
      <c r="Q282" s="17">
        <v>7.9150697692237704E-2</v>
      </c>
      <c r="R282" s="17">
        <v>0.118768719434325</v>
      </c>
      <c r="S282" s="17">
        <v>9.8558427289972605E-2</v>
      </c>
      <c r="T282" s="17">
        <v>0.122860898479737</v>
      </c>
      <c r="U282" s="17">
        <v>0.117866630379271</v>
      </c>
      <c r="V282" s="17">
        <v>6.04008397034273E-2</v>
      </c>
      <c r="W282" s="17">
        <v>5.5355044877251403E-2</v>
      </c>
      <c r="X282" s="17">
        <v>7.3519351632914107E-2</v>
      </c>
      <c r="Y282" s="17">
        <v>6.2835899532197606E-2</v>
      </c>
      <c r="Z282" s="17"/>
      <c r="AA282" s="17">
        <v>0.167771224371557</v>
      </c>
      <c r="AB282" s="17">
        <v>8.4268223919800794E-2</v>
      </c>
      <c r="AC282" s="17">
        <v>5.6710393448890201E-2</v>
      </c>
      <c r="AD282" s="17">
        <v>3.9573053745553102E-2</v>
      </c>
      <c r="AE282" s="17">
        <v>0</v>
      </c>
    </row>
    <row r="283" spans="2:31" x14ac:dyDescent="0.2">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row>
    <row r="284" spans="2:31" x14ac:dyDescent="0.2">
      <c r="B284" s="6" t="s">
        <v>177</v>
      </c>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row>
    <row r="285" spans="2:31" x14ac:dyDescent="0.2">
      <c r="B285" s="21" t="s">
        <v>54</v>
      </c>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row>
    <row r="286" spans="2:31" x14ac:dyDescent="0.2">
      <c r="B286" t="s">
        <v>160</v>
      </c>
      <c r="C286" s="17">
        <v>0.123116169465252</v>
      </c>
      <c r="D286" s="17">
        <v>0.115909137124397</v>
      </c>
      <c r="E286" s="17">
        <v>0.13901482268059101</v>
      </c>
      <c r="F286" s="17">
        <v>7.0104709634920104E-2</v>
      </c>
      <c r="G286" s="17">
        <v>0.177362620161783</v>
      </c>
      <c r="H286" s="17">
        <v>0.141502308269185</v>
      </c>
      <c r="I286" s="17">
        <v>0.10193176367597701</v>
      </c>
      <c r="J286" s="17"/>
      <c r="K286" s="17">
        <v>0.13414331325359699</v>
      </c>
      <c r="L286" s="17">
        <v>0.112816165608561</v>
      </c>
      <c r="M286" s="17"/>
      <c r="N286" s="17">
        <v>0.13662447316124601</v>
      </c>
      <c r="O286" s="17">
        <v>0.110793763995232</v>
      </c>
      <c r="P286" s="17">
        <v>0.169189237735452</v>
      </c>
      <c r="Q286" s="17">
        <v>0.132587395777441</v>
      </c>
      <c r="R286" s="17">
        <v>0.11740517283019899</v>
      </c>
      <c r="S286" s="17">
        <v>0.12693500006710201</v>
      </c>
      <c r="T286" s="17">
        <v>0.10072564779887801</v>
      </c>
      <c r="U286" s="17">
        <v>0.101134053277901</v>
      </c>
      <c r="V286" s="17">
        <v>8.3094380604534002E-2</v>
      </c>
      <c r="W286" s="17">
        <v>7.69551729232094E-2</v>
      </c>
      <c r="X286" s="17">
        <v>0.205589572428832</v>
      </c>
      <c r="Y286" s="17">
        <v>0.20162593363699499</v>
      </c>
      <c r="Z286" s="17"/>
      <c r="AA286" s="17">
        <v>0.14106524270905099</v>
      </c>
      <c r="AB286" s="17">
        <v>0.117995484496662</v>
      </c>
      <c r="AC286" s="17">
        <v>0.103221434546477</v>
      </c>
      <c r="AD286" s="17">
        <v>9.8973341281117802E-2</v>
      </c>
      <c r="AE286" s="17">
        <v>0.20013656574519301</v>
      </c>
    </row>
    <row r="287" spans="2:31" x14ac:dyDescent="0.2">
      <c r="B287" t="s">
        <v>161</v>
      </c>
      <c r="C287" s="17">
        <v>0.15450252873810699</v>
      </c>
      <c r="D287" s="17">
        <v>0.102335785910122</v>
      </c>
      <c r="E287" s="17">
        <v>0.173667392001777</v>
      </c>
      <c r="F287" s="17">
        <v>0.15855195384741699</v>
      </c>
      <c r="G287" s="17">
        <v>0.151785932254208</v>
      </c>
      <c r="H287" s="17">
        <v>0.222407056391729</v>
      </c>
      <c r="I287" s="17">
        <v>0.12679597874847501</v>
      </c>
      <c r="J287" s="17"/>
      <c r="K287" s="17">
        <v>0.139490973737944</v>
      </c>
      <c r="L287" s="17">
        <v>0.167889316878399</v>
      </c>
      <c r="M287" s="17"/>
      <c r="N287" s="17">
        <v>0.15175068086210999</v>
      </c>
      <c r="O287" s="17">
        <v>0.17444581491710401</v>
      </c>
      <c r="P287" s="17">
        <v>0.14006864100762101</v>
      </c>
      <c r="Q287" s="17">
        <v>0.13788182475185501</v>
      </c>
      <c r="R287" s="17">
        <v>0.101816899053747</v>
      </c>
      <c r="S287" s="17">
        <v>0.19095989885366199</v>
      </c>
      <c r="T287" s="17">
        <v>0.173939443813245</v>
      </c>
      <c r="U287" s="17">
        <v>4.9785070452534101E-2</v>
      </c>
      <c r="V287" s="17">
        <v>0.13152710779611401</v>
      </c>
      <c r="W287" s="17">
        <v>0.17902586009496399</v>
      </c>
      <c r="X287" s="17">
        <v>0.16757889786327801</v>
      </c>
      <c r="Y287" s="17">
        <v>0.26093937009194901</v>
      </c>
      <c r="Z287" s="17"/>
      <c r="AA287" s="17">
        <v>0.18876938379052999</v>
      </c>
      <c r="AB287" s="17">
        <v>0.14546376571525299</v>
      </c>
      <c r="AC287" s="17">
        <v>0.15055366684809701</v>
      </c>
      <c r="AD287" s="17">
        <v>9.4102643775932998E-2</v>
      </c>
      <c r="AE287" s="17">
        <v>0.132069895750004</v>
      </c>
    </row>
    <row r="288" spans="2:31" x14ac:dyDescent="0.2">
      <c r="B288" t="s">
        <v>162</v>
      </c>
      <c r="C288" s="17">
        <v>0.295492085467009</v>
      </c>
      <c r="D288" s="17">
        <v>0.262582922378154</v>
      </c>
      <c r="E288" s="17">
        <v>0.28738112393729998</v>
      </c>
      <c r="F288" s="17">
        <v>0.28429118211334897</v>
      </c>
      <c r="G288" s="17">
        <v>0.32149181289726703</v>
      </c>
      <c r="H288" s="17">
        <v>0.25893414487008798</v>
      </c>
      <c r="I288" s="17">
        <v>0.336446031829292</v>
      </c>
      <c r="J288" s="17"/>
      <c r="K288" s="17">
        <v>0.276807487245885</v>
      </c>
      <c r="L288" s="17">
        <v>0.31482348982866998</v>
      </c>
      <c r="M288" s="17"/>
      <c r="N288" s="17">
        <v>0.28115462308714101</v>
      </c>
      <c r="O288" s="17">
        <v>0.35114928932856199</v>
      </c>
      <c r="P288" s="17">
        <v>0.239625578876382</v>
      </c>
      <c r="Q288" s="17">
        <v>0.30557299519723502</v>
      </c>
      <c r="R288" s="17">
        <v>0.30108805871231797</v>
      </c>
      <c r="S288" s="17">
        <v>0.27109689062044501</v>
      </c>
      <c r="T288" s="17">
        <v>0.26936669679853797</v>
      </c>
      <c r="U288" s="17">
        <v>0.42409426906445502</v>
      </c>
      <c r="V288" s="17">
        <v>0.27519045191545</v>
      </c>
      <c r="W288" s="17">
        <v>0.34751676530519199</v>
      </c>
      <c r="X288" s="17">
        <v>0.21136182989343599</v>
      </c>
      <c r="Y288" s="17">
        <v>0.25328481494931299</v>
      </c>
      <c r="Z288" s="17"/>
      <c r="AA288" s="17">
        <v>0.28782404596315397</v>
      </c>
      <c r="AB288" s="17">
        <v>0.30479307048201698</v>
      </c>
      <c r="AC288" s="17">
        <v>0.31091039414763399</v>
      </c>
      <c r="AD288" s="17">
        <v>0.288979467951543</v>
      </c>
      <c r="AE288" s="17">
        <v>0.19540384099359301</v>
      </c>
    </row>
    <row r="289" spans="2:31" x14ac:dyDescent="0.2">
      <c r="B289" t="s">
        <v>163</v>
      </c>
      <c r="C289" s="17">
        <v>0.24859732060210499</v>
      </c>
      <c r="D289" s="17">
        <v>0.25662629778761697</v>
      </c>
      <c r="E289" s="17">
        <v>0.23702997890965299</v>
      </c>
      <c r="F289" s="17">
        <v>0.28987837951671303</v>
      </c>
      <c r="G289" s="17">
        <v>0.202504761087302</v>
      </c>
      <c r="H289" s="17">
        <v>0.222431334153529</v>
      </c>
      <c r="I289" s="17">
        <v>0.27388540405230499</v>
      </c>
      <c r="J289" s="17"/>
      <c r="K289" s="17">
        <v>0.26531610239131098</v>
      </c>
      <c r="L289" s="17">
        <v>0.233211834036646</v>
      </c>
      <c r="M289" s="17"/>
      <c r="N289" s="17">
        <v>0.27545978993747</v>
      </c>
      <c r="O289" s="17">
        <v>0.225433524011177</v>
      </c>
      <c r="P289" s="17">
        <v>0.24010686896233199</v>
      </c>
      <c r="Q289" s="17">
        <v>0.24019516186680101</v>
      </c>
      <c r="R289" s="17">
        <v>0.31866242239936998</v>
      </c>
      <c r="S289" s="17">
        <v>0.27181754894818899</v>
      </c>
      <c r="T289" s="17">
        <v>0.23340229693741599</v>
      </c>
      <c r="U289" s="17">
        <v>0.236127674695604</v>
      </c>
      <c r="V289" s="17">
        <v>0.33292750811720401</v>
      </c>
      <c r="W289" s="17">
        <v>0.16782553879817999</v>
      </c>
      <c r="X289" s="17">
        <v>0.154106970460551</v>
      </c>
      <c r="Y289" s="17">
        <v>0.18481446287980199</v>
      </c>
      <c r="Z289" s="17"/>
      <c r="AA289" s="17">
        <v>0.21917558724714101</v>
      </c>
      <c r="AB289" s="17">
        <v>0.24676513683870599</v>
      </c>
      <c r="AC289" s="17">
        <v>0.26687675752172402</v>
      </c>
      <c r="AD289" s="17">
        <v>0.33102490796593098</v>
      </c>
      <c r="AE289" s="17">
        <v>0.32747163145399799</v>
      </c>
    </row>
    <row r="290" spans="2:31" x14ac:dyDescent="0.2">
      <c r="B290" t="s">
        <v>164</v>
      </c>
      <c r="C290" s="17">
        <v>0.13983825923576301</v>
      </c>
      <c r="D290" s="17">
        <v>0.189156964414012</v>
      </c>
      <c r="E290" s="17">
        <v>0.137691152993315</v>
      </c>
      <c r="F290" s="17">
        <v>0.14763629611176099</v>
      </c>
      <c r="G290" s="17">
        <v>9.8383204004346497E-2</v>
      </c>
      <c r="H290" s="17">
        <v>0.121902361120973</v>
      </c>
      <c r="I290" s="17">
        <v>0.14815494135249899</v>
      </c>
      <c r="J290" s="17"/>
      <c r="K290" s="17">
        <v>0.16220081856327201</v>
      </c>
      <c r="L290" s="17">
        <v>0.116649172019956</v>
      </c>
      <c r="M290" s="17"/>
      <c r="N290" s="17">
        <v>0.100151548951202</v>
      </c>
      <c r="O290" s="17">
        <v>0.11609765087553001</v>
      </c>
      <c r="P290" s="17">
        <v>0.16323198904865499</v>
      </c>
      <c r="Q290" s="17">
        <v>0.16421554456401599</v>
      </c>
      <c r="R290" s="17">
        <v>7.2322238883618703E-2</v>
      </c>
      <c r="S290" s="17">
        <v>9.5212435069032597E-2</v>
      </c>
      <c r="T290" s="17">
        <v>0.178703519728317</v>
      </c>
      <c r="U290" s="17">
        <v>0.164271700192437</v>
      </c>
      <c r="V290" s="17">
        <v>0.153096960115331</v>
      </c>
      <c r="W290" s="17">
        <v>0.19419574791942301</v>
      </c>
      <c r="X290" s="17">
        <v>0.24319109874714301</v>
      </c>
      <c r="Y290" s="17">
        <v>6.7043019089114794E-2</v>
      </c>
      <c r="Z290" s="17"/>
      <c r="AA290" s="17">
        <v>0.11901754456936001</v>
      </c>
      <c r="AB290" s="17">
        <v>0.13907509069349</v>
      </c>
      <c r="AC290" s="17">
        <v>0.13597165793733601</v>
      </c>
      <c r="AD290" s="17">
        <v>0.17203031888553999</v>
      </c>
      <c r="AE290" s="17">
        <v>0.144918066057212</v>
      </c>
    </row>
    <row r="291" spans="2:31" x14ac:dyDescent="0.2">
      <c r="B291" t="s">
        <v>165</v>
      </c>
      <c r="C291" s="17">
        <v>3.8453636491764698E-2</v>
      </c>
      <c r="D291" s="17">
        <v>7.3388892385697804E-2</v>
      </c>
      <c r="E291" s="17">
        <v>2.5215529477363999E-2</v>
      </c>
      <c r="F291" s="17">
        <v>4.9537478775839902E-2</v>
      </c>
      <c r="G291" s="17">
        <v>4.84716695950939E-2</v>
      </c>
      <c r="H291" s="17">
        <v>3.28227951944959E-2</v>
      </c>
      <c r="I291" s="17">
        <v>1.27858803414521E-2</v>
      </c>
      <c r="J291" s="17"/>
      <c r="K291" s="17">
        <v>2.2041304807991501E-2</v>
      </c>
      <c r="L291" s="17">
        <v>5.4610021627767701E-2</v>
      </c>
      <c r="M291" s="17"/>
      <c r="N291" s="17">
        <v>5.4858884000831901E-2</v>
      </c>
      <c r="O291" s="17">
        <v>2.2079956872395501E-2</v>
      </c>
      <c r="P291" s="17">
        <v>4.7777684369558399E-2</v>
      </c>
      <c r="Q291" s="17">
        <v>1.9547077842651701E-2</v>
      </c>
      <c r="R291" s="17">
        <v>8.8705208120747905E-2</v>
      </c>
      <c r="S291" s="17">
        <v>4.3978226441569297E-2</v>
      </c>
      <c r="T291" s="17">
        <v>4.3862394923606898E-2</v>
      </c>
      <c r="U291" s="17">
        <v>2.4587232317068702E-2</v>
      </c>
      <c r="V291" s="17">
        <v>2.4163591451366699E-2</v>
      </c>
      <c r="W291" s="17">
        <v>3.4480914959032001E-2</v>
      </c>
      <c r="X291" s="17">
        <v>1.8171630606760299E-2</v>
      </c>
      <c r="Y291" s="17">
        <v>3.2292399352826497E-2</v>
      </c>
      <c r="Z291" s="17"/>
      <c r="AA291" s="17">
        <v>4.4148195720764297E-2</v>
      </c>
      <c r="AB291" s="17">
        <v>4.5907451773871802E-2</v>
      </c>
      <c r="AC291" s="17">
        <v>3.24660889987319E-2</v>
      </c>
      <c r="AD291" s="17">
        <v>1.4889320139935099E-2</v>
      </c>
      <c r="AE291" s="17">
        <v>0</v>
      </c>
    </row>
    <row r="292" spans="2:31" x14ac:dyDescent="0.2">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row>
    <row r="293" spans="2:31" x14ac:dyDescent="0.2">
      <c r="B293" s="6" t="s">
        <v>178</v>
      </c>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row>
    <row r="294" spans="2:31" x14ac:dyDescent="0.2">
      <c r="B294" s="21" t="s">
        <v>54</v>
      </c>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row>
    <row r="295" spans="2:31" x14ac:dyDescent="0.2">
      <c r="B295" t="s">
        <v>160</v>
      </c>
      <c r="C295" s="17">
        <v>0.14043868550202299</v>
      </c>
      <c r="D295" s="17">
        <v>6.8446174684337793E-2</v>
      </c>
      <c r="E295" s="17">
        <v>0.13130492646682601</v>
      </c>
      <c r="F295" s="17">
        <v>0.11282801435715099</v>
      </c>
      <c r="G295" s="17">
        <v>0.16365339048081901</v>
      </c>
      <c r="H295" s="17">
        <v>0.19523930988559701</v>
      </c>
      <c r="I295" s="17">
        <v>0.162445948578298</v>
      </c>
      <c r="J295" s="17"/>
      <c r="K295" s="17">
        <v>0.14208676084630101</v>
      </c>
      <c r="L295" s="17">
        <v>0.137518711396102</v>
      </c>
      <c r="M295" s="17"/>
      <c r="N295" s="17">
        <v>0.132458383980982</v>
      </c>
      <c r="O295" s="17">
        <v>0.137658553555006</v>
      </c>
      <c r="P295" s="17">
        <v>0.16947271864511901</v>
      </c>
      <c r="Q295" s="17">
        <v>0.138724666639266</v>
      </c>
      <c r="R295" s="17">
        <v>9.8352415786326294E-2</v>
      </c>
      <c r="S295" s="17">
        <v>0.15895709810306499</v>
      </c>
      <c r="T295" s="17">
        <v>0.131798405757103</v>
      </c>
      <c r="U295" s="17">
        <v>4.7027591039201802E-2</v>
      </c>
      <c r="V295" s="17">
        <v>0.11779192425766501</v>
      </c>
      <c r="W295" s="17">
        <v>0.16968774095525799</v>
      </c>
      <c r="X295" s="17">
        <v>0.22353885202349399</v>
      </c>
      <c r="Y295" s="17">
        <v>0.166887362044392</v>
      </c>
      <c r="Z295" s="17"/>
      <c r="AA295" s="17">
        <v>0.146482879984278</v>
      </c>
      <c r="AB295" s="17">
        <v>0.124078416947355</v>
      </c>
      <c r="AC295" s="17">
        <v>0.12873167770031499</v>
      </c>
      <c r="AD295" s="17">
        <v>0.100684409336809</v>
      </c>
      <c r="AE295" s="17">
        <v>0.236644262051487</v>
      </c>
    </row>
    <row r="296" spans="2:31" x14ac:dyDescent="0.2">
      <c r="B296" t="s">
        <v>161</v>
      </c>
      <c r="C296" s="17">
        <v>0.23647606641305</v>
      </c>
      <c r="D296" s="17">
        <v>0.18008253060919899</v>
      </c>
      <c r="E296" s="17">
        <v>0.236031087070007</v>
      </c>
      <c r="F296" s="17">
        <v>0.236032201484972</v>
      </c>
      <c r="G296" s="17">
        <v>0.20747940556411701</v>
      </c>
      <c r="H296" s="17">
        <v>0.28516282403867999</v>
      </c>
      <c r="I296" s="17">
        <v>0.26528467235411501</v>
      </c>
      <c r="J296" s="17"/>
      <c r="K296" s="17">
        <v>0.235321642737543</v>
      </c>
      <c r="L296" s="17">
        <v>0.23659204090696101</v>
      </c>
      <c r="M296" s="17"/>
      <c r="N296" s="17">
        <v>0.22705276806702501</v>
      </c>
      <c r="O296" s="17">
        <v>0.25496925215816402</v>
      </c>
      <c r="P296" s="17">
        <v>0.23187671117740899</v>
      </c>
      <c r="Q296" s="17">
        <v>0.21393912251247901</v>
      </c>
      <c r="R296" s="17">
        <v>0.27360058281153998</v>
      </c>
      <c r="S296" s="17">
        <v>0.18485095492192899</v>
      </c>
      <c r="T296" s="17">
        <v>0.23864682401958301</v>
      </c>
      <c r="U296" s="17">
        <v>0.28289471088686102</v>
      </c>
      <c r="V296" s="17">
        <v>0.237133628287788</v>
      </c>
      <c r="W296" s="17">
        <v>0.23013067821064201</v>
      </c>
      <c r="X296" s="17">
        <v>0.212477724247948</v>
      </c>
      <c r="Y296" s="17">
        <v>0.33624770699004602</v>
      </c>
      <c r="Z296" s="17"/>
      <c r="AA296" s="17">
        <v>0.19585160975709301</v>
      </c>
      <c r="AB296" s="17">
        <v>0.22313089210064499</v>
      </c>
      <c r="AC296" s="17">
        <v>0.27517828693303997</v>
      </c>
      <c r="AD296" s="17">
        <v>0.252094378726131</v>
      </c>
      <c r="AE296" s="17">
        <v>0.36803649986000198</v>
      </c>
    </row>
    <row r="297" spans="2:31" x14ac:dyDescent="0.2">
      <c r="B297" t="s">
        <v>162</v>
      </c>
      <c r="C297" s="17">
        <v>0.368918111293563</v>
      </c>
      <c r="D297" s="17">
        <v>0.374216794649393</v>
      </c>
      <c r="E297" s="17">
        <v>0.34613091535025903</v>
      </c>
      <c r="F297" s="17">
        <v>0.32873828063633398</v>
      </c>
      <c r="G297" s="17">
        <v>0.39636296159227602</v>
      </c>
      <c r="H297" s="17">
        <v>0.33917546275981197</v>
      </c>
      <c r="I297" s="17">
        <v>0.41440022301304502</v>
      </c>
      <c r="J297" s="17"/>
      <c r="K297" s="17">
        <v>0.351645006486348</v>
      </c>
      <c r="L297" s="17">
        <v>0.387146033075212</v>
      </c>
      <c r="M297" s="17"/>
      <c r="N297" s="17">
        <v>0.41538316783735502</v>
      </c>
      <c r="O297" s="17">
        <v>0.35174602516891601</v>
      </c>
      <c r="P297" s="17">
        <v>0.40619968603714302</v>
      </c>
      <c r="Q297" s="17">
        <v>0.34728659607295798</v>
      </c>
      <c r="R297" s="17">
        <v>0.36197560188870198</v>
      </c>
      <c r="S297" s="17">
        <v>0.40093173017810402</v>
      </c>
      <c r="T297" s="17">
        <v>0.28992430103970002</v>
      </c>
      <c r="U297" s="17">
        <v>0.52322015984146497</v>
      </c>
      <c r="V297" s="17">
        <v>0.35841352015523797</v>
      </c>
      <c r="W297" s="17">
        <v>0.34334749931299402</v>
      </c>
      <c r="X297" s="17">
        <v>0.321425657032753</v>
      </c>
      <c r="Y297" s="17">
        <v>0.30801936152839998</v>
      </c>
      <c r="Z297" s="17"/>
      <c r="AA297" s="17">
        <v>0.413138600679891</v>
      </c>
      <c r="AB297" s="17">
        <v>0.37705382372609503</v>
      </c>
      <c r="AC297" s="17">
        <v>0.36063012440835701</v>
      </c>
      <c r="AD297" s="17">
        <v>0.35556397873955797</v>
      </c>
      <c r="AE297" s="17">
        <v>0.197009721089171</v>
      </c>
    </row>
    <row r="298" spans="2:31" x14ac:dyDescent="0.2">
      <c r="B298" t="s">
        <v>163</v>
      </c>
      <c r="C298" s="17">
        <v>0.15576841525438401</v>
      </c>
      <c r="D298" s="17">
        <v>0.219311929681762</v>
      </c>
      <c r="E298" s="17">
        <v>0.19491944716350301</v>
      </c>
      <c r="F298" s="17">
        <v>0.18848466239009701</v>
      </c>
      <c r="G298" s="17">
        <v>0.15873240683001</v>
      </c>
      <c r="H298" s="17">
        <v>7.8397615242764798E-2</v>
      </c>
      <c r="I298" s="17">
        <v>0.104745291029624</v>
      </c>
      <c r="J298" s="17"/>
      <c r="K298" s="17">
        <v>0.176080511249879</v>
      </c>
      <c r="L298" s="17">
        <v>0.136531039751184</v>
      </c>
      <c r="M298" s="17"/>
      <c r="N298" s="17">
        <v>0.116716978310103</v>
      </c>
      <c r="O298" s="17">
        <v>0.171102732496282</v>
      </c>
      <c r="P298" s="17">
        <v>0.13034342337629901</v>
      </c>
      <c r="Q298" s="17">
        <v>0.19880964447878399</v>
      </c>
      <c r="R298" s="17">
        <v>7.3909362715851606E-2</v>
      </c>
      <c r="S298" s="17">
        <v>0.180011934975534</v>
      </c>
      <c r="T298" s="17">
        <v>0.26304080785066197</v>
      </c>
      <c r="U298" s="17">
        <v>7.1128220553594898E-2</v>
      </c>
      <c r="V298" s="17">
        <v>0.168108695700247</v>
      </c>
      <c r="W298" s="17">
        <v>0.14539784719083401</v>
      </c>
      <c r="X298" s="17">
        <v>0.22438613608904501</v>
      </c>
      <c r="Y298" s="17">
        <v>3.0948335650432701E-2</v>
      </c>
      <c r="Z298" s="17"/>
      <c r="AA298" s="17">
        <v>0.111678378079042</v>
      </c>
      <c r="AB298" s="17">
        <v>0.18051079653624999</v>
      </c>
      <c r="AC298" s="17">
        <v>0.15957255794029099</v>
      </c>
      <c r="AD298" s="17">
        <v>0.18296871913715401</v>
      </c>
      <c r="AE298" s="17">
        <v>9.6788588220578897E-2</v>
      </c>
    </row>
    <row r="299" spans="2:31" x14ac:dyDescent="0.2">
      <c r="B299" t="s">
        <v>164</v>
      </c>
      <c r="C299" s="17">
        <v>5.1336133445459703E-2</v>
      </c>
      <c r="D299" s="17">
        <v>9.9765149384438298E-2</v>
      </c>
      <c r="E299" s="17">
        <v>5.5923646213376497E-2</v>
      </c>
      <c r="F299" s="17">
        <v>7.2952970097953804E-2</v>
      </c>
      <c r="G299" s="17">
        <v>2.8006768109885401E-2</v>
      </c>
      <c r="H299" s="17">
        <v>5.0564561722039103E-2</v>
      </c>
      <c r="I299" s="17">
        <v>1.7369022247384801E-2</v>
      </c>
      <c r="J299" s="17"/>
      <c r="K299" s="17">
        <v>6.6587572037994106E-2</v>
      </c>
      <c r="L299" s="17">
        <v>3.6647063356800701E-2</v>
      </c>
      <c r="M299" s="17"/>
      <c r="N299" s="17">
        <v>3.5161751948959701E-2</v>
      </c>
      <c r="O299" s="17">
        <v>5.6560504651440503E-2</v>
      </c>
      <c r="P299" s="17">
        <v>3.7946407939601801E-2</v>
      </c>
      <c r="Q299" s="17">
        <v>7.8428393631305202E-2</v>
      </c>
      <c r="R299" s="17">
        <v>7.3437996898624402E-2</v>
      </c>
      <c r="S299" s="17">
        <v>3.1616249071895301E-2</v>
      </c>
      <c r="T299" s="17">
        <v>2.1341703386718799E-2</v>
      </c>
      <c r="U299" s="17">
        <v>5.1142085361807602E-2</v>
      </c>
      <c r="V299" s="17">
        <v>6.7638860408805707E-2</v>
      </c>
      <c r="W299" s="17">
        <v>7.7289997383158199E-2</v>
      </c>
      <c r="X299" s="17">
        <v>1.8171630606760299E-2</v>
      </c>
      <c r="Y299" s="17">
        <v>6.3509927961981599E-2</v>
      </c>
      <c r="Z299" s="17"/>
      <c r="AA299" s="17">
        <v>4.98640796372955E-2</v>
      </c>
      <c r="AB299" s="17">
        <v>4.0394996883907602E-2</v>
      </c>
      <c r="AC299" s="17">
        <v>4.4221000692755703E-2</v>
      </c>
      <c r="AD299" s="17">
        <v>9.3733992156760704E-2</v>
      </c>
      <c r="AE299" s="17">
        <v>0.101520928778761</v>
      </c>
    </row>
    <row r="300" spans="2:31" x14ac:dyDescent="0.2">
      <c r="B300" t="s">
        <v>165</v>
      </c>
      <c r="C300" s="17">
        <v>4.70625880915208E-2</v>
      </c>
      <c r="D300" s="17">
        <v>5.8177420990868998E-2</v>
      </c>
      <c r="E300" s="17">
        <v>3.56899777360285E-2</v>
      </c>
      <c r="F300" s="17">
        <v>6.09638710334914E-2</v>
      </c>
      <c r="G300" s="17">
        <v>4.5765067422893303E-2</v>
      </c>
      <c r="H300" s="17">
        <v>5.1460226351106898E-2</v>
      </c>
      <c r="I300" s="17">
        <v>3.5754842777532499E-2</v>
      </c>
      <c r="J300" s="17"/>
      <c r="K300" s="17">
        <v>2.8278506641935101E-2</v>
      </c>
      <c r="L300" s="17">
        <v>6.5565111513739602E-2</v>
      </c>
      <c r="M300" s="17"/>
      <c r="N300" s="17">
        <v>7.3226949855574902E-2</v>
      </c>
      <c r="O300" s="17">
        <v>2.7962931970192201E-2</v>
      </c>
      <c r="P300" s="17">
        <v>2.41610528244274E-2</v>
      </c>
      <c r="Q300" s="17">
        <v>2.2811576665208701E-2</v>
      </c>
      <c r="R300" s="17">
        <v>0.118724039898955</v>
      </c>
      <c r="S300" s="17">
        <v>4.3632032749472402E-2</v>
      </c>
      <c r="T300" s="17">
        <v>5.52479579462338E-2</v>
      </c>
      <c r="U300" s="17">
        <v>2.4587232317068702E-2</v>
      </c>
      <c r="V300" s="17">
        <v>5.0913371190256601E-2</v>
      </c>
      <c r="W300" s="17">
        <v>3.4146236947113599E-2</v>
      </c>
      <c r="X300" s="17">
        <v>0</v>
      </c>
      <c r="Y300" s="17">
        <v>9.43873058247474E-2</v>
      </c>
      <c r="Z300" s="17"/>
      <c r="AA300" s="17">
        <v>8.2984451862399403E-2</v>
      </c>
      <c r="AB300" s="17">
        <v>5.4831073805747303E-2</v>
      </c>
      <c r="AC300" s="17">
        <v>3.1666352325242002E-2</v>
      </c>
      <c r="AD300" s="17">
        <v>1.4954521903587E-2</v>
      </c>
      <c r="AE300" s="17">
        <v>0</v>
      </c>
    </row>
    <row r="301" spans="2:31" x14ac:dyDescent="0.2">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row>
    <row r="302" spans="2:31" x14ac:dyDescent="0.2">
      <c r="B302" s="6" t="s">
        <v>182</v>
      </c>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row>
    <row r="303" spans="2:31" x14ac:dyDescent="0.2">
      <c r="B303" s="21" t="s">
        <v>54</v>
      </c>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row>
    <row r="304" spans="2:31" x14ac:dyDescent="0.2">
      <c r="B304" t="s">
        <v>179</v>
      </c>
      <c r="C304" s="17">
        <v>0.18907420073292799</v>
      </c>
      <c r="D304" s="17">
        <v>0.21442356449814001</v>
      </c>
      <c r="E304" s="17">
        <v>0.247613314241872</v>
      </c>
      <c r="F304" s="17">
        <v>0.19012593110867201</v>
      </c>
      <c r="G304" s="17">
        <v>0.18652526611164999</v>
      </c>
      <c r="H304" s="17">
        <v>0.130638811206819</v>
      </c>
      <c r="I304" s="17">
        <v>0.16506294140682701</v>
      </c>
      <c r="J304" s="17"/>
      <c r="K304" s="17">
        <v>0.229772850079349</v>
      </c>
      <c r="L304" s="17">
        <v>0.15007036221476699</v>
      </c>
      <c r="M304" s="17"/>
      <c r="N304" s="17">
        <v>0.20137769243620199</v>
      </c>
      <c r="O304" s="17">
        <v>0.16263538836411201</v>
      </c>
      <c r="P304" s="17">
        <v>0.115541452845197</v>
      </c>
      <c r="Q304" s="17">
        <v>0.17790910539722499</v>
      </c>
      <c r="R304" s="17">
        <v>0.18851463470007801</v>
      </c>
      <c r="S304" s="17">
        <v>0.189620517496983</v>
      </c>
      <c r="T304" s="17">
        <v>0.25243435663066299</v>
      </c>
      <c r="U304" s="17">
        <v>0.118025743327959</v>
      </c>
      <c r="V304" s="17">
        <v>0.23048553525078699</v>
      </c>
      <c r="W304" s="17">
        <v>0.230093782590163</v>
      </c>
      <c r="X304" s="17">
        <v>0.116569163370827</v>
      </c>
      <c r="Y304" s="17">
        <v>0.247580912166948</v>
      </c>
      <c r="Z304" s="17"/>
      <c r="AA304" s="17">
        <v>0.16512259191918899</v>
      </c>
      <c r="AB304" s="17">
        <v>0.172050439301451</v>
      </c>
      <c r="AC304" s="17">
        <v>0.19591852042371299</v>
      </c>
      <c r="AD304" s="17">
        <v>0.241040316094811</v>
      </c>
      <c r="AE304" s="17">
        <v>0.38506274472256602</v>
      </c>
    </row>
    <row r="305" spans="2:31" x14ac:dyDescent="0.2">
      <c r="B305" t="s">
        <v>180</v>
      </c>
      <c r="C305" s="17">
        <v>0.393364433500627</v>
      </c>
      <c r="D305" s="17">
        <v>0.42247997038833102</v>
      </c>
      <c r="E305" s="17">
        <v>0.41870396123983999</v>
      </c>
      <c r="F305" s="17">
        <v>0.38260169614686501</v>
      </c>
      <c r="G305" s="17">
        <v>0.357837105508516</v>
      </c>
      <c r="H305" s="17">
        <v>0.44257627064493399</v>
      </c>
      <c r="I305" s="17">
        <v>0.35799782372945799</v>
      </c>
      <c r="J305" s="17"/>
      <c r="K305" s="17">
        <v>0.39783718081866698</v>
      </c>
      <c r="L305" s="17">
        <v>0.38863120692740399</v>
      </c>
      <c r="M305" s="17"/>
      <c r="N305" s="17">
        <v>0.421035900472151</v>
      </c>
      <c r="O305" s="17">
        <v>0.48599284335010601</v>
      </c>
      <c r="P305" s="17">
        <v>0.41373413027380401</v>
      </c>
      <c r="Q305" s="17">
        <v>0.34829609267230599</v>
      </c>
      <c r="R305" s="17">
        <v>0.36464946473293702</v>
      </c>
      <c r="S305" s="17">
        <v>0.344753135762152</v>
      </c>
      <c r="T305" s="17">
        <v>0.32211461985290302</v>
      </c>
      <c r="U305" s="17">
        <v>0.33146613428038602</v>
      </c>
      <c r="V305" s="17">
        <v>0.38954061177073401</v>
      </c>
      <c r="W305" s="17">
        <v>0.408242032167907</v>
      </c>
      <c r="X305" s="17">
        <v>0.39599530671631</v>
      </c>
      <c r="Y305" s="17">
        <v>0.39297921739383601</v>
      </c>
      <c r="Z305" s="17"/>
      <c r="AA305" s="17">
        <v>0.34304649067868698</v>
      </c>
      <c r="AB305" s="17">
        <v>0.43364377186974701</v>
      </c>
      <c r="AC305" s="17">
        <v>0.418904897935651</v>
      </c>
      <c r="AD305" s="17">
        <v>0.37389476529222099</v>
      </c>
      <c r="AE305" s="17">
        <v>0.291669616775378</v>
      </c>
    </row>
    <row r="306" spans="2:31" x14ac:dyDescent="0.2">
      <c r="B306" t="s">
        <v>181</v>
      </c>
      <c r="C306" s="17">
        <v>0.327177776953823</v>
      </c>
      <c r="D306" s="17">
        <v>0.292529730305366</v>
      </c>
      <c r="E306" s="17">
        <v>0.25584779741165498</v>
      </c>
      <c r="F306" s="17">
        <v>0.30447788097345102</v>
      </c>
      <c r="G306" s="17">
        <v>0.36866394963954702</v>
      </c>
      <c r="H306" s="17">
        <v>0.33678308782552102</v>
      </c>
      <c r="I306" s="17">
        <v>0.38661268228539503</v>
      </c>
      <c r="J306" s="17"/>
      <c r="K306" s="17">
        <v>0.30621658674095398</v>
      </c>
      <c r="L306" s="17">
        <v>0.34695673192355198</v>
      </c>
      <c r="M306" s="17"/>
      <c r="N306" s="17">
        <v>0.28376077963940499</v>
      </c>
      <c r="O306" s="17">
        <v>0.24636276477310701</v>
      </c>
      <c r="P306" s="17">
        <v>0.423430945448111</v>
      </c>
      <c r="Q306" s="17">
        <v>0.40622444343098202</v>
      </c>
      <c r="R306" s="17">
        <v>0.329433711671551</v>
      </c>
      <c r="S306" s="17">
        <v>0.40043068432733597</v>
      </c>
      <c r="T306" s="17">
        <v>0.32673360711435201</v>
      </c>
      <c r="U306" s="17">
        <v>0.43446322622366401</v>
      </c>
      <c r="V306" s="17">
        <v>0.27959171521214798</v>
      </c>
      <c r="W306" s="17">
        <v>0.28910841695591399</v>
      </c>
      <c r="X306" s="17">
        <v>0.376729321420328</v>
      </c>
      <c r="Y306" s="17">
        <v>0.22690278469928901</v>
      </c>
      <c r="Z306" s="17"/>
      <c r="AA306" s="17">
        <v>0.38667625169096598</v>
      </c>
      <c r="AB306" s="17">
        <v>0.30743431010509298</v>
      </c>
      <c r="AC306" s="17">
        <v>0.31081199174799901</v>
      </c>
      <c r="AD306" s="17">
        <v>0.32355644872602402</v>
      </c>
      <c r="AE306" s="17">
        <v>0.224118142862165</v>
      </c>
    </row>
    <row r="307" spans="2:31" x14ac:dyDescent="0.2">
      <c r="B307" t="s">
        <v>102</v>
      </c>
      <c r="C307" s="17">
        <v>9.0383588812622401E-2</v>
      </c>
      <c r="D307" s="17">
        <v>7.0566734808161904E-2</v>
      </c>
      <c r="E307" s="17">
        <v>7.7834927106633103E-2</v>
      </c>
      <c r="F307" s="17">
        <v>0.122794491771012</v>
      </c>
      <c r="G307" s="17">
        <v>8.6973678740286206E-2</v>
      </c>
      <c r="H307" s="17">
        <v>9.0001830322726295E-2</v>
      </c>
      <c r="I307" s="17">
        <v>9.0326552578320798E-2</v>
      </c>
      <c r="J307" s="17"/>
      <c r="K307" s="17">
        <v>6.6173382361030306E-2</v>
      </c>
      <c r="L307" s="17">
        <v>0.114341698934276</v>
      </c>
      <c r="M307" s="17"/>
      <c r="N307" s="17">
        <v>9.3825627452242794E-2</v>
      </c>
      <c r="O307" s="17">
        <v>0.105009003512674</v>
      </c>
      <c r="P307" s="17">
        <v>4.7293471432888097E-2</v>
      </c>
      <c r="Q307" s="17">
        <v>6.7570358499486893E-2</v>
      </c>
      <c r="R307" s="17">
        <v>0.117402188895433</v>
      </c>
      <c r="S307" s="17">
        <v>6.5195662413529296E-2</v>
      </c>
      <c r="T307" s="17">
        <v>9.8717416402081801E-2</v>
      </c>
      <c r="U307" s="17">
        <v>0.116044896167991</v>
      </c>
      <c r="V307" s="17">
        <v>0.10038213776633</v>
      </c>
      <c r="W307" s="17">
        <v>7.2555768286016106E-2</v>
      </c>
      <c r="X307" s="17">
        <v>0.110706208492536</v>
      </c>
      <c r="Y307" s="17">
        <v>0.13253708573992701</v>
      </c>
      <c r="Z307" s="17"/>
      <c r="AA307" s="17">
        <v>0.105154665711158</v>
      </c>
      <c r="AB307" s="17">
        <v>8.6871478723708997E-2</v>
      </c>
      <c r="AC307" s="17">
        <v>7.4364589892636598E-2</v>
      </c>
      <c r="AD307" s="17">
        <v>6.1508469886944299E-2</v>
      </c>
      <c r="AE307" s="17">
        <v>9.9149495639891894E-2</v>
      </c>
    </row>
    <row r="308" spans="2:31" x14ac:dyDescent="0.2">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row>
    <row r="309" spans="2:31" x14ac:dyDescent="0.2">
      <c r="B309" s="6" t="s">
        <v>187</v>
      </c>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row>
    <row r="310" spans="2:31" x14ac:dyDescent="0.2">
      <c r="B310" s="21" t="s">
        <v>54</v>
      </c>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row>
    <row r="311" spans="2:31" x14ac:dyDescent="0.2">
      <c r="B311" t="s">
        <v>183</v>
      </c>
      <c r="C311" s="17">
        <v>0.51543208145739094</v>
      </c>
      <c r="D311" s="17">
        <v>0.36013226858258301</v>
      </c>
      <c r="E311" s="17">
        <v>0.45432877202828997</v>
      </c>
      <c r="F311" s="17">
        <v>0.41708062920533501</v>
      </c>
      <c r="G311" s="17">
        <v>0.54347066069512595</v>
      </c>
      <c r="H311" s="17">
        <v>0.62781931602444296</v>
      </c>
      <c r="I311" s="17">
        <v>0.649860874981809</v>
      </c>
      <c r="J311" s="17"/>
      <c r="K311" s="17">
        <v>0.54240518358147105</v>
      </c>
      <c r="L311" s="17">
        <v>0.48920084620865101</v>
      </c>
      <c r="M311" s="17"/>
      <c r="N311" s="17">
        <v>0.45453377218719798</v>
      </c>
      <c r="O311" s="17">
        <v>0.54636019272555203</v>
      </c>
      <c r="P311" s="17">
        <v>0.60374925290201997</v>
      </c>
      <c r="Q311" s="17">
        <v>0.50259123052116805</v>
      </c>
      <c r="R311" s="17">
        <v>0.51307945323145399</v>
      </c>
      <c r="S311" s="17">
        <v>0.51438698859019905</v>
      </c>
      <c r="T311" s="17">
        <v>0.52518072177842001</v>
      </c>
      <c r="U311" s="17">
        <v>0.49498715226567602</v>
      </c>
      <c r="V311" s="17">
        <v>0.49903919463067198</v>
      </c>
      <c r="W311" s="17">
        <v>0.53473902763633496</v>
      </c>
      <c r="X311" s="17">
        <v>0.43069960314093497</v>
      </c>
      <c r="Y311" s="17">
        <v>0.622986176776955</v>
      </c>
      <c r="Z311" s="17"/>
      <c r="AA311" s="17">
        <v>0.46579298758550097</v>
      </c>
      <c r="AB311" s="17">
        <v>0.47944521707006499</v>
      </c>
      <c r="AC311" s="17">
        <v>0.55551232002231299</v>
      </c>
      <c r="AD311" s="17">
        <v>0.56234510849803898</v>
      </c>
      <c r="AE311" s="17">
        <v>0.534256688883327</v>
      </c>
    </row>
    <row r="312" spans="2:31" x14ac:dyDescent="0.2">
      <c r="B312" t="s">
        <v>184</v>
      </c>
      <c r="C312" s="17">
        <v>0.27735781388119302</v>
      </c>
      <c r="D312" s="17">
        <v>0.30257679234346102</v>
      </c>
      <c r="E312" s="17">
        <v>0.33420958060608302</v>
      </c>
      <c r="F312" s="17">
        <v>0.33107934685734203</v>
      </c>
      <c r="G312" s="17">
        <v>0.294203016707273</v>
      </c>
      <c r="H312" s="17">
        <v>0.20810165575314399</v>
      </c>
      <c r="I312" s="17">
        <v>0.203522938436657</v>
      </c>
      <c r="J312" s="17"/>
      <c r="K312" s="17">
        <v>0.27952122457585699</v>
      </c>
      <c r="L312" s="17">
        <v>0.27628079883363299</v>
      </c>
      <c r="M312" s="17"/>
      <c r="N312" s="17">
        <v>0.34443126326421403</v>
      </c>
      <c r="O312" s="17">
        <v>0.242398468107374</v>
      </c>
      <c r="P312" s="17">
        <v>0.21645734485489199</v>
      </c>
      <c r="Q312" s="17">
        <v>0.28305213219341202</v>
      </c>
      <c r="R312" s="17">
        <v>0.24619213671255799</v>
      </c>
      <c r="S312" s="17">
        <v>0.37103104236753198</v>
      </c>
      <c r="T312" s="17">
        <v>0.25335254077724501</v>
      </c>
      <c r="U312" s="17">
        <v>0.28709981763224401</v>
      </c>
      <c r="V312" s="17">
        <v>0.26066795061647102</v>
      </c>
      <c r="W312" s="17">
        <v>0.29086250137447101</v>
      </c>
      <c r="X312" s="17">
        <v>0.29633481282732799</v>
      </c>
      <c r="Y312" s="17">
        <v>9.1304564330165594E-2</v>
      </c>
      <c r="Z312" s="17"/>
      <c r="AA312" s="17">
        <v>0.27835240270449202</v>
      </c>
      <c r="AB312" s="17">
        <v>0.26448063747492101</v>
      </c>
      <c r="AC312" s="17">
        <v>0.287042406067824</v>
      </c>
      <c r="AD312" s="17">
        <v>0.32304349782047997</v>
      </c>
      <c r="AE312" s="17">
        <v>0.222577453575034</v>
      </c>
    </row>
    <row r="313" spans="2:31" x14ac:dyDescent="0.2">
      <c r="B313" t="s">
        <v>185</v>
      </c>
      <c r="C313" s="17">
        <v>7.7048106436859803E-2</v>
      </c>
      <c r="D313" s="17">
        <v>0.18945373050631301</v>
      </c>
      <c r="E313" s="17">
        <v>8.7482907195934906E-2</v>
      </c>
      <c r="F313" s="17">
        <v>0.12870137388196701</v>
      </c>
      <c r="G313" s="17">
        <v>4.2429992837966703E-2</v>
      </c>
      <c r="H313" s="17">
        <v>1.3389134003347999E-2</v>
      </c>
      <c r="I313" s="17">
        <v>2.2853491710469E-2</v>
      </c>
      <c r="J313" s="17"/>
      <c r="K313" s="17">
        <v>8.0914127971330504E-2</v>
      </c>
      <c r="L313" s="17">
        <v>7.3563308387719795E-2</v>
      </c>
      <c r="M313" s="17"/>
      <c r="N313" s="17">
        <v>7.9872180485877103E-2</v>
      </c>
      <c r="O313" s="17">
        <v>6.2729623736499499E-2</v>
      </c>
      <c r="P313" s="17">
        <v>4.8999836244179001E-2</v>
      </c>
      <c r="Q313" s="17">
        <v>8.5744249813636195E-2</v>
      </c>
      <c r="R313" s="17">
        <v>0.108538860485243</v>
      </c>
      <c r="S313" s="17">
        <v>6.3942794112346199E-2</v>
      </c>
      <c r="T313" s="17">
        <v>9.9700207739374505E-2</v>
      </c>
      <c r="U313" s="17">
        <v>4.3507601416045899E-2</v>
      </c>
      <c r="V313" s="17">
        <v>0.121031378977387</v>
      </c>
      <c r="W313" s="17">
        <v>4.4665329294416203E-2</v>
      </c>
      <c r="X313" s="17">
        <v>5.6435732787881103E-2</v>
      </c>
      <c r="Y313" s="17">
        <v>9.5337490716882495E-2</v>
      </c>
      <c r="Z313" s="17"/>
      <c r="AA313" s="17">
        <v>7.0000753078335698E-2</v>
      </c>
      <c r="AB313" s="17">
        <v>0.11606474471756401</v>
      </c>
      <c r="AC313" s="17">
        <v>7.9664893132591896E-2</v>
      </c>
      <c r="AD313" s="17">
        <v>4.44795237281079E-2</v>
      </c>
      <c r="AE313" s="17">
        <v>9.0730622088506893E-2</v>
      </c>
    </row>
    <row r="314" spans="2:31" x14ac:dyDescent="0.2">
      <c r="B314" t="s">
        <v>186</v>
      </c>
      <c r="C314" s="17">
        <v>4.3030549416850701E-2</v>
      </c>
      <c r="D314" s="17">
        <v>7.7092041736941702E-2</v>
      </c>
      <c r="E314" s="17">
        <v>6.6241826415219807E-2</v>
      </c>
      <c r="F314" s="17">
        <v>1.02174574693765E-2</v>
      </c>
      <c r="G314" s="17">
        <v>2.7497621427790799E-2</v>
      </c>
      <c r="H314" s="17">
        <v>5.2413593077321997E-2</v>
      </c>
      <c r="I314" s="17">
        <v>3.4601360603686598E-2</v>
      </c>
      <c r="J314" s="17"/>
      <c r="K314" s="17">
        <v>4.64363171022497E-2</v>
      </c>
      <c r="L314" s="17">
        <v>3.98680184976868E-2</v>
      </c>
      <c r="M314" s="17"/>
      <c r="N314" s="17">
        <v>3.4332090903239403E-2</v>
      </c>
      <c r="O314" s="17">
        <v>4.9938512615943197E-2</v>
      </c>
      <c r="P314" s="17">
        <v>6.2562471063758104E-2</v>
      </c>
      <c r="Q314" s="17">
        <v>4.9523373446899201E-2</v>
      </c>
      <c r="R314" s="17">
        <v>1.4741983596745899E-2</v>
      </c>
      <c r="S314" s="17">
        <v>1.0713134739507E-2</v>
      </c>
      <c r="T314" s="17">
        <v>2.24899091875287E-2</v>
      </c>
      <c r="U314" s="17">
        <v>7.9391449149485094E-2</v>
      </c>
      <c r="V314" s="17">
        <v>5.1916862105726602E-2</v>
      </c>
      <c r="W314" s="17">
        <v>4.5934565122432602E-2</v>
      </c>
      <c r="X314" s="17">
        <v>9.1684449665448697E-2</v>
      </c>
      <c r="Y314" s="17">
        <v>2.9600450734086101E-2</v>
      </c>
      <c r="Z314" s="17"/>
      <c r="AA314" s="17">
        <v>6.2108989015873403E-2</v>
      </c>
      <c r="AB314" s="17">
        <v>5.7780573870565399E-2</v>
      </c>
      <c r="AC314" s="17">
        <v>9.4628211291319497E-3</v>
      </c>
      <c r="AD314" s="17">
        <v>3.1935165417983399E-2</v>
      </c>
      <c r="AE314" s="17">
        <v>9.8738873944565597E-2</v>
      </c>
    </row>
    <row r="315" spans="2:31" x14ac:dyDescent="0.2">
      <c r="B315" t="s">
        <v>102</v>
      </c>
      <c r="C315" s="17">
        <v>8.7131448807705597E-2</v>
      </c>
      <c r="D315" s="17">
        <v>7.0745166830700895E-2</v>
      </c>
      <c r="E315" s="17">
        <v>5.7736913754472402E-2</v>
      </c>
      <c r="F315" s="17">
        <v>0.112921192585979</v>
      </c>
      <c r="G315" s="17">
        <v>9.2398708331843701E-2</v>
      </c>
      <c r="H315" s="17">
        <v>9.8276301141743502E-2</v>
      </c>
      <c r="I315" s="17">
        <v>8.9161334267378101E-2</v>
      </c>
      <c r="J315" s="17"/>
      <c r="K315" s="17">
        <v>5.0723146769092502E-2</v>
      </c>
      <c r="L315" s="17">
        <v>0.12108702807230901</v>
      </c>
      <c r="M315" s="17"/>
      <c r="N315" s="17">
        <v>8.6830693159471298E-2</v>
      </c>
      <c r="O315" s="17">
        <v>9.8573202814631403E-2</v>
      </c>
      <c r="P315" s="17">
        <v>6.8231094935151407E-2</v>
      </c>
      <c r="Q315" s="17">
        <v>7.9089014024884705E-2</v>
      </c>
      <c r="R315" s="17">
        <v>0.117447565974</v>
      </c>
      <c r="S315" s="17">
        <v>3.9926040190415901E-2</v>
      </c>
      <c r="T315" s="17">
        <v>9.9276620517431899E-2</v>
      </c>
      <c r="U315" s="17">
        <v>9.5013979536548998E-2</v>
      </c>
      <c r="V315" s="17">
        <v>6.73446136697438E-2</v>
      </c>
      <c r="W315" s="17">
        <v>8.3798576572345601E-2</v>
      </c>
      <c r="X315" s="17">
        <v>0.124845401578407</v>
      </c>
      <c r="Y315" s="17">
        <v>0.160771317441911</v>
      </c>
      <c r="Z315" s="17"/>
      <c r="AA315" s="17">
        <v>0.12374486761579701</v>
      </c>
      <c r="AB315" s="17">
        <v>8.2228826866884097E-2</v>
      </c>
      <c r="AC315" s="17">
        <v>6.8317559648139195E-2</v>
      </c>
      <c r="AD315" s="17">
        <v>3.8196704535390098E-2</v>
      </c>
      <c r="AE315" s="17">
        <v>5.3696361508566E-2</v>
      </c>
    </row>
    <row r="316" spans="2:31" x14ac:dyDescent="0.2">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row>
    <row r="317" spans="2:31" x14ac:dyDescent="0.2">
      <c r="B317" s="6" t="s">
        <v>188</v>
      </c>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row>
    <row r="318" spans="2:31" x14ac:dyDescent="0.2">
      <c r="B318" s="21" t="s">
        <v>54</v>
      </c>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row>
    <row r="319" spans="2:31" x14ac:dyDescent="0.2">
      <c r="B319" t="s">
        <v>74</v>
      </c>
      <c r="C319" s="17">
        <v>0.37671161441628598</v>
      </c>
      <c r="D319" s="17">
        <v>0.49255627832902898</v>
      </c>
      <c r="E319" s="17">
        <v>0.42659585359434798</v>
      </c>
      <c r="F319" s="17">
        <v>0.42709669677750201</v>
      </c>
      <c r="G319" s="17">
        <v>0.31469284196812097</v>
      </c>
      <c r="H319" s="17">
        <v>0.27862001057713198</v>
      </c>
      <c r="I319" s="17">
        <v>0.33440276833080701</v>
      </c>
      <c r="J319" s="17"/>
      <c r="K319" s="17">
        <v>0.37277431758169999</v>
      </c>
      <c r="L319" s="17">
        <v>0.38006544635863299</v>
      </c>
      <c r="M319" s="17"/>
      <c r="N319" s="17">
        <v>0.402487361919034</v>
      </c>
      <c r="O319" s="17">
        <v>0.36724417578167401</v>
      </c>
      <c r="P319" s="17">
        <v>0.32240290823477102</v>
      </c>
      <c r="Q319" s="17">
        <v>0.35480779905779802</v>
      </c>
      <c r="R319" s="17">
        <v>0.43867290999324099</v>
      </c>
      <c r="S319" s="17">
        <v>0.42522910720319601</v>
      </c>
      <c r="T319" s="17">
        <v>0.35899832945682802</v>
      </c>
      <c r="U319" s="17">
        <v>0.39978244869368201</v>
      </c>
      <c r="V319" s="17">
        <v>0.436402203826601</v>
      </c>
      <c r="W319" s="17">
        <v>0.30166937732611199</v>
      </c>
      <c r="X319" s="17">
        <v>0.40877154599709198</v>
      </c>
      <c r="Y319" s="17">
        <v>0.186108681091748</v>
      </c>
      <c r="Z319" s="17"/>
      <c r="AA319" s="17">
        <v>0.36331815790695599</v>
      </c>
      <c r="AB319" s="17">
        <v>0.44640459347613298</v>
      </c>
      <c r="AC319" s="17">
        <v>0.35103807632041301</v>
      </c>
      <c r="AD319" s="17">
        <v>0.38720931704718897</v>
      </c>
      <c r="AE319" s="17">
        <v>0.51717274286375003</v>
      </c>
    </row>
    <row r="320" spans="2:31" x14ac:dyDescent="0.2">
      <c r="B320" t="s">
        <v>75</v>
      </c>
      <c r="C320" s="17">
        <v>0.62328838558371402</v>
      </c>
      <c r="D320" s="17">
        <v>0.50744372167097096</v>
      </c>
      <c r="E320" s="17">
        <v>0.57340414640565196</v>
      </c>
      <c r="F320" s="17">
        <v>0.57290330322249805</v>
      </c>
      <c r="G320" s="17">
        <v>0.68530715803187903</v>
      </c>
      <c r="H320" s="17">
        <v>0.72137998942286696</v>
      </c>
      <c r="I320" s="17">
        <v>0.66559723166919305</v>
      </c>
      <c r="J320" s="17"/>
      <c r="K320" s="17">
        <v>0.62722568241830001</v>
      </c>
      <c r="L320" s="17">
        <v>0.61993455364136696</v>
      </c>
      <c r="M320" s="17"/>
      <c r="N320" s="17">
        <v>0.597512638080966</v>
      </c>
      <c r="O320" s="17">
        <v>0.63275582421832599</v>
      </c>
      <c r="P320" s="17">
        <v>0.67759709176522898</v>
      </c>
      <c r="Q320" s="17">
        <v>0.64519220094220198</v>
      </c>
      <c r="R320" s="17">
        <v>0.56132709000675995</v>
      </c>
      <c r="S320" s="17">
        <v>0.57477089279680404</v>
      </c>
      <c r="T320" s="17">
        <v>0.64100167054317203</v>
      </c>
      <c r="U320" s="17">
        <v>0.60021755130631804</v>
      </c>
      <c r="V320" s="17">
        <v>0.563597796173399</v>
      </c>
      <c r="W320" s="17">
        <v>0.69833062267388801</v>
      </c>
      <c r="X320" s="17">
        <v>0.59122845400290802</v>
      </c>
      <c r="Y320" s="17">
        <v>0.81389131890825195</v>
      </c>
      <c r="Z320" s="17"/>
      <c r="AA320" s="17">
        <v>0.63668184209304401</v>
      </c>
      <c r="AB320" s="17">
        <v>0.55359540652386696</v>
      </c>
      <c r="AC320" s="17">
        <v>0.64896192367958705</v>
      </c>
      <c r="AD320" s="17">
        <v>0.61279068295281103</v>
      </c>
      <c r="AE320" s="17">
        <v>0.48282725713625002</v>
      </c>
    </row>
    <row r="321" spans="2:31" x14ac:dyDescent="0.2">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row>
    <row r="322" spans="2:31" x14ac:dyDescent="0.2">
      <c r="B322" s="6" t="s">
        <v>201</v>
      </c>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row>
    <row r="323" spans="2:31" x14ac:dyDescent="0.2">
      <c r="B323" s="21" t="s">
        <v>54</v>
      </c>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row>
    <row r="324" spans="2:31" x14ac:dyDescent="0.2">
      <c r="B324" t="s">
        <v>195</v>
      </c>
      <c r="C324" s="17">
        <v>3.08067658783421E-2</v>
      </c>
      <c r="D324" s="17">
        <v>2.6376017719829802E-2</v>
      </c>
      <c r="E324" s="17">
        <v>3.9944977184194999E-2</v>
      </c>
      <c r="F324" s="17">
        <v>1.65714826348578E-2</v>
      </c>
      <c r="G324" s="17">
        <v>1.6553299569073199E-2</v>
      </c>
      <c r="H324" s="17">
        <v>2.57035914587165E-2</v>
      </c>
      <c r="I324" s="17">
        <v>5.2824527065358701E-2</v>
      </c>
      <c r="J324" s="17"/>
      <c r="K324" s="17">
        <v>2.50970279676145E-2</v>
      </c>
      <c r="L324" s="17">
        <v>3.6492422967270899E-2</v>
      </c>
      <c r="M324" s="17"/>
      <c r="N324" s="17">
        <v>1.2822183045864299E-2</v>
      </c>
      <c r="O324" s="17">
        <v>4.0183166193179298E-2</v>
      </c>
      <c r="P324" s="17">
        <v>3.5509260554456801E-2</v>
      </c>
      <c r="Q324" s="17">
        <v>2.0176719111426801E-2</v>
      </c>
      <c r="R324" s="17">
        <v>1.4366216244268299E-2</v>
      </c>
      <c r="S324" s="17">
        <v>2.03183022514411E-2</v>
      </c>
      <c r="T324" s="17">
        <v>6.6519545782093001E-2</v>
      </c>
      <c r="U324" s="17">
        <v>7.88083499831638E-2</v>
      </c>
      <c r="V324" s="17">
        <v>8.6602345977810791E-3</v>
      </c>
      <c r="W324" s="17">
        <v>4.4406537604909903E-2</v>
      </c>
      <c r="X324" s="17">
        <v>3.7385200372962002E-2</v>
      </c>
      <c r="Y324" s="17">
        <v>3.3687536272678197E-2</v>
      </c>
      <c r="Z324" s="17"/>
      <c r="AA324" s="17">
        <v>4.03386203607859E-2</v>
      </c>
      <c r="AB324" s="17">
        <v>3.9096706731628197E-2</v>
      </c>
      <c r="AC324" s="17">
        <v>1.5905347552546099E-2</v>
      </c>
      <c r="AD324" s="17">
        <v>2.26211979337726E-2</v>
      </c>
      <c r="AE324" s="17">
        <v>9.8335121455193797E-2</v>
      </c>
    </row>
    <row r="325" spans="2:31" x14ac:dyDescent="0.2">
      <c r="B325" t="s">
        <v>196</v>
      </c>
      <c r="C325" s="17">
        <v>7.7997772637602797E-2</v>
      </c>
      <c r="D325" s="17">
        <v>0.118314567628791</v>
      </c>
      <c r="E325" s="17">
        <v>9.7129077566865701E-2</v>
      </c>
      <c r="F325" s="17">
        <v>5.3011023029480298E-2</v>
      </c>
      <c r="G325" s="17">
        <v>8.3215888633518503E-2</v>
      </c>
      <c r="H325" s="17">
        <v>8.5350773231129801E-2</v>
      </c>
      <c r="I325" s="17">
        <v>4.6975140682209003E-2</v>
      </c>
      <c r="J325" s="17"/>
      <c r="K325" s="17">
        <v>7.2814497042475806E-2</v>
      </c>
      <c r="L325" s="17">
        <v>8.3345664767742605E-2</v>
      </c>
      <c r="M325" s="17"/>
      <c r="N325" s="17">
        <v>8.0502764694485807E-2</v>
      </c>
      <c r="O325" s="17">
        <v>4.8607903664129599E-2</v>
      </c>
      <c r="P325" s="17">
        <v>8.4830112756350606E-2</v>
      </c>
      <c r="Q325" s="17">
        <v>8.65080707503912E-2</v>
      </c>
      <c r="R325" s="17">
        <v>5.7195483660717299E-2</v>
      </c>
      <c r="S325" s="17">
        <v>0.10979844575075499</v>
      </c>
      <c r="T325" s="17">
        <v>8.9699641032017594E-2</v>
      </c>
      <c r="U325" s="17">
        <v>7.0192413845965806E-2</v>
      </c>
      <c r="V325" s="17">
        <v>0.101579205203555</v>
      </c>
      <c r="W325" s="17">
        <v>8.8835473662821601E-2</v>
      </c>
      <c r="X325" s="17">
        <v>5.6423296503819297E-2</v>
      </c>
      <c r="Y325" s="17">
        <v>0</v>
      </c>
      <c r="Z325" s="17"/>
      <c r="AA325" s="17">
        <v>7.26985420434971E-2</v>
      </c>
      <c r="AB325" s="17">
        <v>7.3032396742454903E-2</v>
      </c>
      <c r="AC325" s="17">
        <v>7.14487766924842E-2</v>
      </c>
      <c r="AD325" s="17">
        <v>7.0434648925974494E-2</v>
      </c>
      <c r="AE325" s="17">
        <v>4.5837243623240403E-2</v>
      </c>
    </row>
    <row r="326" spans="2:31" x14ac:dyDescent="0.2">
      <c r="B326" t="s">
        <v>197</v>
      </c>
      <c r="C326" s="17">
        <v>0.406459529777143</v>
      </c>
      <c r="D326" s="17">
        <v>0.29188481565497898</v>
      </c>
      <c r="E326" s="17">
        <v>0.33245086160494602</v>
      </c>
      <c r="F326" s="17">
        <v>0.46488437197521898</v>
      </c>
      <c r="G326" s="17">
        <v>0.43354446399219598</v>
      </c>
      <c r="H326" s="17">
        <v>0.42851587979521999</v>
      </c>
      <c r="I326" s="17">
        <v>0.45818508034030703</v>
      </c>
      <c r="J326" s="17"/>
      <c r="K326" s="17">
        <v>0.39728351911155901</v>
      </c>
      <c r="L326" s="17">
        <v>0.41692726326872698</v>
      </c>
      <c r="M326" s="17"/>
      <c r="N326" s="17">
        <v>0.43766126992916199</v>
      </c>
      <c r="O326" s="17">
        <v>0.40519775811005498</v>
      </c>
      <c r="P326" s="17">
        <v>0.46632140842686798</v>
      </c>
      <c r="Q326" s="17">
        <v>0.4191123562572</v>
      </c>
      <c r="R326" s="17">
        <v>0.417681054433582</v>
      </c>
      <c r="S326" s="17">
        <v>0.289735965236185</v>
      </c>
      <c r="T326" s="17">
        <v>0.336485901172354</v>
      </c>
      <c r="U326" s="17">
        <v>0.447077333092187</v>
      </c>
      <c r="V326" s="17">
        <v>0.42558187379012902</v>
      </c>
      <c r="W326" s="17">
        <v>0.37898635540714498</v>
      </c>
      <c r="X326" s="17">
        <v>0.43098374765485198</v>
      </c>
      <c r="Y326" s="17">
        <v>0.49572691082319498</v>
      </c>
      <c r="Z326" s="17"/>
      <c r="AA326" s="17">
        <v>0.37092484153261102</v>
      </c>
      <c r="AB326" s="17">
        <v>0.42759554853781301</v>
      </c>
      <c r="AC326" s="17">
        <v>0.38781345551118801</v>
      </c>
      <c r="AD326" s="17">
        <v>0.455661576326022</v>
      </c>
      <c r="AE326" s="17">
        <v>0.22824784960375699</v>
      </c>
    </row>
    <row r="327" spans="2:31" x14ac:dyDescent="0.2">
      <c r="B327" t="s">
        <v>198</v>
      </c>
      <c r="C327" s="17">
        <v>0.32656696833940402</v>
      </c>
      <c r="D327" s="17">
        <v>0.37478574280565902</v>
      </c>
      <c r="E327" s="17">
        <v>0.339092487336911</v>
      </c>
      <c r="F327" s="17">
        <v>0.27398518937657401</v>
      </c>
      <c r="G327" s="17">
        <v>0.32956440511382401</v>
      </c>
      <c r="H327" s="17">
        <v>0.30072010718794301</v>
      </c>
      <c r="I327" s="17">
        <v>0.34219137519715997</v>
      </c>
      <c r="J327" s="17"/>
      <c r="K327" s="17">
        <v>0.35860169208111797</v>
      </c>
      <c r="L327" s="17">
        <v>0.29463698945154698</v>
      </c>
      <c r="M327" s="17"/>
      <c r="N327" s="17">
        <v>0.30248204892712299</v>
      </c>
      <c r="O327" s="17">
        <v>0.37278535478996799</v>
      </c>
      <c r="P327" s="17">
        <v>0.306891579926099</v>
      </c>
      <c r="Q327" s="17">
        <v>0.32690257138476703</v>
      </c>
      <c r="R327" s="17">
        <v>0.3791026468034</v>
      </c>
      <c r="S327" s="17">
        <v>0.39496591403137898</v>
      </c>
      <c r="T327" s="17">
        <v>0.32391071152540002</v>
      </c>
      <c r="U327" s="17">
        <v>0.23634641248982999</v>
      </c>
      <c r="V327" s="17">
        <v>0.24617143162993499</v>
      </c>
      <c r="W327" s="17">
        <v>0.37131863046944402</v>
      </c>
      <c r="X327" s="17">
        <v>0.287188079547256</v>
      </c>
      <c r="Y327" s="17">
        <v>0.31482587753656599</v>
      </c>
      <c r="Z327" s="17"/>
      <c r="AA327" s="17">
        <v>0.326066463085745</v>
      </c>
      <c r="AB327" s="17">
        <v>0.32309936496938502</v>
      </c>
      <c r="AC327" s="17">
        <v>0.37313837209734002</v>
      </c>
      <c r="AD327" s="17">
        <v>0.28933452796445602</v>
      </c>
      <c r="AE327" s="17">
        <v>0.28528928504182599</v>
      </c>
    </row>
    <row r="328" spans="2:31" x14ac:dyDescent="0.2">
      <c r="B328" t="s">
        <v>199</v>
      </c>
      <c r="C328" s="17">
        <v>0.102490422801728</v>
      </c>
      <c r="D328" s="17">
        <v>0.137973895822769</v>
      </c>
      <c r="E328" s="17">
        <v>0.17392081567008999</v>
      </c>
      <c r="F328" s="17">
        <v>0.121467654508644</v>
      </c>
      <c r="G328" s="17">
        <v>8.85953597260562E-2</v>
      </c>
      <c r="H328" s="17">
        <v>6.3447699272405206E-2</v>
      </c>
      <c r="I328" s="17">
        <v>4.28809121669547E-2</v>
      </c>
      <c r="J328" s="17"/>
      <c r="K328" s="17">
        <v>0.115925348404382</v>
      </c>
      <c r="L328" s="17">
        <v>8.9764336298029004E-2</v>
      </c>
      <c r="M328" s="17"/>
      <c r="N328" s="17">
        <v>9.4750211887716998E-2</v>
      </c>
      <c r="O328" s="17">
        <v>9.0668797828390907E-2</v>
      </c>
      <c r="P328" s="17">
        <v>8.34351804049797E-2</v>
      </c>
      <c r="Q328" s="17">
        <v>7.8791895580441598E-2</v>
      </c>
      <c r="R328" s="17">
        <v>8.8980236325118603E-2</v>
      </c>
      <c r="S328" s="17">
        <v>0.1197221468652</v>
      </c>
      <c r="T328" s="17">
        <v>0.117850432447396</v>
      </c>
      <c r="U328" s="17">
        <v>0.14298825827178499</v>
      </c>
      <c r="V328" s="17">
        <v>0.16772406558606401</v>
      </c>
      <c r="W328" s="17">
        <v>8.1330697120539905E-2</v>
      </c>
      <c r="X328" s="17">
        <v>7.9149358256736704E-2</v>
      </c>
      <c r="Y328" s="17">
        <v>6.0241063071471201E-2</v>
      </c>
      <c r="Z328" s="17"/>
      <c r="AA328" s="17">
        <v>9.0327776139260199E-2</v>
      </c>
      <c r="AB328" s="17">
        <v>9.6118554138376805E-2</v>
      </c>
      <c r="AC328" s="17">
        <v>0.10184237959865</v>
      </c>
      <c r="AD328" s="17">
        <v>0.13988824440742501</v>
      </c>
      <c r="AE328" s="17">
        <v>0.34229050027598301</v>
      </c>
    </row>
    <row r="329" spans="2:31" x14ac:dyDescent="0.2">
      <c r="B329" t="s">
        <v>141</v>
      </c>
      <c r="C329" s="17">
        <v>5.5678540565779699E-2</v>
      </c>
      <c r="D329" s="17">
        <v>5.0664960367971398E-2</v>
      </c>
      <c r="E329" s="17">
        <v>1.7461780636991601E-2</v>
      </c>
      <c r="F329" s="17">
        <v>7.0080278475225202E-2</v>
      </c>
      <c r="G329" s="17">
        <v>4.85265829653325E-2</v>
      </c>
      <c r="H329" s="17">
        <v>9.6261949054585197E-2</v>
      </c>
      <c r="I329" s="17">
        <v>5.6942964548010899E-2</v>
      </c>
      <c r="J329" s="17"/>
      <c r="K329" s="17">
        <v>3.0277915392850799E-2</v>
      </c>
      <c r="L329" s="17">
        <v>7.8833323246683698E-2</v>
      </c>
      <c r="M329" s="17"/>
      <c r="N329" s="17">
        <v>7.1781521515647706E-2</v>
      </c>
      <c r="O329" s="17">
        <v>4.2557019414277801E-2</v>
      </c>
      <c r="P329" s="17">
        <v>2.3012457931246101E-2</v>
      </c>
      <c r="Q329" s="17">
        <v>6.8508386915772504E-2</v>
      </c>
      <c r="R329" s="17">
        <v>4.2674362532913901E-2</v>
      </c>
      <c r="S329" s="17">
        <v>6.5459225865040299E-2</v>
      </c>
      <c r="T329" s="17">
        <v>6.5533768040739807E-2</v>
      </c>
      <c r="U329" s="17">
        <v>2.4587232317068702E-2</v>
      </c>
      <c r="V329" s="17">
        <v>5.0283189192536402E-2</v>
      </c>
      <c r="W329" s="17">
        <v>3.5122305735138797E-2</v>
      </c>
      <c r="X329" s="17">
        <v>0.10887031766437399</v>
      </c>
      <c r="Y329" s="17">
        <v>9.55186122960896E-2</v>
      </c>
      <c r="Z329" s="17"/>
      <c r="AA329" s="17">
        <v>9.9643756838100506E-2</v>
      </c>
      <c r="AB329" s="17">
        <v>4.1057428880341501E-2</v>
      </c>
      <c r="AC329" s="17">
        <v>4.9851668547791599E-2</v>
      </c>
      <c r="AD329" s="17">
        <v>2.2059804442349999E-2</v>
      </c>
      <c r="AE329" s="17">
        <v>0</v>
      </c>
    </row>
    <row r="330" spans="2:31" x14ac:dyDescent="0.2">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row>
    <row r="331" spans="2:31" x14ac:dyDescent="0.2">
      <c r="B331" s="6" t="s">
        <v>202</v>
      </c>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row>
    <row r="332" spans="2:31" x14ac:dyDescent="0.2">
      <c r="B332" s="21" t="s">
        <v>54</v>
      </c>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row>
    <row r="333" spans="2:31" x14ac:dyDescent="0.2">
      <c r="B333" t="s">
        <v>195</v>
      </c>
      <c r="C333" s="17">
        <v>4.4827505084233603E-2</v>
      </c>
      <c r="D333" s="17">
        <v>6.9603557854675493E-2</v>
      </c>
      <c r="E333" s="17">
        <v>3.00149359186869E-2</v>
      </c>
      <c r="F333" s="17">
        <v>2.2504276268169299E-2</v>
      </c>
      <c r="G333" s="17">
        <v>2.8753384222569098E-2</v>
      </c>
      <c r="H333" s="17">
        <v>3.2747243454335398E-2</v>
      </c>
      <c r="I333" s="17">
        <v>7.9748021316068896E-2</v>
      </c>
      <c r="J333" s="17"/>
      <c r="K333" s="17">
        <v>4.2906656790113802E-2</v>
      </c>
      <c r="L333" s="17">
        <v>4.6868704630629102E-2</v>
      </c>
      <c r="M333" s="17"/>
      <c r="N333" s="17">
        <v>3.4805739941092297E-2</v>
      </c>
      <c r="O333" s="17">
        <v>4.0266473726241897E-2</v>
      </c>
      <c r="P333" s="17">
        <v>5.9942630047396001E-2</v>
      </c>
      <c r="Q333" s="17">
        <v>2.0176719111426801E-2</v>
      </c>
      <c r="R333" s="17">
        <v>0.101967904948788</v>
      </c>
      <c r="S333" s="17">
        <v>3.0850596026944101E-2</v>
      </c>
      <c r="T333" s="17">
        <v>4.4198009578203197E-2</v>
      </c>
      <c r="U333" s="17">
        <v>4.95791074125706E-2</v>
      </c>
      <c r="V333" s="17">
        <v>2.5990375921309899E-2</v>
      </c>
      <c r="W333" s="17">
        <v>6.5676506398567605E-2</v>
      </c>
      <c r="X333" s="17">
        <v>3.7385200372962002E-2</v>
      </c>
      <c r="Y333" s="17">
        <v>6.7346089432685996E-2</v>
      </c>
      <c r="Z333" s="17"/>
      <c r="AA333" s="17">
        <v>6.1423266105019601E-2</v>
      </c>
      <c r="AB333" s="17">
        <v>4.5213321602813203E-2</v>
      </c>
      <c r="AC333" s="17">
        <v>2.9687976514957901E-2</v>
      </c>
      <c r="AD333" s="17">
        <v>4.5521832999519202E-2</v>
      </c>
      <c r="AE333" s="17">
        <v>9.8480850303929002E-2</v>
      </c>
    </row>
    <row r="334" spans="2:31" x14ac:dyDescent="0.2">
      <c r="B334" t="s">
        <v>196</v>
      </c>
      <c r="C334" s="17">
        <v>8.5017995204612298E-2</v>
      </c>
      <c r="D334" s="17">
        <v>0.101975563548972</v>
      </c>
      <c r="E334" s="17">
        <v>7.84706816269925E-2</v>
      </c>
      <c r="F334" s="17">
        <v>0.11138922870835199</v>
      </c>
      <c r="G334" s="17">
        <v>8.3037387137401997E-2</v>
      </c>
      <c r="H334" s="17">
        <v>7.7364262239303899E-2</v>
      </c>
      <c r="I334" s="17">
        <v>6.4402935267709294E-2</v>
      </c>
      <c r="J334" s="17"/>
      <c r="K334" s="17">
        <v>8.5951584513524706E-2</v>
      </c>
      <c r="L334" s="17">
        <v>8.4423996004968596E-2</v>
      </c>
      <c r="M334" s="17"/>
      <c r="N334" s="17">
        <v>0.113300400389067</v>
      </c>
      <c r="O334" s="17">
        <v>8.9791678685694001E-2</v>
      </c>
      <c r="P334" s="17">
        <v>9.41399795862915E-2</v>
      </c>
      <c r="Q334" s="17">
        <v>4.2300934339128099E-2</v>
      </c>
      <c r="R334" s="17">
        <v>1.38670352392661E-2</v>
      </c>
      <c r="S334" s="17">
        <v>9.5283108299339794E-2</v>
      </c>
      <c r="T334" s="17">
        <v>0.11416070364761199</v>
      </c>
      <c r="U334" s="17">
        <v>2.1684671019883601E-2</v>
      </c>
      <c r="V334" s="17">
        <v>0.107937494234201</v>
      </c>
      <c r="W334" s="17">
        <v>7.9406079711963701E-2</v>
      </c>
      <c r="X334" s="17">
        <v>0.11082446780682501</v>
      </c>
      <c r="Y334" s="17">
        <v>6.9600843074452204E-2</v>
      </c>
      <c r="Z334" s="17"/>
      <c r="AA334" s="17">
        <v>8.0290063646787493E-2</v>
      </c>
      <c r="AB334" s="17">
        <v>8.6792259187295898E-2</v>
      </c>
      <c r="AC334" s="17">
        <v>8.3916534163483603E-2</v>
      </c>
      <c r="AD334" s="17">
        <v>7.52309587843705E-2</v>
      </c>
      <c r="AE334" s="17">
        <v>0.106745430173943</v>
      </c>
    </row>
    <row r="335" spans="2:31" x14ac:dyDescent="0.2">
      <c r="B335" t="s">
        <v>197</v>
      </c>
      <c r="C335" s="17">
        <v>0.36367977895568698</v>
      </c>
      <c r="D335" s="17">
        <v>0.29934103543815299</v>
      </c>
      <c r="E335" s="17">
        <v>0.29447030022215898</v>
      </c>
      <c r="F335" s="17">
        <v>0.29898188950646498</v>
      </c>
      <c r="G335" s="17">
        <v>0.40334935083746298</v>
      </c>
      <c r="H335" s="17">
        <v>0.442202540348274</v>
      </c>
      <c r="I335" s="17">
        <v>0.43048034287939702</v>
      </c>
      <c r="J335" s="17"/>
      <c r="K335" s="17">
        <v>0.37633245590884501</v>
      </c>
      <c r="L335" s="17">
        <v>0.35269041338122997</v>
      </c>
      <c r="M335" s="17"/>
      <c r="N335" s="17">
        <v>0.377565084067912</v>
      </c>
      <c r="O335" s="17">
        <v>0.39120916246967002</v>
      </c>
      <c r="P335" s="17">
        <v>0.34134990978128199</v>
      </c>
      <c r="Q335" s="17">
        <v>0.357220915116158</v>
      </c>
      <c r="R335" s="17">
        <v>0.375638925154964</v>
      </c>
      <c r="S335" s="17">
        <v>0.342465082645249</v>
      </c>
      <c r="T335" s="17">
        <v>0.36839722483805298</v>
      </c>
      <c r="U335" s="17">
        <v>0.37941764815401102</v>
      </c>
      <c r="V335" s="17">
        <v>0.29936768039256001</v>
      </c>
      <c r="W335" s="17">
        <v>0.37011042807205302</v>
      </c>
      <c r="X335" s="17">
        <v>0.37789037687392701</v>
      </c>
      <c r="Y335" s="17">
        <v>0.45194736134293301</v>
      </c>
      <c r="Z335" s="17"/>
      <c r="AA335" s="17">
        <v>0.39498815930035402</v>
      </c>
      <c r="AB335" s="17">
        <v>0.33506275781670702</v>
      </c>
      <c r="AC335" s="17">
        <v>0.35943274404166398</v>
      </c>
      <c r="AD335" s="17">
        <v>0.32523001057594503</v>
      </c>
      <c r="AE335" s="17">
        <v>0.22824784960375699</v>
      </c>
    </row>
    <row r="336" spans="2:31" x14ac:dyDescent="0.2">
      <c r="B336" t="s">
        <v>198</v>
      </c>
      <c r="C336" s="17">
        <v>0.32329461462813203</v>
      </c>
      <c r="D336" s="17">
        <v>0.28375469042056101</v>
      </c>
      <c r="E336" s="17">
        <v>0.35689588521323101</v>
      </c>
      <c r="F336" s="17">
        <v>0.38702186880699302</v>
      </c>
      <c r="G336" s="17">
        <v>0.31308263356699101</v>
      </c>
      <c r="H336" s="17">
        <v>0.29260055757374698</v>
      </c>
      <c r="I336" s="17">
        <v>0.29906163913542699</v>
      </c>
      <c r="J336" s="17"/>
      <c r="K336" s="17">
        <v>0.35289171956193899</v>
      </c>
      <c r="L336" s="17">
        <v>0.29562251300775</v>
      </c>
      <c r="M336" s="17"/>
      <c r="N336" s="17">
        <v>0.29887056544754798</v>
      </c>
      <c r="O336" s="17">
        <v>0.33749975225525097</v>
      </c>
      <c r="P336" s="17">
        <v>0.33975543403957897</v>
      </c>
      <c r="Q336" s="17">
        <v>0.32617418773308499</v>
      </c>
      <c r="R336" s="17">
        <v>0.299353714304885</v>
      </c>
      <c r="S336" s="17">
        <v>0.31878098341557198</v>
      </c>
      <c r="T336" s="17">
        <v>0.27444305789757301</v>
      </c>
      <c r="U336" s="17">
        <v>0.35935566266833202</v>
      </c>
      <c r="V336" s="17">
        <v>0.364164601467447</v>
      </c>
      <c r="W336" s="17">
        <v>0.34610045615335</v>
      </c>
      <c r="X336" s="17">
        <v>0.36114802482898201</v>
      </c>
      <c r="Y336" s="17">
        <v>0.194141496373473</v>
      </c>
      <c r="Z336" s="17"/>
      <c r="AA336" s="17">
        <v>0.30270991138590903</v>
      </c>
      <c r="AB336" s="17">
        <v>0.29379780851923498</v>
      </c>
      <c r="AC336" s="17">
        <v>0.35200603872719499</v>
      </c>
      <c r="AD336" s="17">
        <v>0.34754953901220897</v>
      </c>
      <c r="AE336" s="17">
        <v>0.41960612072853598</v>
      </c>
    </row>
    <row r="337" spans="2:31" x14ac:dyDescent="0.2">
      <c r="B337" t="s">
        <v>199</v>
      </c>
      <c r="C337" s="17">
        <v>0.13266165308215699</v>
      </c>
      <c r="D337" s="17">
        <v>0.196204246935617</v>
      </c>
      <c r="E337" s="17">
        <v>0.21102588139769499</v>
      </c>
      <c r="F337" s="17">
        <v>0.10977822532681999</v>
      </c>
      <c r="G337" s="17">
        <v>0.127245748212548</v>
      </c>
      <c r="H337" s="17">
        <v>9.7128933226001801E-2</v>
      </c>
      <c r="I337" s="17">
        <v>7.3725128013609698E-2</v>
      </c>
      <c r="J337" s="17"/>
      <c r="K337" s="17">
        <v>0.118217948496369</v>
      </c>
      <c r="L337" s="17">
        <v>0.14535667779025499</v>
      </c>
      <c r="M337" s="17"/>
      <c r="N337" s="17">
        <v>0.107445707077147</v>
      </c>
      <c r="O337" s="17">
        <v>0.113251002286298</v>
      </c>
      <c r="P337" s="17">
        <v>0.1196318715136</v>
      </c>
      <c r="Q337" s="17">
        <v>0.19597596808085299</v>
      </c>
      <c r="R337" s="17">
        <v>0.16331572500831701</v>
      </c>
      <c r="S337" s="17">
        <v>0.14783548237893501</v>
      </c>
      <c r="T337" s="17">
        <v>0.13362783228649999</v>
      </c>
      <c r="U337" s="17">
        <v>0.143478350195612</v>
      </c>
      <c r="V337" s="17">
        <v>0.15195314214594099</v>
      </c>
      <c r="W337" s="17">
        <v>0.104067095158938</v>
      </c>
      <c r="X337" s="17">
        <v>5.7760526680804003E-2</v>
      </c>
      <c r="Y337" s="17">
        <v>0.18467181042362901</v>
      </c>
      <c r="Z337" s="17"/>
      <c r="AA337" s="17">
        <v>9.5542445132591802E-2</v>
      </c>
      <c r="AB337" s="17">
        <v>0.19465269645541</v>
      </c>
      <c r="AC337" s="17">
        <v>0.118956431810479</v>
      </c>
      <c r="AD337" s="17">
        <v>0.18289240786421401</v>
      </c>
      <c r="AE337" s="17">
        <v>0.146919749189834</v>
      </c>
    </row>
    <row r="338" spans="2:31" x14ac:dyDescent="0.2">
      <c r="B338" t="s">
        <v>141</v>
      </c>
      <c r="C338" s="17">
        <v>5.0518453045177603E-2</v>
      </c>
      <c r="D338" s="17">
        <v>4.9120905802021698E-2</v>
      </c>
      <c r="E338" s="17">
        <v>2.91223156212355E-2</v>
      </c>
      <c r="F338" s="17">
        <v>7.0324511383200394E-2</v>
      </c>
      <c r="G338" s="17">
        <v>4.4531496023026397E-2</v>
      </c>
      <c r="H338" s="17">
        <v>5.7956463158337398E-2</v>
      </c>
      <c r="I338" s="17">
        <v>5.2581933387788098E-2</v>
      </c>
      <c r="J338" s="17"/>
      <c r="K338" s="17">
        <v>2.3699634729208899E-2</v>
      </c>
      <c r="L338" s="17">
        <v>7.5037695185167702E-2</v>
      </c>
      <c r="M338" s="17"/>
      <c r="N338" s="17">
        <v>6.8012503077233805E-2</v>
      </c>
      <c r="O338" s="17">
        <v>2.7981930576845001E-2</v>
      </c>
      <c r="P338" s="17">
        <v>4.5180175031851302E-2</v>
      </c>
      <c r="Q338" s="17">
        <v>5.8151275619349498E-2</v>
      </c>
      <c r="R338" s="17">
        <v>4.5856695343780403E-2</v>
      </c>
      <c r="S338" s="17">
        <v>6.47847472339598E-2</v>
      </c>
      <c r="T338" s="17">
        <v>6.5173171752059098E-2</v>
      </c>
      <c r="U338" s="17">
        <v>4.6484560549590499E-2</v>
      </c>
      <c r="V338" s="17">
        <v>5.0586705838541197E-2</v>
      </c>
      <c r="W338" s="17">
        <v>3.4639434505127298E-2</v>
      </c>
      <c r="X338" s="17">
        <v>5.49914034364999E-2</v>
      </c>
      <c r="Y338" s="17">
        <v>3.2292399352826497E-2</v>
      </c>
      <c r="Z338" s="17"/>
      <c r="AA338" s="17">
        <v>6.5046154429338393E-2</v>
      </c>
      <c r="AB338" s="17">
        <v>4.4481156418538503E-2</v>
      </c>
      <c r="AC338" s="17">
        <v>5.6000274742220302E-2</v>
      </c>
      <c r="AD338" s="17">
        <v>2.3575250763742402E-2</v>
      </c>
      <c r="AE338" s="17">
        <v>0</v>
      </c>
    </row>
    <row r="339" spans="2:31" x14ac:dyDescent="0.2">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row>
    <row r="340" spans="2:31" x14ac:dyDescent="0.2">
      <c r="B340" s="6" t="s">
        <v>203</v>
      </c>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row>
    <row r="341" spans="2:31" x14ac:dyDescent="0.2">
      <c r="B341" s="21" t="s">
        <v>54</v>
      </c>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row>
    <row r="342" spans="2:31" x14ac:dyDescent="0.2">
      <c r="B342" t="s">
        <v>195</v>
      </c>
      <c r="C342" s="17">
        <v>3.24512533572935E-2</v>
      </c>
      <c r="D342" s="17">
        <v>2.79217591109681E-2</v>
      </c>
      <c r="E342" s="17">
        <v>2.7137653698224198E-2</v>
      </c>
      <c r="F342" s="17">
        <v>2.7086994739904401E-2</v>
      </c>
      <c r="G342" s="17">
        <v>1.6970552180541901E-2</v>
      </c>
      <c r="H342" s="17">
        <v>2.4564388533102801E-2</v>
      </c>
      <c r="I342" s="17">
        <v>6.1927326205418402E-2</v>
      </c>
      <c r="J342" s="17"/>
      <c r="K342" s="17">
        <v>3.4120681969281197E-2</v>
      </c>
      <c r="L342" s="17">
        <v>3.0943389719817999E-2</v>
      </c>
      <c r="M342" s="17"/>
      <c r="N342" s="17">
        <v>1.2906352550224799E-2</v>
      </c>
      <c r="O342" s="17">
        <v>6.0439141908270599E-2</v>
      </c>
      <c r="P342" s="17">
        <v>4.6777946927331601E-2</v>
      </c>
      <c r="Q342" s="17">
        <v>2.97537100172179E-2</v>
      </c>
      <c r="R342" s="17">
        <v>4.3103562645299902E-2</v>
      </c>
      <c r="S342" s="17">
        <v>2.03183022514411E-2</v>
      </c>
      <c r="T342" s="17">
        <v>2.17991012867556E-2</v>
      </c>
      <c r="U342" s="17">
        <v>2.59923310186124E-2</v>
      </c>
      <c r="V342" s="17">
        <v>2.5288322445831998E-2</v>
      </c>
      <c r="W342" s="17">
        <v>2.27095865687022E-2</v>
      </c>
      <c r="X342" s="17">
        <v>3.7883751693648403E-2</v>
      </c>
      <c r="Y342" s="17">
        <v>6.7346089432685996E-2</v>
      </c>
      <c r="Z342" s="17"/>
      <c r="AA342" s="17">
        <v>4.0185369920512103E-2</v>
      </c>
      <c r="AB342" s="17">
        <v>2.2078236118811202E-2</v>
      </c>
      <c r="AC342" s="17">
        <v>2.21162164132837E-2</v>
      </c>
      <c r="AD342" s="17">
        <v>3.01400790377685E-2</v>
      </c>
      <c r="AE342" s="17">
        <v>9.8335121455193797E-2</v>
      </c>
    </row>
    <row r="343" spans="2:31" x14ac:dyDescent="0.2">
      <c r="B343" t="s">
        <v>196</v>
      </c>
      <c r="C343" s="17">
        <v>9.1325243437253206E-2</v>
      </c>
      <c r="D343" s="17">
        <v>0.17951621808043799</v>
      </c>
      <c r="E343" s="17">
        <v>9.5329883546646801E-2</v>
      </c>
      <c r="F343" s="17">
        <v>0.112437965667325</v>
      </c>
      <c r="G343" s="17">
        <v>6.1217952932650102E-2</v>
      </c>
      <c r="H343" s="17">
        <v>6.0316804121048798E-2</v>
      </c>
      <c r="I343" s="17">
        <v>5.7696787601783102E-2</v>
      </c>
      <c r="J343" s="17"/>
      <c r="K343" s="17">
        <v>0.10436911662501699</v>
      </c>
      <c r="L343" s="17">
        <v>7.8939081283849105E-2</v>
      </c>
      <c r="M343" s="17"/>
      <c r="N343" s="17">
        <v>0.14231671018644401</v>
      </c>
      <c r="O343" s="17">
        <v>8.3183483180187798E-2</v>
      </c>
      <c r="P343" s="17">
        <v>6.0762208002088897E-2</v>
      </c>
      <c r="Q343" s="17">
        <v>7.5372776154086898E-2</v>
      </c>
      <c r="R343" s="17">
        <v>5.7020164604132E-2</v>
      </c>
      <c r="S343" s="17">
        <v>0.117239229177923</v>
      </c>
      <c r="T343" s="17">
        <v>9.1531504660948296E-2</v>
      </c>
      <c r="U343" s="17">
        <v>2.25638019098327E-2</v>
      </c>
      <c r="V343" s="17">
        <v>0.11861818150565299</v>
      </c>
      <c r="W343" s="17">
        <v>0.10219860061948099</v>
      </c>
      <c r="X343" s="17">
        <v>3.6691110470053398E-2</v>
      </c>
      <c r="Y343" s="17">
        <v>6.9335376240936095E-2</v>
      </c>
      <c r="Z343" s="17"/>
      <c r="AA343" s="17">
        <v>9.5216804657684895E-2</v>
      </c>
      <c r="AB343" s="17">
        <v>9.7417651433143404E-2</v>
      </c>
      <c r="AC343" s="17">
        <v>8.7768376617637395E-2</v>
      </c>
      <c r="AD343" s="17">
        <v>6.77607357055455E-2</v>
      </c>
      <c r="AE343" s="17">
        <v>9.0244647917770801E-2</v>
      </c>
    </row>
    <row r="344" spans="2:31" x14ac:dyDescent="0.2">
      <c r="B344" t="s">
        <v>197</v>
      </c>
      <c r="C344" s="17">
        <v>0.35114637889545702</v>
      </c>
      <c r="D344" s="17">
        <v>0.23452678058063101</v>
      </c>
      <c r="E344" s="17">
        <v>0.32274729821530801</v>
      </c>
      <c r="F344" s="17">
        <v>0.32956851056429698</v>
      </c>
      <c r="G344" s="17">
        <v>0.40935641888920699</v>
      </c>
      <c r="H344" s="17">
        <v>0.41527303609228799</v>
      </c>
      <c r="I344" s="17">
        <v>0.378886544091807</v>
      </c>
      <c r="J344" s="17"/>
      <c r="K344" s="17">
        <v>0.32017939378168497</v>
      </c>
      <c r="L344" s="17">
        <v>0.38266880484507798</v>
      </c>
      <c r="M344" s="17"/>
      <c r="N344" s="17">
        <v>0.31237361615386999</v>
      </c>
      <c r="O344" s="17">
        <v>0.348568241854389</v>
      </c>
      <c r="P344" s="17">
        <v>0.41946053322737298</v>
      </c>
      <c r="Q344" s="17">
        <v>0.37585215250996601</v>
      </c>
      <c r="R344" s="17">
        <v>0.421839741927651</v>
      </c>
      <c r="S344" s="17">
        <v>0.25535069405169097</v>
      </c>
      <c r="T344" s="17">
        <v>0.327929445715259</v>
      </c>
      <c r="U344" s="17">
        <v>0.48923577810838198</v>
      </c>
      <c r="V344" s="17">
        <v>0.35001104393514998</v>
      </c>
      <c r="W344" s="17">
        <v>0.30374396323814301</v>
      </c>
      <c r="X344" s="17">
        <v>0.39634713892508999</v>
      </c>
      <c r="Y344" s="17">
        <v>0.35777675052075197</v>
      </c>
      <c r="Z344" s="17"/>
      <c r="AA344" s="17">
        <v>0.36911980969358898</v>
      </c>
      <c r="AB344" s="17">
        <v>0.32624560607438702</v>
      </c>
      <c r="AC344" s="17">
        <v>0.31954131600817698</v>
      </c>
      <c r="AD344" s="17">
        <v>0.36493150739998598</v>
      </c>
      <c r="AE344" s="17">
        <v>0.32559923061423102</v>
      </c>
    </row>
    <row r="345" spans="2:31" x14ac:dyDescent="0.2">
      <c r="B345" t="s">
        <v>198</v>
      </c>
      <c r="C345" s="17">
        <v>0.36529800778121202</v>
      </c>
      <c r="D345" s="17">
        <v>0.32438604627817602</v>
      </c>
      <c r="E345" s="17">
        <v>0.37686885180187901</v>
      </c>
      <c r="F345" s="17">
        <v>0.36148323807604898</v>
      </c>
      <c r="G345" s="17">
        <v>0.34618320665420999</v>
      </c>
      <c r="H345" s="17">
        <v>0.37748967738779099</v>
      </c>
      <c r="I345" s="17">
        <v>0.39331195102623301</v>
      </c>
      <c r="J345" s="17"/>
      <c r="K345" s="17">
        <v>0.39871890406161498</v>
      </c>
      <c r="L345" s="17">
        <v>0.33215993638179903</v>
      </c>
      <c r="M345" s="17"/>
      <c r="N345" s="17">
        <v>0.34375199885900298</v>
      </c>
      <c r="O345" s="17">
        <v>0.39604225757054701</v>
      </c>
      <c r="P345" s="17">
        <v>0.35928724516858002</v>
      </c>
      <c r="Q345" s="17">
        <v>0.32471416775970802</v>
      </c>
      <c r="R345" s="17">
        <v>0.34207099132725999</v>
      </c>
      <c r="S345" s="17">
        <v>0.39030152080340602</v>
      </c>
      <c r="T345" s="17">
        <v>0.40832651934039799</v>
      </c>
      <c r="U345" s="17">
        <v>0.34019212830390499</v>
      </c>
      <c r="V345" s="17">
        <v>0.33786280369746002</v>
      </c>
      <c r="W345" s="17">
        <v>0.386369396162352</v>
      </c>
      <c r="X345" s="17">
        <v>0.36208167104889599</v>
      </c>
      <c r="Y345" s="17">
        <v>0.41175754862299602</v>
      </c>
      <c r="Z345" s="17"/>
      <c r="AA345" s="17">
        <v>0.36067870822387899</v>
      </c>
      <c r="AB345" s="17">
        <v>0.36733276006196403</v>
      </c>
      <c r="AC345" s="17">
        <v>0.40602810241654003</v>
      </c>
      <c r="AD345" s="17">
        <v>0.33106702630471402</v>
      </c>
      <c r="AE345" s="17">
        <v>0.337976853440067</v>
      </c>
    </row>
    <row r="346" spans="2:31" x14ac:dyDescent="0.2">
      <c r="B346" t="s">
        <v>199</v>
      </c>
      <c r="C346" s="17">
        <v>0.107235527493741</v>
      </c>
      <c r="D346" s="17">
        <v>0.156056158972562</v>
      </c>
      <c r="E346" s="17">
        <v>0.15906362030442101</v>
      </c>
      <c r="F346" s="17">
        <v>9.8913623944042198E-2</v>
      </c>
      <c r="G346" s="17">
        <v>0.11843224741948601</v>
      </c>
      <c r="H346" s="17">
        <v>5.1578368258741202E-2</v>
      </c>
      <c r="I346" s="17">
        <v>6.7826227606890999E-2</v>
      </c>
      <c r="J346" s="17"/>
      <c r="K346" s="17">
        <v>0.115672590378724</v>
      </c>
      <c r="L346" s="17">
        <v>9.9403404242250096E-2</v>
      </c>
      <c r="M346" s="17"/>
      <c r="N346" s="17">
        <v>0.121038005641892</v>
      </c>
      <c r="O346" s="17">
        <v>8.9566044337541006E-2</v>
      </c>
      <c r="P346" s="17">
        <v>0.102339382940641</v>
      </c>
      <c r="Q346" s="17">
        <v>0.13553263065523799</v>
      </c>
      <c r="R346" s="17">
        <v>9.1111342086407504E-2</v>
      </c>
      <c r="S346" s="17">
        <v>0.14023962389957001</v>
      </c>
      <c r="T346" s="17">
        <v>8.5205715937201901E-2</v>
      </c>
      <c r="U346" s="17">
        <v>9.7428728342199303E-2</v>
      </c>
      <c r="V346" s="17">
        <v>0.101887855784212</v>
      </c>
      <c r="W346" s="17">
        <v>0.13920543160162599</v>
      </c>
      <c r="X346" s="17">
        <v>5.8947138118557403E-2</v>
      </c>
      <c r="Y346" s="17">
        <v>6.1491835829803797E-2</v>
      </c>
      <c r="Z346" s="17"/>
      <c r="AA346" s="17">
        <v>7.9011904771219194E-2</v>
      </c>
      <c r="AB346" s="17">
        <v>0.124183904437765</v>
      </c>
      <c r="AC346" s="17">
        <v>0.114329453372574</v>
      </c>
      <c r="AD346" s="17">
        <v>0.160203510843723</v>
      </c>
      <c r="AE346" s="17">
        <v>0.14784414657273701</v>
      </c>
    </row>
    <row r="347" spans="2:31" x14ac:dyDescent="0.2">
      <c r="B347" t="s">
        <v>141</v>
      </c>
      <c r="C347" s="17">
        <v>5.2543589035043602E-2</v>
      </c>
      <c r="D347" s="17">
        <v>7.7593036977224694E-2</v>
      </c>
      <c r="E347" s="17">
        <v>1.8852692433520401E-2</v>
      </c>
      <c r="F347" s="17">
        <v>7.0509667008382196E-2</v>
      </c>
      <c r="G347" s="17">
        <v>4.7839621923904702E-2</v>
      </c>
      <c r="H347" s="17">
        <v>7.07777256070279E-2</v>
      </c>
      <c r="I347" s="17">
        <v>4.0351163467867199E-2</v>
      </c>
      <c r="J347" s="17"/>
      <c r="K347" s="17">
        <v>2.69393131836786E-2</v>
      </c>
      <c r="L347" s="17">
        <v>7.5885383527206404E-2</v>
      </c>
      <c r="M347" s="17"/>
      <c r="N347" s="17">
        <v>6.7613316608566704E-2</v>
      </c>
      <c r="O347" s="17">
        <v>2.2200831149064001E-2</v>
      </c>
      <c r="P347" s="17">
        <v>1.13726837339863E-2</v>
      </c>
      <c r="Q347" s="17">
        <v>5.8774562903781899E-2</v>
      </c>
      <c r="R347" s="17">
        <v>4.4854197409250098E-2</v>
      </c>
      <c r="S347" s="17">
        <v>7.6550629815969801E-2</v>
      </c>
      <c r="T347" s="17">
        <v>6.5207713059437497E-2</v>
      </c>
      <c r="U347" s="17">
        <v>2.4587232317068702E-2</v>
      </c>
      <c r="V347" s="17">
        <v>6.6331792631693295E-2</v>
      </c>
      <c r="W347" s="17">
        <v>4.57730218096951E-2</v>
      </c>
      <c r="X347" s="17">
        <v>0.10804918974375501</v>
      </c>
      <c r="Y347" s="17">
        <v>3.2292399352826497E-2</v>
      </c>
      <c r="Z347" s="17"/>
      <c r="AA347" s="17">
        <v>5.5787402733116498E-2</v>
      </c>
      <c r="AB347" s="17">
        <v>6.2741841873929602E-2</v>
      </c>
      <c r="AC347" s="17">
        <v>5.0216535171787098E-2</v>
      </c>
      <c r="AD347" s="17">
        <v>4.5897140708263701E-2</v>
      </c>
      <c r="AE347" s="17">
        <v>0</v>
      </c>
    </row>
    <row r="348" spans="2:31" x14ac:dyDescent="0.2">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row>
    <row r="349" spans="2:31" x14ac:dyDescent="0.2">
      <c r="B349" s="6" t="s">
        <v>204</v>
      </c>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row>
    <row r="350" spans="2:31" x14ac:dyDescent="0.2">
      <c r="B350" s="21" t="s">
        <v>54</v>
      </c>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row>
    <row r="351" spans="2:31" x14ac:dyDescent="0.2">
      <c r="B351" t="s">
        <v>195</v>
      </c>
      <c r="C351" s="17">
        <v>3.8774013429320298E-2</v>
      </c>
      <c r="D351" s="17">
        <v>2.80265723326769E-2</v>
      </c>
      <c r="E351" s="17">
        <v>4.46144782222117E-2</v>
      </c>
      <c r="F351" s="17">
        <v>2.2719142190324601E-2</v>
      </c>
      <c r="G351" s="17">
        <v>4.0350998899008998E-2</v>
      </c>
      <c r="H351" s="17">
        <v>3.1998420631689797E-2</v>
      </c>
      <c r="I351" s="17">
        <v>5.7458846005462E-2</v>
      </c>
      <c r="J351" s="17"/>
      <c r="K351" s="17">
        <v>3.3135458763471098E-2</v>
      </c>
      <c r="L351" s="17">
        <v>4.4419914429010401E-2</v>
      </c>
      <c r="M351" s="17"/>
      <c r="N351" s="17">
        <v>2.04461100500734E-2</v>
      </c>
      <c r="O351" s="17">
        <v>6.0733756385330101E-2</v>
      </c>
      <c r="P351" s="17">
        <v>5.0024266418867001E-2</v>
      </c>
      <c r="Q351" s="17">
        <v>2.0176719111426801E-2</v>
      </c>
      <c r="R351" s="17">
        <v>2.9931877482098301E-2</v>
      </c>
      <c r="S351" s="17">
        <v>2.03183022514411E-2</v>
      </c>
      <c r="T351" s="17">
        <v>4.5380063885287099E-2</v>
      </c>
      <c r="U351" s="17">
        <v>4.7677002038496001E-2</v>
      </c>
      <c r="V351" s="17">
        <v>4.2613881479746103E-2</v>
      </c>
      <c r="W351" s="17">
        <v>4.6853418787489901E-2</v>
      </c>
      <c r="X351" s="17">
        <v>5.6781293966110903E-2</v>
      </c>
      <c r="Y351" s="17">
        <v>3.3687536272678197E-2</v>
      </c>
      <c r="Z351" s="17"/>
      <c r="AA351" s="17">
        <v>4.5739890241832303E-2</v>
      </c>
      <c r="AB351" s="17">
        <v>4.3212493185408297E-2</v>
      </c>
      <c r="AC351" s="17">
        <v>2.8818004095632399E-2</v>
      </c>
      <c r="AD351" s="17">
        <v>4.0233357446984502E-2</v>
      </c>
      <c r="AE351" s="17">
        <v>9.8335121455193797E-2</v>
      </c>
    </row>
    <row r="352" spans="2:31" x14ac:dyDescent="0.2">
      <c r="B352" t="s">
        <v>196</v>
      </c>
      <c r="C352" s="17">
        <v>7.2698086485236693E-2</v>
      </c>
      <c r="D352" s="17">
        <v>0.12774434954177799</v>
      </c>
      <c r="E352" s="17">
        <v>9.1916616458392705E-2</v>
      </c>
      <c r="F352" s="17">
        <v>7.8896937992251601E-2</v>
      </c>
      <c r="G352" s="17">
        <v>6.1375773439024603E-2</v>
      </c>
      <c r="H352" s="17">
        <v>6.5374191181536007E-2</v>
      </c>
      <c r="I352" s="17">
        <v>2.9690656562294401E-2</v>
      </c>
      <c r="J352" s="17"/>
      <c r="K352" s="17">
        <v>7.7625247895768495E-2</v>
      </c>
      <c r="L352" s="17">
        <v>6.8161750060532794E-2</v>
      </c>
      <c r="M352" s="17"/>
      <c r="N352" s="17">
        <v>8.4094275521855499E-2</v>
      </c>
      <c r="O352" s="17">
        <v>4.15743257758137E-2</v>
      </c>
      <c r="P352" s="17">
        <v>4.6675793989767803E-2</v>
      </c>
      <c r="Q352" s="17">
        <v>6.1213182763869597E-2</v>
      </c>
      <c r="R352" s="17">
        <v>5.7639618314429798E-2</v>
      </c>
      <c r="S352" s="17">
        <v>7.3173800515461601E-2</v>
      </c>
      <c r="T352" s="17">
        <v>0.110420876531503</v>
      </c>
      <c r="U352" s="17">
        <v>2.7631301912072598E-2</v>
      </c>
      <c r="V352" s="17">
        <v>9.2290756579282304E-2</v>
      </c>
      <c r="W352" s="17">
        <v>0.110379237923747</v>
      </c>
      <c r="X352" s="17">
        <v>5.49204405030684E-2</v>
      </c>
      <c r="Y352" s="17">
        <v>9.7056366315603895E-2</v>
      </c>
      <c r="Z352" s="17"/>
      <c r="AA352" s="17">
        <v>5.5909039637900698E-2</v>
      </c>
      <c r="AB352" s="17">
        <v>5.9169328480641499E-2</v>
      </c>
      <c r="AC352" s="17">
        <v>7.0400216734332E-2</v>
      </c>
      <c r="AD352" s="17">
        <v>8.7987897073849797E-2</v>
      </c>
      <c r="AE352" s="17">
        <v>0.18823970887692401</v>
      </c>
    </row>
    <row r="353" spans="2:31" x14ac:dyDescent="0.2">
      <c r="B353" t="s">
        <v>197</v>
      </c>
      <c r="C353" s="17">
        <v>0.33655868500107</v>
      </c>
      <c r="D353" s="17">
        <v>0.24050495915315101</v>
      </c>
      <c r="E353" s="17">
        <v>0.28513719845566898</v>
      </c>
      <c r="F353" s="17">
        <v>0.34099179939775598</v>
      </c>
      <c r="G353" s="17">
        <v>0.39487741941242899</v>
      </c>
      <c r="H353" s="17">
        <v>0.39287928211569201</v>
      </c>
      <c r="I353" s="17">
        <v>0.35340617341592401</v>
      </c>
      <c r="J353" s="17"/>
      <c r="K353" s="17">
        <v>0.33266685786473599</v>
      </c>
      <c r="L353" s="17">
        <v>0.34161025205380802</v>
      </c>
      <c r="M353" s="17"/>
      <c r="N353" s="17">
        <v>0.36567937625429597</v>
      </c>
      <c r="O353" s="17">
        <v>0.35361815725953399</v>
      </c>
      <c r="P353" s="17">
        <v>0.30401642066951101</v>
      </c>
      <c r="Q353" s="17">
        <v>0.35881097179303101</v>
      </c>
      <c r="R353" s="17">
        <v>0.361193653891351</v>
      </c>
      <c r="S353" s="17">
        <v>0.33421352111057101</v>
      </c>
      <c r="T353" s="17">
        <v>0.36997697386374701</v>
      </c>
      <c r="U353" s="17">
        <v>0.37592084785739299</v>
      </c>
      <c r="V353" s="17">
        <v>0.23452811899649501</v>
      </c>
      <c r="W353" s="17">
        <v>0.26838939876175599</v>
      </c>
      <c r="X353" s="17">
        <v>0.32245479611884598</v>
      </c>
      <c r="Y353" s="17">
        <v>0.55416263355817696</v>
      </c>
      <c r="Z353" s="17"/>
      <c r="AA353" s="17">
        <v>0.346804327012947</v>
      </c>
      <c r="AB353" s="17">
        <v>0.31134131338426202</v>
      </c>
      <c r="AC353" s="17">
        <v>0.33639089065439198</v>
      </c>
      <c r="AD353" s="17">
        <v>0.33109201229236801</v>
      </c>
      <c r="AE353" s="17">
        <v>0.20052754651704599</v>
      </c>
    </row>
    <row r="354" spans="2:31" x14ac:dyDescent="0.2">
      <c r="B354" t="s">
        <v>198</v>
      </c>
      <c r="C354" s="17">
        <v>0.350808857285548</v>
      </c>
      <c r="D354" s="17">
        <v>0.340240393535435</v>
      </c>
      <c r="E354" s="17">
        <v>0.36554271856939002</v>
      </c>
      <c r="F354" s="17">
        <v>0.34523985705809501</v>
      </c>
      <c r="G354" s="17">
        <v>0.27362457545567198</v>
      </c>
      <c r="H354" s="17">
        <v>0.35427610518097702</v>
      </c>
      <c r="I354" s="17">
        <v>0.41039027072485201</v>
      </c>
      <c r="J354" s="17"/>
      <c r="K354" s="17">
        <v>0.389239905834463</v>
      </c>
      <c r="L354" s="17">
        <v>0.31462027039608098</v>
      </c>
      <c r="M354" s="17"/>
      <c r="N354" s="17">
        <v>0.32414308791076402</v>
      </c>
      <c r="O354" s="17">
        <v>0.360982743387742</v>
      </c>
      <c r="P354" s="17">
        <v>0.43196436940583399</v>
      </c>
      <c r="Q354" s="17">
        <v>0.33471224486964601</v>
      </c>
      <c r="R354" s="17">
        <v>0.30029151397126902</v>
      </c>
      <c r="S354" s="17">
        <v>0.33722157357785199</v>
      </c>
      <c r="T354" s="17">
        <v>0.28607326641152703</v>
      </c>
      <c r="U354" s="17">
        <v>0.40782151216144802</v>
      </c>
      <c r="V354" s="17">
        <v>0.43159097677203601</v>
      </c>
      <c r="W354" s="17">
        <v>0.38916504448286798</v>
      </c>
      <c r="X354" s="17">
        <v>0.34191056425451899</v>
      </c>
      <c r="Y354" s="17">
        <v>0.123142752256965</v>
      </c>
      <c r="Z354" s="17"/>
      <c r="AA354" s="17">
        <v>0.33577862458329399</v>
      </c>
      <c r="AB354" s="17">
        <v>0.37352686674020602</v>
      </c>
      <c r="AC354" s="17">
        <v>0.35684264593090398</v>
      </c>
      <c r="AD354" s="17">
        <v>0.35290846897644501</v>
      </c>
      <c r="AE354" s="17">
        <v>0.33277420688742199</v>
      </c>
    </row>
    <row r="355" spans="2:31" x14ac:dyDescent="0.2">
      <c r="B355" t="s">
        <v>199</v>
      </c>
      <c r="C355" s="17">
        <v>0.15041458012557701</v>
      </c>
      <c r="D355" s="17">
        <v>0.22739144371699599</v>
      </c>
      <c r="E355" s="17">
        <v>0.184477969864105</v>
      </c>
      <c r="F355" s="17">
        <v>0.14111874464119001</v>
      </c>
      <c r="G355" s="17">
        <v>0.169263323225709</v>
      </c>
      <c r="H355" s="17">
        <v>9.7419986491056695E-2</v>
      </c>
      <c r="I355" s="17">
        <v>9.9667481998488294E-2</v>
      </c>
      <c r="J355" s="17"/>
      <c r="K355" s="17">
        <v>0.14021900916621399</v>
      </c>
      <c r="L355" s="17">
        <v>0.159030986101838</v>
      </c>
      <c r="M355" s="17"/>
      <c r="N355" s="17">
        <v>0.15125921296574901</v>
      </c>
      <c r="O355" s="17">
        <v>0.14750077764348801</v>
      </c>
      <c r="P355" s="17">
        <v>0.117873206576203</v>
      </c>
      <c r="Q355" s="17">
        <v>0.166966585175187</v>
      </c>
      <c r="R355" s="17">
        <v>0.20826897380793799</v>
      </c>
      <c r="S355" s="17">
        <v>0.170213077033011</v>
      </c>
      <c r="T355" s="17">
        <v>0.14577876455235</v>
      </c>
      <c r="U355" s="17">
        <v>0.116362103713521</v>
      </c>
      <c r="V355" s="17">
        <v>0.15751978751773599</v>
      </c>
      <c r="W355" s="17">
        <v>0.15057346553901199</v>
      </c>
      <c r="X355" s="17">
        <v>0.11426193740358701</v>
      </c>
      <c r="Y355" s="17">
        <v>9.2425151597377797E-2</v>
      </c>
      <c r="Z355" s="17"/>
      <c r="AA355" s="17">
        <v>0.13404021048623399</v>
      </c>
      <c r="AB355" s="17">
        <v>0.172645522782022</v>
      </c>
      <c r="AC355" s="17">
        <v>0.15357497849794999</v>
      </c>
      <c r="AD355" s="17">
        <v>0.17339645426473599</v>
      </c>
      <c r="AE355" s="17">
        <v>0.18012341626341399</v>
      </c>
    </row>
    <row r="356" spans="2:31" x14ac:dyDescent="0.2">
      <c r="B356" t="s">
        <v>141</v>
      </c>
      <c r="C356" s="17">
        <v>5.07457776732477E-2</v>
      </c>
      <c r="D356" s="17">
        <v>3.6092281719962101E-2</v>
      </c>
      <c r="E356" s="17">
        <v>2.8311018430231701E-2</v>
      </c>
      <c r="F356" s="17">
        <v>7.1033518720382993E-2</v>
      </c>
      <c r="G356" s="17">
        <v>6.0507909568155702E-2</v>
      </c>
      <c r="H356" s="17">
        <v>5.8052014399049202E-2</v>
      </c>
      <c r="I356" s="17">
        <v>4.9386571292978902E-2</v>
      </c>
      <c r="J356" s="17"/>
      <c r="K356" s="17">
        <v>2.7113520475347E-2</v>
      </c>
      <c r="L356" s="17">
        <v>7.21568269587292E-2</v>
      </c>
      <c r="M356" s="17"/>
      <c r="N356" s="17">
        <v>5.4377937297262098E-2</v>
      </c>
      <c r="O356" s="17">
        <v>3.5590239548092401E-2</v>
      </c>
      <c r="P356" s="17">
        <v>4.9445942939817397E-2</v>
      </c>
      <c r="Q356" s="17">
        <v>5.8120296286839498E-2</v>
      </c>
      <c r="R356" s="17">
        <v>4.2674362532913901E-2</v>
      </c>
      <c r="S356" s="17">
        <v>6.4859725511663593E-2</v>
      </c>
      <c r="T356" s="17">
        <v>4.23700547555858E-2</v>
      </c>
      <c r="U356" s="17">
        <v>2.4587232317068702E-2</v>
      </c>
      <c r="V356" s="17">
        <v>4.1456478654704601E-2</v>
      </c>
      <c r="W356" s="17">
        <v>3.4639434505127298E-2</v>
      </c>
      <c r="X356" s="17">
        <v>0.109670967753868</v>
      </c>
      <c r="Y356" s="17">
        <v>9.9525559999198501E-2</v>
      </c>
      <c r="Z356" s="17"/>
      <c r="AA356" s="17">
        <v>8.1727908037792299E-2</v>
      </c>
      <c r="AB356" s="17">
        <v>4.0104475427460401E-2</v>
      </c>
      <c r="AC356" s="17">
        <v>5.3973264086788902E-2</v>
      </c>
      <c r="AD356" s="17">
        <v>1.4381809945616299E-2</v>
      </c>
      <c r="AE356" s="17">
        <v>0</v>
      </c>
    </row>
    <row r="357" spans="2:31" x14ac:dyDescent="0.2">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row>
    <row r="358" spans="2:31" x14ac:dyDescent="0.2">
      <c r="B358" s="6" t="s">
        <v>205</v>
      </c>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row>
    <row r="359" spans="2:31" x14ac:dyDescent="0.2">
      <c r="B359" s="21" t="s">
        <v>54</v>
      </c>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row>
    <row r="360" spans="2:31" x14ac:dyDescent="0.2">
      <c r="B360" t="s">
        <v>195</v>
      </c>
      <c r="C360" s="17">
        <v>6.24819256367809E-2</v>
      </c>
      <c r="D360" s="17">
        <v>5.3660779011589499E-2</v>
      </c>
      <c r="E360" s="17">
        <v>4.5518945069464502E-2</v>
      </c>
      <c r="F360" s="17">
        <v>4.8581921433146602E-2</v>
      </c>
      <c r="G360" s="17">
        <v>3.4417392584858E-2</v>
      </c>
      <c r="H360" s="17">
        <v>7.7539791381950496E-2</v>
      </c>
      <c r="I360" s="17">
        <v>0.10601028842787499</v>
      </c>
      <c r="J360" s="17"/>
      <c r="K360" s="17">
        <v>5.5715904566311099E-2</v>
      </c>
      <c r="L360" s="17">
        <v>6.9316228530365301E-2</v>
      </c>
      <c r="M360" s="17"/>
      <c r="N360" s="17">
        <v>2.1575383983563099E-2</v>
      </c>
      <c r="O360" s="17">
        <v>7.5226572197209907E-2</v>
      </c>
      <c r="P360" s="17">
        <v>9.6364758694077304E-2</v>
      </c>
      <c r="Q360" s="17">
        <v>4.9717354403993302E-2</v>
      </c>
      <c r="R360" s="17">
        <v>6.9733014738755095E-2</v>
      </c>
      <c r="S360" s="17">
        <v>5.0841493528400498E-2</v>
      </c>
      <c r="T360" s="17">
        <v>0.112040819058286</v>
      </c>
      <c r="U360" s="17">
        <v>4.95791074125706E-2</v>
      </c>
      <c r="V360" s="17">
        <v>7.4466177300046899E-2</v>
      </c>
      <c r="W360" s="17">
        <v>4.4732345254357597E-2</v>
      </c>
      <c r="X360" s="17">
        <v>1.8865720509669E-2</v>
      </c>
      <c r="Y360" s="17">
        <v>0.13244003749453701</v>
      </c>
      <c r="Z360" s="17"/>
      <c r="AA360" s="17">
        <v>6.3960230714031605E-2</v>
      </c>
      <c r="AB360" s="17">
        <v>3.5208212978735103E-2</v>
      </c>
      <c r="AC360" s="17">
        <v>5.8943138837088301E-2</v>
      </c>
      <c r="AD360" s="17">
        <v>6.05406753007907E-2</v>
      </c>
      <c r="AE360" s="17">
        <v>9.8335121455193797E-2</v>
      </c>
    </row>
    <row r="361" spans="2:31" x14ac:dyDescent="0.2">
      <c r="B361" t="s">
        <v>196</v>
      </c>
      <c r="C361" s="17">
        <v>0.13400405851842301</v>
      </c>
      <c r="D361" s="17">
        <v>0.158510645342507</v>
      </c>
      <c r="E361" s="17">
        <v>0.111606923222219</v>
      </c>
      <c r="F361" s="17">
        <v>0.125911140284545</v>
      </c>
      <c r="G361" s="17">
        <v>0.10175005913089299</v>
      </c>
      <c r="H361" s="17">
        <v>0.13320746739814801</v>
      </c>
      <c r="I361" s="17">
        <v>0.169205265341556</v>
      </c>
      <c r="J361" s="17"/>
      <c r="K361" s="17">
        <v>0.134894223246393</v>
      </c>
      <c r="L361" s="17">
        <v>0.13363500786534099</v>
      </c>
      <c r="M361" s="17"/>
      <c r="N361" s="17">
        <v>0.10418571150775401</v>
      </c>
      <c r="O361" s="17">
        <v>0.15109675338478701</v>
      </c>
      <c r="P361" s="17">
        <v>0.115574458814217</v>
      </c>
      <c r="Q361" s="17">
        <v>0.107792458582662</v>
      </c>
      <c r="R361" s="17">
        <v>0.11342846268374999</v>
      </c>
      <c r="S361" s="17">
        <v>0.169858628689499</v>
      </c>
      <c r="T361" s="17">
        <v>0.101341294677651</v>
      </c>
      <c r="U361" s="17">
        <v>0.140941440651558</v>
      </c>
      <c r="V361" s="17">
        <v>0.13533040246811201</v>
      </c>
      <c r="W361" s="17">
        <v>0.16623238423134401</v>
      </c>
      <c r="X361" s="17">
        <v>0.26245482168365603</v>
      </c>
      <c r="Y361" s="17">
        <v>3.0948335650432701E-2</v>
      </c>
      <c r="Z361" s="17"/>
      <c r="AA361" s="17">
        <v>0.13086292801740801</v>
      </c>
      <c r="AB361" s="17">
        <v>0.14609040457870601</v>
      </c>
      <c r="AC361" s="17">
        <v>0.12961175839870501</v>
      </c>
      <c r="AD361" s="17">
        <v>0.15716692654474501</v>
      </c>
      <c r="AE361" s="17">
        <v>9.9533605131806396E-2</v>
      </c>
    </row>
    <row r="362" spans="2:31" x14ac:dyDescent="0.2">
      <c r="B362" t="s">
        <v>197</v>
      </c>
      <c r="C362" s="17">
        <v>0.45032632356681002</v>
      </c>
      <c r="D362" s="17">
        <v>0.34521154030631401</v>
      </c>
      <c r="E362" s="17">
        <v>0.42567335820274399</v>
      </c>
      <c r="F362" s="17">
        <v>0.426834828917313</v>
      </c>
      <c r="G362" s="17">
        <v>0.53816365908366603</v>
      </c>
      <c r="H362" s="17">
        <v>0.45225935154207902</v>
      </c>
      <c r="I362" s="17">
        <v>0.48670572252499</v>
      </c>
      <c r="J362" s="17"/>
      <c r="K362" s="17">
        <v>0.44872427738360399</v>
      </c>
      <c r="L362" s="17">
        <v>0.453567847881576</v>
      </c>
      <c r="M362" s="17"/>
      <c r="N362" s="17">
        <v>0.45639214261077599</v>
      </c>
      <c r="O362" s="17">
        <v>0.50694795985351504</v>
      </c>
      <c r="P362" s="17">
        <v>0.48868504798926299</v>
      </c>
      <c r="Q362" s="17">
        <v>0.52728440004111299</v>
      </c>
      <c r="R362" s="17">
        <v>0.53682643605751301</v>
      </c>
      <c r="S362" s="17">
        <v>0.35355114223981299</v>
      </c>
      <c r="T362" s="17">
        <v>0.42152756142321601</v>
      </c>
      <c r="U362" s="17">
        <v>0.466194501855135</v>
      </c>
      <c r="V362" s="17">
        <v>0.36342411982580403</v>
      </c>
      <c r="W362" s="17">
        <v>0.41635757182598598</v>
      </c>
      <c r="X362" s="17">
        <v>0.43987088621321602</v>
      </c>
      <c r="Y362" s="17">
        <v>0.422892881784244</v>
      </c>
      <c r="Z362" s="17"/>
      <c r="AA362" s="17">
        <v>0.47641187190317602</v>
      </c>
      <c r="AB362" s="17">
        <v>0.47011840110529501</v>
      </c>
      <c r="AC362" s="17">
        <v>0.42342699208533802</v>
      </c>
      <c r="AD362" s="17">
        <v>0.42276924056943299</v>
      </c>
      <c r="AE362" s="17">
        <v>0.22929357944055301</v>
      </c>
    </row>
    <row r="363" spans="2:31" x14ac:dyDescent="0.2">
      <c r="B363" t="s">
        <v>198</v>
      </c>
      <c r="C363" s="17">
        <v>0.243681153857812</v>
      </c>
      <c r="D363" s="17">
        <v>0.28470294210227898</v>
      </c>
      <c r="E363" s="17">
        <v>0.28155844199740798</v>
      </c>
      <c r="F363" s="17">
        <v>0.286106136420261</v>
      </c>
      <c r="G363" s="17">
        <v>0.24082241014807801</v>
      </c>
      <c r="H363" s="17">
        <v>0.22039724735650701</v>
      </c>
      <c r="I363" s="17">
        <v>0.16914323166774201</v>
      </c>
      <c r="J363" s="17"/>
      <c r="K363" s="17">
        <v>0.26167933320965597</v>
      </c>
      <c r="L363" s="17">
        <v>0.225137314500059</v>
      </c>
      <c r="M363" s="17"/>
      <c r="N363" s="17">
        <v>0.289574350959592</v>
      </c>
      <c r="O363" s="17">
        <v>0.21083877365213299</v>
      </c>
      <c r="P363" s="17">
        <v>0.263531125365705</v>
      </c>
      <c r="Q363" s="17">
        <v>0.197792580871132</v>
      </c>
      <c r="R363" s="17">
        <v>0.221772062749238</v>
      </c>
      <c r="S363" s="17">
        <v>0.25235527842546401</v>
      </c>
      <c r="T363" s="17">
        <v>0.24595557825006101</v>
      </c>
      <c r="U363" s="17">
        <v>0.24309191981763101</v>
      </c>
      <c r="V363" s="17">
        <v>0.274559229263102</v>
      </c>
      <c r="W363" s="17">
        <v>0.25506694252291301</v>
      </c>
      <c r="X363" s="17">
        <v>0.16863411962789299</v>
      </c>
      <c r="Y363" s="17">
        <v>0.25346638216296902</v>
      </c>
      <c r="Z363" s="17"/>
      <c r="AA363" s="17">
        <v>0.18552641371379999</v>
      </c>
      <c r="AB363" s="17">
        <v>0.23755328830241501</v>
      </c>
      <c r="AC363" s="17">
        <v>0.302502678148167</v>
      </c>
      <c r="AD363" s="17">
        <v>0.24573399288178599</v>
      </c>
      <c r="AE363" s="17">
        <v>0.31732479381732598</v>
      </c>
    </row>
    <row r="364" spans="2:31" x14ac:dyDescent="0.2">
      <c r="B364" t="s">
        <v>199</v>
      </c>
      <c r="C364" s="17">
        <v>6.18543746407813E-2</v>
      </c>
      <c r="D364" s="17">
        <v>0.114575913973473</v>
      </c>
      <c r="E364" s="17">
        <v>0.12328044305293601</v>
      </c>
      <c r="F364" s="17">
        <v>4.1897364783857499E-2</v>
      </c>
      <c r="G364" s="17">
        <v>3.0679815729518702E-2</v>
      </c>
      <c r="H364" s="17">
        <v>4.55923918028142E-2</v>
      </c>
      <c r="I364" s="17">
        <v>2.9368842270249499E-2</v>
      </c>
      <c r="J364" s="17"/>
      <c r="K364" s="17">
        <v>7.5750598580982501E-2</v>
      </c>
      <c r="L364" s="17">
        <v>4.8526753741483603E-2</v>
      </c>
      <c r="M364" s="17"/>
      <c r="N364" s="17">
        <v>6.1819433879159301E-2</v>
      </c>
      <c r="O364" s="17">
        <v>4.14226116228925E-2</v>
      </c>
      <c r="P364" s="17">
        <v>3.5844609136737197E-2</v>
      </c>
      <c r="Q364" s="17">
        <v>5.8529086959890599E-2</v>
      </c>
      <c r="R364" s="17">
        <v>2.89514875993238E-2</v>
      </c>
      <c r="S364" s="17">
        <v>8.9344378435161395E-2</v>
      </c>
      <c r="T364" s="17">
        <v>7.5516416239302303E-2</v>
      </c>
      <c r="U364" s="17">
        <v>7.5605797946037001E-2</v>
      </c>
      <c r="V364" s="17">
        <v>0.10203317217289699</v>
      </c>
      <c r="W364" s="17">
        <v>9.3622037734828203E-2</v>
      </c>
      <c r="X364" s="17">
        <v>1.8099727460484001E-2</v>
      </c>
      <c r="Y364" s="17">
        <v>0</v>
      </c>
      <c r="Z364" s="17"/>
      <c r="AA364" s="17">
        <v>6.2487195366321899E-2</v>
      </c>
      <c r="AB364" s="17">
        <v>6.65420719321696E-2</v>
      </c>
      <c r="AC364" s="17">
        <v>4.4445735205904197E-2</v>
      </c>
      <c r="AD364" s="17">
        <v>9.9248542908559903E-2</v>
      </c>
      <c r="AE364" s="17">
        <v>0.25551290015512101</v>
      </c>
    </row>
    <row r="365" spans="2:31" x14ac:dyDescent="0.2">
      <c r="B365" t="s">
        <v>141</v>
      </c>
      <c r="C365" s="17">
        <v>4.7652163779392201E-2</v>
      </c>
      <c r="D365" s="17">
        <v>4.33381792638379E-2</v>
      </c>
      <c r="E365" s="17">
        <v>1.23618884552281E-2</v>
      </c>
      <c r="F365" s="17">
        <v>7.0668608160877902E-2</v>
      </c>
      <c r="G365" s="17">
        <v>5.4166663322987002E-2</v>
      </c>
      <c r="H365" s="17">
        <v>7.1003750518502301E-2</v>
      </c>
      <c r="I365" s="17">
        <v>3.95666497675881E-2</v>
      </c>
      <c r="J365" s="17"/>
      <c r="K365" s="17">
        <v>2.32356630130524E-2</v>
      </c>
      <c r="L365" s="17">
        <v>6.9816847481175504E-2</v>
      </c>
      <c r="M365" s="17"/>
      <c r="N365" s="17">
        <v>6.6452977059156398E-2</v>
      </c>
      <c r="O365" s="17">
        <v>1.44673292894631E-2</v>
      </c>
      <c r="P365" s="17">
        <v>0</v>
      </c>
      <c r="Q365" s="17">
        <v>5.88841191412093E-2</v>
      </c>
      <c r="R365" s="17">
        <v>2.9288536171420101E-2</v>
      </c>
      <c r="S365" s="17">
        <v>8.4049078681661393E-2</v>
      </c>
      <c r="T365" s="17">
        <v>4.3618330351482597E-2</v>
      </c>
      <c r="U365" s="17">
        <v>2.4587232317068702E-2</v>
      </c>
      <c r="V365" s="17">
        <v>5.0186898970038002E-2</v>
      </c>
      <c r="W365" s="17">
        <v>2.3988718430571002E-2</v>
      </c>
      <c r="X365" s="17">
        <v>9.2074724505082195E-2</v>
      </c>
      <c r="Y365" s="17">
        <v>0.160252362907817</v>
      </c>
      <c r="Z365" s="17"/>
      <c r="AA365" s="17">
        <v>8.0751360285262502E-2</v>
      </c>
      <c r="AB365" s="17">
        <v>4.4487621102679301E-2</v>
      </c>
      <c r="AC365" s="17">
        <v>4.1069697324798003E-2</v>
      </c>
      <c r="AD365" s="17">
        <v>1.4540621794685999E-2</v>
      </c>
      <c r="AE365" s="17">
        <v>0</v>
      </c>
    </row>
    <row r="366" spans="2:31" x14ac:dyDescent="0.2">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row>
    <row r="367" spans="2:31" x14ac:dyDescent="0.2">
      <c r="B367" s="6" t="s">
        <v>206</v>
      </c>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c r="AE367" s="17"/>
    </row>
    <row r="368" spans="2:31" x14ac:dyDescent="0.2">
      <c r="B368" s="21" t="s">
        <v>54</v>
      </c>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c r="AE368" s="17"/>
    </row>
    <row r="369" spans="2:31" x14ac:dyDescent="0.2">
      <c r="B369" t="s">
        <v>195</v>
      </c>
      <c r="C369" s="17">
        <v>4.52192726666183E-2</v>
      </c>
      <c r="D369" s="17">
        <v>7.5917772177165305E-2</v>
      </c>
      <c r="E369" s="17">
        <v>5.7169437712318298E-2</v>
      </c>
      <c r="F369" s="17">
        <v>4.8383869576653298E-2</v>
      </c>
      <c r="G369" s="17">
        <v>2.2531731334704999E-2</v>
      </c>
      <c r="H369" s="17">
        <v>2.5479303396248602E-2</v>
      </c>
      <c r="I369" s="17">
        <v>4.4191845699191802E-2</v>
      </c>
      <c r="J369" s="17"/>
      <c r="K369" s="17">
        <v>4.2794938270614098E-2</v>
      </c>
      <c r="L369" s="17">
        <v>4.7753169962354097E-2</v>
      </c>
      <c r="M369" s="17"/>
      <c r="N369" s="17">
        <v>3.9921584916279299E-2</v>
      </c>
      <c r="O369" s="17">
        <v>6.1299404597984601E-2</v>
      </c>
      <c r="P369" s="17">
        <v>3.6976048407286702E-2</v>
      </c>
      <c r="Q369" s="17">
        <v>5.1945457754881998E-2</v>
      </c>
      <c r="R369" s="17">
        <v>1.4741983596745899E-2</v>
      </c>
      <c r="S369" s="17">
        <v>4.2372555440623898E-2</v>
      </c>
      <c r="T369" s="17">
        <v>3.2523934284005199E-2</v>
      </c>
      <c r="U369" s="17">
        <v>2.59923310186124E-2</v>
      </c>
      <c r="V369" s="17">
        <v>6.9864289954383693E-2</v>
      </c>
      <c r="W369" s="17">
        <v>4.46414588588738E-2</v>
      </c>
      <c r="X369" s="17">
        <v>3.7883751693648403E-2</v>
      </c>
      <c r="Y369" s="17">
        <v>6.5238942565227998E-2</v>
      </c>
      <c r="Z369" s="17"/>
      <c r="AA369" s="17">
        <v>5.2988532687635898E-2</v>
      </c>
      <c r="AB369" s="17">
        <v>4.5916167839984298E-2</v>
      </c>
      <c r="AC369" s="17">
        <v>4.7343227912019503E-2</v>
      </c>
      <c r="AD369" s="17">
        <v>4.5374484281620199E-2</v>
      </c>
      <c r="AE369" s="17">
        <v>9.7051010975218996E-2</v>
      </c>
    </row>
    <row r="370" spans="2:31" x14ac:dyDescent="0.2">
      <c r="B370" t="s">
        <v>196</v>
      </c>
      <c r="C370" s="17">
        <v>8.2636919424015506E-2</v>
      </c>
      <c r="D370" s="17">
        <v>0.122444815892382</v>
      </c>
      <c r="E370" s="17">
        <v>8.4104811433517696E-2</v>
      </c>
      <c r="F370" s="17">
        <v>6.2698704204266001E-2</v>
      </c>
      <c r="G370" s="17">
        <v>8.3748108471069699E-2</v>
      </c>
      <c r="H370" s="17">
        <v>7.9141813119985305E-2</v>
      </c>
      <c r="I370" s="17">
        <v>7.2797570984999393E-2</v>
      </c>
      <c r="J370" s="17"/>
      <c r="K370" s="17">
        <v>8.9244485775820101E-2</v>
      </c>
      <c r="L370" s="17">
        <v>7.6498101985761596E-2</v>
      </c>
      <c r="M370" s="17"/>
      <c r="N370" s="17">
        <v>8.5130774298858097E-2</v>
      </c>
      <c r="O370" s="17">
        <v>5.40096616006768E-2</v>
      </c>
      <c r="P370" s="17">
        <v>8.3571027455454902E-2</v>
      </c>
      <c r="Q370" s="17">
        <v>8.0099683701968599E-2</v>
      </c>
      <c r="R370" s="17">
        <v>7.1634981118715496E-2</v>
      </c>
      <c r="S370" s="17">
        <v>6.1582137346109102E-2</v>
      </c>
      <c r="T370" s="17">
        <v>0.12203285784631999</v>
      </c>
      <c r="U370" s="17">
        <v>0.11791600154234499</v>
      </c>
      <c r="V370" s="17">
        <v>0.12684010347394201</v>
      </c>
      <c r="W370" s="17">
        <v>5.8209646500135298E-2</v>
      </c>
      <c r="X370" s="17">
        <v>0.11223162801662601</v>
      </c>
      <c r="Y370" s="17">
        <v>0</v>
      </c>
      <c r="Z370" s="17"/>
      <c r="AA370" s="17">
        <v>6.8410311740155993E-2</v>
      </c>
      <c r="AB370" s="17">
        <v>7.2862080147083605E-2</v>
      </c>
      <c r="AC370" s="17">
        <v>6.3848811534331307E-2</v>
      </c>
      <c r="AD370" s="17">
        <v>8.1599525188623998E-2</v>
      </c>
      <c r="AE370" s="17">
        <v>0.13363711829128</v>
      </c>
    </row>
    <row r="371" spans="2:31" x14ac:dyDescent="0.2">
      <c r="B371" t="s">
        <v>197</v>
      </c>
      <c r="C371" s="17">
        <v>0.39364473000858302</v>
      </c>
      <c r="D371" s="17">
        <v>0.28490703105495901</v>
      </c>
      <c r="E371" s="17">
        <v>0.35440985904792099</v>
      </c>
      <c r="F371" s="17">
        <v>0.390751560614226</v>
      </c>
      <c r="G371" s="17">
        <v>0.41875596357407602</v>
      </c>
      <c r="H371" s="17">
        <v>0.49325916331731301</v>
      </c>
      <c r="I371" s="17">
        <v>0.41274975908270001</v>
      </c>
      <c r="J371" s="17"/>
      <c r="K371" s="17">
        <v>0.378404271114608</v>
      </c>
      <c r="L371" s="17">
        <v>0.40998161582813603</v>
      </c>
      <c r="M371" s="17"/>
      <c r="N371" s="17">
        <v>0.35729598313030098</v>
      </c>
      <c r="O371" s="17">
        <v>0.48870415053921801</v>
      </c>
      <c r="P371" s="17">
        <v>0.38500302572416101</v>
      </c>
      <c r="Q371" s="17">
        <v>0.38950040837372801</v>
      </c>
      <c r="R371" s="17">
        <v>0.39161619792661001</v>
      </c>
      <c r="S371" s="17">
        <v>0.38416120771773099</v>
      </c>
      <c r="T371" s="17">
        <v>0.38157973896555503</v>
      </c>
      <c r="U371" s="17">
        <v>0.44507997331036397</v>
      </c>
      <c r="V371" s="17">
        <v>0.30064984503086001</v>
      </c>
      <c r="W371" s="17">
        <v>0.40361470017616802</v>
      </c>
      <c r="X371" s="17">
        <v>0.377345231722375</v>
      </c>
      <c r="Y371" s="17">
        <v>0.51971631011217601</v>
      </c>
      <c r="Z371" s="17"/>
      <c r="AA371" s="17">
        <v>0.426325032690475</v>
      </c>
      <c r="AB371" s="17">
        <v>0.42269648516739899</v>
      </c>
      <c r="AC371" s="17">
        <v>0.33712454482446003</v>
      </c>
      <c r="AD371" s="17">
        <v>0.39565533565139599</v>
      </c>
      <c r="AE371" s="17">
        <v>0.183840445309227</v>
      </c>
    </row>
    <row r="372" spans="2:31" x14ac:dyDescent="0.2">
      <c r="B372" t="s">
        <v>198</v>
      </c>
      <c r="C372" s="17">
        <v>0.32766964568683199</v>
      </c>
      <c r="D372" s="17">
        <v>0.30739068937125602</v>
      </c>
      <c r="E372" s="17">
        <v>0.31088958771861702</v>
      </c>
      <c r="F372" s="17">
        <v>0.35126887408847102</v>
      </c>
      <c r="G372" s="17">
        <v>0.332451370178522</v>
      </c>
      <c r="H372" s="17">
        <v>0.29254301720808801</v>
      </c>
      <c r="I372" s="17">
        <v>0.35519329329669602</v>
      </c>
      <c r="J372" s="17"/>
      <c r="K372" s="17">
        <v>0.35022283036252499</v>
      </c>
      <c r="L372" s="17">
        <v>0.30688641011350598</v>
      </c>
      <c r="M372" s="17"/>
      <c r="N372" s="17">
        <v>0.377495873757903</v>
      </c>
      <c r="O372" s="17">
        <v>0.28818638965728199</v>
      </c>
      <c r="P372" s="17">
        <v>0.34064413343819</v>
      </c>
      <c r="Q372" s="17">
        <v>0.27540128903259797</v>
      </c>
      <c r="R372" s="17">
        <v>0.37239856628780099</v>
      </c>
      <c r="S372" s="17">
        <v>0.33508273713158898</v>
      </c>
      <c r="T372" s="17">
        <v>0.26312149225416398</v>
      </c>
      <c r="U372" s="17">
        <v>0.24032193258066201</v>
      </c>
      <c r="V372" s="17">
        <v>0.33713335593468502</v>
      </c>
      <c r="W372" s="17">
        <v>0.36345323815806102</v>
      </c>
      <c r="X372" s="17">
        <v>0.380562472213819</v>
      </c>
      <c r="Y372" s="17">
        <v>0.32013795104123499</v>
      </c>
      <c r="Z372" s="17"/>
      <c r="AA372" s="17">
        <v>0.28449929305157001</v>
      </c>
      <c r="AB372" s="17">
        <v>0.30911244698026302</v>
      </c>
      <c r="AC372" s="17">
        <v>0.41657618528109602</v>
      </c>
      <c r="AD372" s="17">
        <v>0.256346017765749</v>
      </c>
      <c r="AE372" s="17">
        <v>0.48395049664551298</v>
      </c>
    </row>
    <row r="373" spans="2:31" x14ac:dyDescent="0.2">
      <c r="B373" t="s">
        <v>199</v>
      </c>
      <c r="C373" s="17">
        <v>0.103769104601084</v>
      </c>
      <c r="D373" s="17">
        <v>0.15282184689682099</v>
      </c>
      <c r="E373" s="17">
        <v>0.16952050918525599</v>
      </c>
      <c r="F373" s="17">
        <v>8.76763082314818E-2</v>
      </c>
      <c r="G373" s="17">
        <v>0.10413802344143</v>
      </c>
      <c r="H373" s="17">
        <v>6.3646289989288299E-2</v>
      </c>
      <c r="I373" s="17">
        <v>5.7545288797695701E-2</v>
      </c>
      <c r="J373" s="17"/>
      <c r="K373" s="17">
        <v>0.114374509716215</v>
      </c>
      <c r="L373" s="17">
        <v>9.1916713138810002E-2</v>
      </c>
      <c r="M373" s="17"/>
      <c r="N373" s="17">
        <v>7.1499537754527401E-2</v>
      </c>
      <c r="O373" s="17">
        <v>7.8100165884095005E-2</v>
      </c>
      <c r="P373" s="17">
        <v>0.120584508946717</v>
      </c>
      <c r="Q373" s="17">
        <v>0.154723711376972</v>
      </c>
      <c r="R373" s="17">
        <v>0.10475407366087799</v>
      </c>
      <c r="S373" s="17">
        <v>0.132353452605149</v>
      </c>
      <c r="T373" s="17">
        <v>0.135464992266772</v>
      </c>
      <c r="U373" s="17">
        <v>0.14610252923094799</v>
      </c>
      <c r="V373" s="17">
        <v>0.116228534227843</v>
      </c>
      <c r="W373" s="17">
        <v>9.4958650571623698E-2</v>
      </c>
      <c r="X373" s="17">
        <v>1.8099727460484001E-2</v>
      </c>
      <c r="Y373" s="17">
        <v>6.2614396928534197E-2</v>
      </c>
      <c r="Z373" s="17"/>
      <c r="AA373" s="17">
        <v>0.11219882010653</v>
      </c>
      <c r="AB373" s="17">
        <v>9.9645585827054697E-2</v>
      </c>
      <c r="AC373" s="17">
        <v>8.7695006847320706E-2</v>
      </c>
      <c r="AD373" s="17">
        <v>0.19023970613677199</v>
      </c>
      <c r="AE373" s="17">
        <v>0.101520928778761</v>
      </c>
    </row>
    <row r="374" spans="2:31" x14ac:dyDescent="0.2">
      <c r="B374" t="s">
        <v>141</v>
      </c>
      <c r="C374" s="17">
        <v>4.7060327612867298E-2</v>
      </c>
      <c r="D374" s="17">
        <v>5.65178446074176E-2</v>
      </c>
      <c r="E374" s="17">
        <v>2.3905794902370402E-2</v>
      </c>
      <c r="F374" s="17">
        <v>5.92206832849018E-2</v>
      </c>
      <c r="G374" s="17">
        <v>3.8374803000197202E-2</v>
      </c>
      <c r="H374" s="17">
        <v>4.5930412969077003E-2</v>
      </c>
      <c r="I374" s="17">
        <v>5.7522242138716699E-2</v>
      </c>
      <c r="J374" s="17"/>
      <c r="K374" s="17">
        <v>2.4958964760217799E-2</v>
      </c>
      <c r="L374" s="17">
        <v>6.69639889714332E-2</v>
      </c>
      <c r="M374" s="17"/>
      <c r="N374" s="17">
        <v>6.8656246142130506E-2</v>
      </c>
      <c r="O374" s="17">
        <v>2.9700227720743301E-2</v>
      </c>
      <c r="P374" s="17">
        <v>3.32212560281906E-2</v>
      </c>
      <c r="Q374" s="17">
        <v>4.8329449759851498E-2</v>
      </c>
      <c r="R374" s="17">
        <v>4.4854197409250098E-2</v>
      </c>
      <c r="S374" s="17">
        <v>4.4447909758797602E-2</v>
      </c>
      <c r="T374" s="17">
        <v>6.52769843831838E-2</v>
      </c>
      <c r="U374" s="17">
        <v>2.4587232317068702E-2</v>
      </c>
      <c r="V374" s="17">
        <v>4.9283871378285798E-2</v>
      </c>
      <c r="W374" s="17">
        <v>3.5122305735138797E-2</v>
      </c>
      <c r="X374" s="17">
        <v>7.3877188893046702E-2</v>
      </c>
      <c r="Y374" s="17">
        <v>3.2292399352826497E-2</v>
      </c>
      <c r="Z374" s="17"/>
      <c r="AA374" s="17">
        <v>5.5578009723633498E-2</v>
      </c>
      <c r="AB374" s="17">
        <v>4.9767234038215799E-2</v>
      </c>
      <c r="AC374" s="17">
        <v>4.7412223600771998E-2</v>
      </c>
      <c r="AD374" s="17">
        <v>3.0784930975838801E-2</v>
      </c>
      <c r="AE374" s="17">
        <v>0</v>
      </c>
    </row>
    <row r="375" spans="2:31" x14ac:dyDescent="0.2">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row>
    <row r="376" spans="2:31" x14ac:dyDescent="0.2">
      <c r="B376" s="6" t="s">
        <v>213</v>
      </c>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row>
    <row r="377" spans="2:31" x14ac:dyDescent="0.2">
      <c r="B377" s="21" t="s">
        <v>54</v>
      </c>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row>
    <row r="378" spans="2:31" x14ac:dyDescent="0.2">
      <c r="B378" t="s">
        <v>207</v>
      </c>
      <c r="C378" s="17">
        <v>0.22556369898956</v>
      </c>
      <c r="D378" s="17">
        <v>0.18726057831311699</v>
      </c>
      <c r="E378" s="17">
        <v>0.22717804365438099</v>
      </c>
      <c r="F378" s="17">
        <v>0.238722899683915</v>
      </c>
      <c r="G378" s="17">
        <v>0.21479117878915099</v>
      </c>
      <c r="H378" s="17">
        <v>0.23329362245718999</v>
      </c>
      <c r="I378" s="17">
        <v>0.24238724740718201</v>
      </c>
      <c r="J378" s="17"/>
      <c r="K378" s="17">
        <v>0.22313439775917401</v>
      </c>
      <c r="L378" s="17">
        <v>0.228774620270671</v>
      </c>
      <c r="M378" s="17"/>
      <c r="N378" s="17">
        <v>0.229589083824905</v>
      </c>
      <c r="O378" s="17">
        <v>0.19193152792085</v>
      </c>
      <c r="P378" s="17">
        <v>0.27203276082231298</v>
      </c>
      <c r="Q378" s="17">
        <v>0.24634277778869801</v>
      </c>
      <c r="R378" s="17">
        <v>0.27226444678554301</v>
      </c>
      <c r="S378" s="17">
        <v>0.19519497861376001</v>
      </c>
      <c r="T378" s="17">
        <v>0.19785601013630999</v>
      </c>
      <c r="U378" s="17">
        <v>0.13926603533840501</v>
      </c>
      <c r="V378" s="17">
        <v>0.26589703452728403</v>
      </c>
      <c r="W378" s="17">
        <v>0.208819179914013</v>
      </c>
      <c r="X378" s="17">
        <v>0.28748338609066498</v>
      </c>
      <c r="Y378" s="17">
        <v>0.13842924817892299</v>
      </c>
      <c r="Z378" s="17"/>
      <c r="AA378" s="17">
        <v>0.18113333118824301</v>
      </c>
      <c r="AB378" s="17">
        <v>0.19358162779120799</v>
      </c>
      <c r="AC378" s="17">
        <v>0.26160623766524199</v>
      </c>
      <c r="AD378" s="17">
        <v>0.26893744945542802</v>
      </c>
      <c r="AE378" s="17">
        <v>0.33925195579567202</v>
      </c>
    </row>
    <row r="379" spans="2:31" x14ac:dyDescent="0.2">
      <c r="B379" t="s">
        <v>208</v>
      </c>
      <c r="C379" s="17">
        <v>0.18728601479163401</v>
      </c>
      <c r="D379" s="17">
        <v>0.173049377171138</v>
      </c>
      <c r="E379" s="17">
        <v>0.17048349408677299</v>
      </c>
      <c r="F379" s="17">
        <v>0.190430450643542</v>
      </c>
      <c r="G379" s="17">
        <v>0.203731410207448</v>
      </c>
      <c r="H379" s="17">
        <v>0.12952358140158901</v>
      </c>
      <c r="I379" s="17">
        <v>0.23322211208839499</v>
      </c>
      <c r="J379" s="17"/>
      <c r="K379" s="17">
        <v>0.20154153153684501</v>
      </c>
      <c r="L379" s="17">
        <v>0.17223991538988001</v>
      </c>
      <c r="M379" s="17"/>
      <c r="N379" s="17">
        <v>0.20182765258007601</v>
      </c>
      <c r="O379" s="17">
        <v>0.24385301646650201</v>
      </c>
      <c r="P379" s="17">
        <v>0.14042787751062799</v>
      </c>
      <c r="Q379" s="17">
        <v>0.116643831297134</v>
      </c>
      <c r="R379" s="17">
        <v>0.12087934994383399</v>
      </c>
      <c r="S379" s="17">
        <v>0.21341042728284099</v>
      </c>
      <c r="T379" s="17">
        <v>0.14998894089560499</v>
      </c>
      <c r="U379" s="17">
        <v>0.23942751145979799</v>
      </c>
      <c r="V379" s="17">
        <v>0.20778367457202099</v>
      </c>
      <c r="W379" s="17">
        <v>0.20051945481487099</v>
      </c>
      <c r="X379" s="17">
        <v>0.191408955727813</v>
      </c>
      <c r="Y379" s="17">
        <v>0.19464033790152299</v>
      </c>
      <c r="Z379" s="17"/>
      <c r="AA379" s="17">
        <v>0.16436433799275099</v>
      </c>
      <c r="AB379" s="17">
        <v>0.19776081329924899</v>
      </c>
      <c r="AC379" s="17">
        <v>0.20998782114891701</v>
      </c>
      <c r="AD379" s="17">
        <v>0.18517638600384401</v>
      </c>
      <c r="AE379" s="17">
        <v>0.102542129351476</v>
      </c>
    </row>
    <row r="380" spans="2:31" x14ac:dyDescent="0.2">
      <c r="B380" t="s">
        <v>209</v>
      </c>
      <c r="C380" s="17">
        <v>0.139570839373545</v>
      </c>
      <c r="D380" s="17">
        <v>0.13247920423467799</v>
      </c>
      <c r="E380" s="17">
        <v>0.175716847710016</v>
      </c>
      <c r="F380" s="17">
        <v>0.15282280310753199</v>
      </c>
      <c r="G380" s="17">
        <v>8.9080358030130105E-2</v>
      </c>
      <c r="H380" s="17">
        <v>0.162338541319347</v>
      </c>
      <c r="I380" s="17">
        <v>0.129617689233711</v>
      </c>
      <c r="J380" s="17"/>
      <c r="K380" s="17">
        <v>0.14944731728091501</v>
      </c>
      <c r="L380" s="17">
        <v>0.12856308203724401</v>
      </c>
      <c r="M380" s="17"/>
      <c r="N380" s="17">
        <v>0.105753319520082</v>
      </c>
      <c r="O380" s="17">
        <v>0.153273470852758</v>
      </c>
      <c r="P380" s="17">
        <v>0.13306154984740401</v>
      </c>
      <c r="Q380" s="17">
        <v>0.15921184883436201</v>
      </c>
      <c r="R380" s="17">
        <v>0.15907758419993401</v>
      </c>
      <c r="S380" s="17">
        <v>0.169830141344089</v>
      </c>
      <c r="T380" s="17">
        <v>0.159303270382192</v>
      </c>
      <c r="U380" s="17">
        <v>0.14109087346601601</v>
      </c>
      <c r="V380" s="17">
        <v>0.17726459130600999</v>
      </c>
      <c r="W380" s="17">
        <v>0.10203462462853199</v>
      </c>
      <c r="X380" s="17">
        <v>3.6211153707315202E-2</v>
      </c>
      <c r="Y380" s="17">
        <v>0.15197442458473501</v>
      </c>
      <c r="Z380" s="17"/>
      <c r="AA380" s="17">
        <v>0.13727408498443999</v>
      </c>
      <c r="AB380" s="17">
        <v>0.15447338469739899</v>
      </c>
      <c r="AC380" s="17">
        <v>0.121037341483623</v>
      </c>
      <c r="AD380" s="17">
        <v>0.15776892651077601</v>
      </c>
      <c r="AE380" s="17">
        <v>0.101003446121021</v>
      </c>
    </row>
    <row r="381" spans="2:31" x14ac:dyDescent="0.2">
      <c r="B381" t="s">
        <v>210</v>
      </c>
      <c r="C381" s="17">
        <v>0.17130578857183901</v>
      </c>
      <c r="D381" s="17">
        <v>0.242300816623156</v>
      </c>
      <c r="E381" s="17">
        <v>0.17642739696528001</v>
      </c>
      <c r="F381" s="17">
        <v>0.19180038176858</v>
      </c>
      <c r="G381" s="17">
        <v>0.16360746216041799</v>
      </c>
      <c r="H381" s="17">
        <v>0.1045157481216</v>
      </c>
      <c r="I381" s="17">
        <v>0.154507734825299</v>
      </c>
      <c r="J381" s="17"/>
      <c r="K381" s="17">
        <v>0.17058134116889301</v>
      </c>
      <c r="L381" s="17">
        <v>0.17265110125904701</v>
      </c>
      <c r="M381" s="17"/>
      <c r="N381" s="17">
        <v>0.16660347339998099</v>
      </c>
      <c r="O381" s="17">
        <v>0.18757176638489101</v>
      </c>
      <c r="P381" s="17">
        <v>0.19070372936884</v>
      </c>
      <c r="Q381" s="17">
        <v>0.20798719328837001</v>
      </c>
      <c r="R381" s="17">
        <v>0.15492809332953</v>
      </c>
      <c r="S381" s="17">
        <v>0.15968619593688199</v>
      </c>
      <c r="T381" s="17">
        <v>0.14758879152417201</v>
      </c>
      <c r="U381" s="17">
        <v>0.18389558644877099</v>
      </c>
      <c r="V381" s="17">
        <v>0.13675998261390099</v>
      </c>
      <c r="W381" s="17">
        <v>0.177514880042734</v>
      </c>
      <c r="X381" s="17">
        <v>0.15015216737145601</v>
      </c>
      <c r="Y381" s="17">
        <v>0.22313580688052401</v>
      </c>
      <c r="Z381" s="17"/>
      <c r="AA381" s="17">
        <v>0.141493501608283</v>
      </c>
      <c r="AB381" s="17">
        <v>0.187984657480645</v>
      </c>
      <c r="AC381" s="17">
        <v>0.16666792476072201</v>
      </c>
      <c r="AD381" s="17">
        <v>0.15855080510331801</v>
      </c>
      <c r="AE381" s="17">
        <v>0.225276726647446</v>
      </c>
    </row>
    <row r="382" spans="2:31" x14ac:dyDescent="0.2">
      <c r="B382" t="s">
        <v>211</v>
      </c>
      <c r="C382" s="17">
        <v>0.16270358451920899</v>
      </c>
      <c r="D382" s="17">
        <v>0.20599106360838301</v>
      </c>
      <c r="E382" s="17">
        <v>0.17359531799932701</v>
      </c>
      <c r="F382" s="17">
        <v>0.13304457201988401</v>
      </c>
      <c r="G382" s="17">
        <v>0.17983253285915499</v>
      </c>
      <c r="H382" s="17">
        <v>0.18143759200575801</v>
      </c>
      <c r="I382" s="17">
        <v>0.12297013425499601</v>
      </c>
      <c r="J382" s="17"/>
      <c r="K382" s="17">
        <v>0.15900816953265301</v>
      </c>
      <c r="L382" s="17">
        <v>0.166915526603821</v>
      </c>
      <c r="M382" s="17"/>
      <c r="N382" s="17">
        <v>0.20825227037107499</v>
      </c>
      <c r="O382" s="17">
        <v>0.120148652570658</v>
      </c>
      <c r="P382" s="17">
        <v>0.148190410218346</v>
      </c>
      <c r="Q382" s="17">
        <v>0.12784858384098799</v>
      </c>
      <c r="R382" s="17">
        <v>0.104962575702772</v>
      </c>
      <c r="S382" s="17">
        <v>0.14574702944250201</v>
      </c>
      <c r="T382" s="17">
        <v>0.245434771979302</v>
      </c>
      <c r="U382" s="17">
        <v>0.192106114737709</v>
      </c>
      <c r="V382" s="17">
        <v>0.13701720625915001</v>
      </c>
      <c r="W382" s="17">
        <v>0.20709403356035999</v>
      </c>
      <c r="X382" s="17">
        <v>0.18433388064356801</v>
      </c>
      <c r="Y382" s="17">
        <v>0.129031204117525</v>
      </c>
      <c r="Z382" s="17"/>
      <c r="AA382" s="17">
        <v>0.20301762302482801</v>
      </c>
      <c r="AB382" s="17">
        <v>0.149893269841816</v>
      </c>
      <c r="AC382" s="17">
        <v>0.16537936933483199</v>
      </c>
      <c r="AD382" s="17">
        <v>0.14606403008965399</v>
      </c>
      <c r="AE382" s="17">
        <v>0.18382065930295099</v>
      </c>
    </row>
    <row r="383" spans="2:31" x14ac:dyDescent="0.2">
      <c r="B383" t="s">
        <v>212</v>
      </c>
      <c r="C383" s="17">
        <v>0.11357007375421301</v>
      </c>
      <c r="D383" s="17">
        <v>5.8918960049527999E-2</v>
      </c>
      <c r="E383" s="17">
        <v>7.6598899584222696E-2</v>
      </c>
      <c r="F383" s="17">
        <v>9.3178892776546896E-2</v>
      </c>
      <c r="G383" s="17">
        <v>0.14895705795369801</v>
      </c>
      <c r="H383" s="17">
        <v>0.18889091469451499</v>
      </c>
      <c r="I383" s="17">
        <v>0.117295082190418</v>
      </c>
      <c r="J383" s="17"/>
      <c r="K383" s="17">
        <v>9.6287242721520297E-2</v>
      </c>
      <c r="L383" s="17">
        <v>0.130855754439337</v>
      </c>
      <c r="M383" s="17"/>
      <c r="N383" s="17">
        <v>8.7974200303880701E-2</v>
      </c>
      <c r="O383" s="17">
        <v>0.103221565804342</v>
      </c>
      <c r="P383" s="17">
        <v>0.11558367223247</v>
      </c>
      <c r="Q383" s="17">
        <v>0.14196576495044899</v>
      </c>
      <c r="R383" s="17">
        <v>0.18788795003838701</v>
      </c>
      <c r="S383" s="17">
        <v>0.116131227379927</v>
      </c>
      <c r="T383" s="17">
        <v>9.9828215082417904E-2</v>
      </c>
      <c r="U383" s="17">
        <v>0.104213878549301</v>
      </c>
      <c r="V383" s="17">
        <v>7.5277510721633994E-2</v>
      </c>
      <c r="W383" s="17">
        <v>0.10401782703949</v>
      </c>
      <c r="X383" s="17">
        <v>0.150410456459183</v>
      </c>
      <c r="Y383" s="17">
        <v>0.162788978336769</v>
      </c>
      <c r="Z383" s="17"/>
      <c r="AA383" s="17">
        <v>0.17271712120145399</v>
      </c>
      <c r="AB383" s="17">
        <v>0.116306246889683</v>
      </c>
      <c r="AC383" s="17">
        <v>7.5321305606663599E-2</v>
      </c>
      <c r="AD383" s="17">
        <v>8.3502402836979697E-2</v>
      </c>
      <c r="AE383" s="17">
        <v>4.8105082781433398E-2</v>
      </c>
    </row>
    <row r="384" spans="2:31" x14ac:dyDescent="0.2">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row>
    <row r="385" spans="2:31" x14ac:dyDescent="0.2">
      <c r="B385" s="6" t="s">
        <v>214</v>
      </c>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c r="AE385" s="17"/>
    </row>
    <row r="386" spans="2:31" x14ac:dyDescent="0.2">
      <c r="B386" s="21" t="s">
        <v>54</v>
      </c>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row>
    <row r="387" spans="2:31" x14ac:dyDescent="0.2">
      <c r="B387" t="s">
        <v>119</v>
      </c>
      <c r="C387" s="17">
        <v>0.14271392666772501</v>
      </c>
      <c r="D387" s="17">
        <v>0.22228519812068701</v>
      </c>
      <c r="E387" s="17">
        <v>0.24419658481501599</v>
      </c>
      <c r="F387" s="17">
        <v>0.16697534890990301</v>
      </c>
      <c r="G387" s="17">
        <v>8.9475950167606205E-2</v>
      </c>
      <c r="H387" s="17">
        <v>5.8557554663339E-2</v>
      </c>
      <c r="I387" s="17">
        <v>8.7238725931857206E-2</v>
      </c>
      <c r="J387" s="17"/>
      <c r="K387" s="17">
        <v>0.177783572991803</v>
      </c>
      <c r="L387" s="17">
        <v>0.10902935818960199</v>
      </c>
      <c r="M387" s="17"/>
      <c r="N387" s="17">
        <v>0.16122486334625799</v>
      </c>
      <c r="O387" s="17">
        <v>0.153694477016175</v>
      </c>
      <c r="P387" s="17">
        <v>0.12749758566201799</v>
      </c>
      <c r="Q387" s="17">
        <v>8.9592830839879498E-2</v>
      </c>
      <c r="R387" s="17">
        <v>8.7938027532982896E-2</v>
      </c>
      <c r="S387" s="17">
        <v>0.151651784174652</v>
      </c>
      <c r="T387" s="17">
        <v>0.14375027072094601</v>
      </c>
      <c r="U387" s="17">
        <v>0.122093356520801</v>
      </c>
      <c r="V387" s="17">
        <v>0.15629383931108101</v>
      </c>
      <c r="W387" s="17">
        <v>0.19736797370020501</v>
      </c>
      <c r="X387" s="17">
        <v>0.11509346927677799</v>
      </c>
      <c r="Y387" s="17">
        <v>0.166700599300216</v>
      </c>
      <c r="Z387" s="17"/>
      <c r="AA387" s="17">
        <v>0.10459108019640501</v>
      </c>
      <c r="AB387" s="17">
        <v>0.13376811470008401</v>
      </c>
      <c r="AC387" s="17">
        <v>0.17302356435552099</v>
      </c>
      <c r="AD387" s="17">
        <v>0.16784035724722199</v>
      </c>
      <c r="AE387" s="17">
        <v>0.43469435953869001</v>
      </c>
    </row>
    <row r="388" spans="2:31" x14ac:dyDescent="0.2">
      <c r="B388" t="s">
        <v>120</v>
      </c>
      <c r="C388" s="17">
        <v>0.36437557490884498</v>
      </c>
      <c r="D388" s="17">
        <v>0.35900772463766101</v>
      </c>
      <c r="E388" s="17">
        <v>0.39071634780131098</v>
      </c>
      <c r="F388" s="17">
        <v>0.41195580463206499</v>
      </c>
      <c r="G388" s="17">
        <v>0.365740938335191</v>
      </c>
      <c r="H388" s="17">
        <v>0.31401649860540498</v>
      </c>
      <c r="I388" s="17">
        <v>0.34042102521428103</v>
      </c>
      <c r="J388" s="17"/>
      <c r="K388" s="17">
        <v>0.38914548962192202</v>
      </c>
      <c r="L388" s="17">
        <v>0.34156634671987701</v>
      </c>
      <c r="M388" s="17"/>
      <c r="N388" s="17">
        <v>0.424364819754737</v>
      </c>
      <c r="O388" s="17">
        <v>0.317002204048493</v>
      </c>
      <c r="P388" s="17">
        <v>0.402706167650633</v>
      </c>
      <c r="Q388" s="17">
        <v>0.37302568450033302</v>
      </c>
      <c r="R388" s="17">
        <v>0.40963156921451699</v>
      </c>
      <c r="S388" s="17">
        <v>0.37227015225164101</v>
      </c>
      <c r="T388" s="17">
        <v>0.31168309486788198</v>
      </c>
      <c r="U388" s="17">
        <v>0.28277883676584398</v>
      </c>
      <c r="V388" s="17">
        <v>0.37573473642248301</v>
      </c>
      <c r="W388" s="17">
        <v>0.34880931495205503</v>
      </c>
      <c r="X388" s="17">
        <v>0.39923295454220398</v>
      </c>
      <c r="Y388" s="17">
        <v>0.228470851686538</v>
      </c>
      <c r="Z388" s="17"/>
      <c r="AA388" s="17">
        <v>0.33117351315382998</v>
      </c>
      <c r="AB388" s="17">
        <v>0.36394976831006398</v>
      </c>
      <c r="AC388" s="17">
        <v>0.37550381985288001</v>
      </c>
      <c r="AD388" s="17">
        <v>0.42551937666046102</v>
      </c>
      <c r="AE388" s="17">
        <v>0.275161476662445</v>
      </c>
    </row>
    <row r="389" spans="2:31" x14ac:dyDescent="0.2">
      <c r="B389" t="s">
        <v>121</v>
      </c>
      <c r="C389" s="17">
        <v>0.24684526391091799</v>
      </c>
      <c r="D389" s="17">
        <v>0.24371835164063399</v>
      </c>
      <c r="E389" s="17">
        <v>0.22299629261079201</v>
      </c>
      <c r="F389" s="17">
        <v>0.251128831625476</v>
      </c>
      <c r="G389" s="17">
        <v>0.230140339283645</v>
      </c>
      <c r="H389" s="17">
        <v>0.28567803098203798</v>
      </c>
      <c r="I389" s="17">
        <v>0.25230241112516599</v>
      </c>
      <c r="J389" s="17"/>
      <c r="K389" s="17">
        <v>0.211199565358899</v>
      </c>
      <c r="L389" s="17">
        <v>0.28065207567431599</v>
      </c>
      <c r="M389" s="17"/>
      <c r="N389" s="17">
        <v>0.22875879128885401</v>
      </c>
      <c r="O389" s="17">
        <v>0.26647885829055201</v>
      </c>
      <c r="P389" s="17">
        <v>0.23196974312202501</v>
      </c>
      <c r="Q389" s="17">
        <v>0.29030636821483702</v>
      </c>
      <c r="R389" s="17">
        <v>0.27332319850904402</v>
      </c>
      <c r="S389" s="17">
        <v>0.21632999228859101</v>
      </c>
      <c r="T389" s="17">
        <v>0.31424541660550298</v>
      </c>
      <c r="U389" s="17">
        <v>0.173927237168337</v>
      </c>
      <c r="V389" s="17">
        <v>0.218546542245972</v>
      </c>
      <c r="W389" s="17">
        <v>0.28559506645719102</v>
      </c>
      <c r="X389" s="17">
        <v>0.187843259878817</v>
      </c>
      <c r="Y389" s="17">
        <v>0.18889033615564099</v>
      </c>
      <c r="Z389" s="17"/>
      <c r="AA389" s="17">
        <v>0.26768488450023797</v>
      </c>
      <c r="AB389" s="17">
        <v>0.278112975503434</v>
      </c>
      <c r="AC389" s="17">
        <v>0.22936715952098</v>
      </c>
      <c r="AD389" s="17">
        <v>0.22571202314330599</v>
      </c>
      <c r="AE389" s="17">
        <v>9.9953509399341597E-2</v>
      </c>
    </row>
    <row r="390" spans="2:31" x14ac:dyDescent="0.2">
      <c r="B390" t="s">
        <v>122</v>
      </c>
      <c r="C390" s="17">
        <v>0.102535094852007</v>
      </c>
      <c r="D390" s="17">
        <v>0.10452095406278999</v>
      </c>
      <c r="E390" s="17">
        <v>8.0720388660095593E-2</v>
      </c>
      <c r="F390" s="17">
        <v>5.7328562312418702E-2</v>
      </c>
      <c r="G390" s="17">
        <v>0.123598940822386</v>
      </c>
      <c r="H390" s="17">
        <v>0.13535323953006601</v>
      </c>
      <c r="I390" s="17">
        <v>0.116741588163602</v>
      </c>
      <c r="J390" s="17"/>
      <c r="K390" s="17">
        <v>9.30551156703638E-2</v>
      </c>
      <c r="L390" s="17">
        <v>0.11216661789297</v>
      </c>
      <c r="M390" s="17"/>
      <c r="N390" s="17">
        <v>9.3364415605791395E-2</v>
      </c>
      <c r="O390" s="17">
        <v>9.11897972855268E-2</v>
      </c>
      <c r="P390" s="17">
        <v>9.3793495375737099E-2</v>
      </c>
      <c r="Q390" s="17">
        <v>9.0445115634193898E-2</v>
      </c>
      <c r="R390" s="17">
        <v>6.9948633810103106E-2</v>
      </c>
      <c r="S390" s="17">
        <v>0.13393965305514</v>
      </c>
      <c r="T390" s="17">
        <v>9.7459208395321406E-2</v>
      </c>
      <c r="U390" s="17">
        <v>0.18714655722479601</v>
      </c>
      <c r="V390" s="17">
        <v>0.16574151439797499</v>
      </c>
      <c r="W390" s="17">
        <v>3.3099707472330299E-2</v>
      </c>
      <c r="X390" s="17">
        <v>7.7706888128260806E-2</v>
      </c>
      <c r="Y390" s="17">
        <v>0.15456849738766901</v>
      </c>
      <c r="Z390" s="17"/>
      <c r="AA390" s="17">
        <v>0.103844047837349</v>
      </c>
      <c r="AB390" s="17">
        <v>9.7164857583811506E-2</v>
      </c>
      <c r="AC390" s="17">
        <v>0.11280840244944899</v>
      </c>
      <c r="AD390" s="17">
        <v>8.2077428807610195E-2</v>
      </c>
      <c r="AE390" s="17">
        <v>4.3346697673523497E-2</v>
      </c>
    </row>
    <row r="391" spans="2:31" x14ac:dyDescent="0.2">
      <c r="B391" t="s">
        <v>123</v>
      </c>
      <c r="C391" s="17">
        <v>7.9715280074932504E-2</v>
      </c>
      <c r="D391" s="17">
        <v>4.0693964605745502E-2</v>
      </c>
      <c r="E391" s="17">
        <v>1.87972315597414E-2</v>
      </c>
      <c r="F391" s="17">
        <v>5.3848436006924398E-2</v>
      </c>
      <c r="G391" s="17">
        <v>0.114870475155212</v>
      </c>
      <c r="H391" s="17">
        <v>0.12973763705830399</v>
      </c>
      <c r="I391" s="17">
        <v>0.114182098067829</v>
      </c>
      <c r="J391" s="17"/>
      <c r="K391" s="17">
        <v>8.9698704133876705E-2</v>
      </c>
      <c r="L391" s="17">
        <v>7.0271841513138797E-2</v>
      </c>
      <c r="M391" s="17"/>
      <c r="N391" s="17">
        <v>3.8673049214108399E-2</v>
      </c>
      <c r="O391" s="17">
        <v>0.116799137904517</v>
      </c>
      <c r="P391" s="17">
        <v>7.2295893210656506E-2</v>
      </c>
      <c r="Q391" s="17">
        <v>8.7572088635401807E-2</v>
      </c>
      <c r="R391" s="17">
        <v>5.4929619424854401E-2</v>
      </c>
      <c r="S391" s="17">
        <v>7.2482867050017594E-2</v>
      </c>
      <c r="T391" s="17">
        <v>7.8763646246316599E-2</v>
      </c>
      <c r="U391" s="17">
        <v>0.164057073213034</v>
      </c>
      <c r="V391" s="17">
        <v>2.3967804110619099E-2</v>
      </c>
      <c r="W391" s="17">
        <v>0.100504357443194</v>
      </c>
      <c r="X391" s="17">
        <v>0.111430725460892</v>
      </c>
      <c r="Y391" s="17">
        <v>0.16504175208598801</v>
      </c>
      <c r="Z391" s="17"/>
      <c r="AA391" s="17">
        <v>9.4127546535338599E-2</v>
      </c>
      <c r="AB391" s="17">
        <v>7.0768341067707297E-2</v>
      </c>
      <c r="AC391" s="17">
        <v>6.6136066691429199E-2</v>
      </c>
      <c r="AD391" s="17">
        <v>6.7485158974225801E-2</v>
      </c>
      <c r="AE391" s="17">
        <v>4.6095267263876999E-2</v>
      </c>
    </row>
    <row r="392" spans="2:31" x14ac:dyDescent="0.2">
      <c r="B392" t="s">
        <v>102</v>
      </c>
      <c r="C392" s="17">
        <v>6.3814859585572106E-2</v>
      </c>
      <c r="D392" s="17">
        <v>2.9773806932482098E-2</v>
      </c>
      <c r="E392" s="17">
        <v>4.2573154553043502E-2</v>
      </c>
      <c r="F392" s="17">
        <v>5.8763016513213501E-2</v>
      </c>
      <c r="G392" s="17">
        <v>7.61733562359595E-2</v>
      </c>
      <c r="H392" s="17">
        <v>7.6657039160848497E-2</v>
      </c>
      <c r="I392" s="17">
        <v>8.9114151497265606E-2</v>
      </c>
      <c r="J392" s="17"/>
      <c r="K392" s="17">
        <v>3.9117552223136197E-2</v>
      </c>
      <c r="L392" s="17">
        <v>8.63137600100954E-2</v>
      </c>
      <c r="M392" s="17"/>
      <c r="N392" s="17">
        <v>5.36140607902518E-2</v>
      </c>
      <c r="O392" s="17">
        <v>5.4835525454735801E-2</v>
      </c>
      <c r="P392" s="17">
        <v>7.1737114978930303E-2</v>
      </c>
      <c r="Q392" s="17">
        <v>6.9057912175353897E-2</v>
      </c>
      <c r="R392" s="17">
        <v>0.10422895150849799</v>
      </c>
      <c r="S392" s="17">
        <v>5.3325551179957603E-2</v>
      </c>
      <c r="T392" s="17">
        <v>5.4098363164030903E-2</v>
      </c>
      <c r="U392" s="17">
        <v>6.9996939107189196E-2</v>
      </c>
      <c r="V392" s="17">
        <v>5.9715563511870899E-2</v>
      </c>
      <c r="W392" s="17">
        <v>3.46235799750233E-2</v>
      </c>
      <c r="X392" s="17">
        <v>0.10869270271305</v>
      </c>
      <c r="Y392" s="17">
        <v>9.6327963383948598E-2</v>
      </c>
      <c r="Z392" s="17"/>
      <c r="AA392" s="17">
        <v>9.8578927776838701E-2</v>
      </c>
      <c r="AB392" s="17">
        <v>5.6235942834899501E-2</v>
      </c>
      <c r="AC392" s="17">
        <v>4.3160987129740799E-2</v>
      </c>
      <c r="AD392" s="17">
        <v>3.1365655167176203E-2</v>
      </c>
      <c r="AE392" s="17">
        <v>0.100748689462122</v>
      </c>
    </row>
    <row r="393" spans="2:31" x14ac:dyDescent="0.2">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row>
    <row r="394" spans="2:31" x14ac:dyDescent="0.2">
      <c r="B394" s="6" t="s">
        <v>219</v>
      </c>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row>
    <row r="395" spans="2:31" x14ac:dyDescent="0.2">
      <c r="B395" s="21" t="s">
        <v>54</v>
      </c>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row>
    <row r="396" spans="2:31" x14ac:dyDescent="0.2">
      <c r="B396" t="s">
        <v>215</v>
      </c>
      <c r="C396" s="17">
        <v>0.15727740695734699</v>
      </c>
      <c r="D396" s="17">
        <v>0.18405163420422199</v>
      </c>
      <c r="E396" s="17">
        <v>0.20828752288466201</v>
      </c>
      <c r="F396" s="17">
        <v>0.131973348712385</v>
      </c>
      <c r="G396" s="17">
        <v>0.13788861027978799</v>
      </c>
      <c r="H396" s="17">
        <v>0.103689199786228</v>
      </c>
      <c r="I396" s="17">
        <v>0.170255768712193</v>
      </c>
      <c r="J396" s="17"/>
      <c r="K396" s="17">
        <v>0.182626875484908</v>
      </c>
      <c r="L396" s="17">
        <v>0.13313082976841001</v>
      </c>
      <c r="M396" s="17"/>
      <c r="N396" s="17">
        <v>0.18398924542278</v>
      </c>
      <c r="O396" s="17">
        <v>0.146401493626342</v>
      </c>
      <c r="P396" s="17">
        <v>0.113161092952712</v>
      </c>
      <c r="Q396" s="17">
        <v>0.12660900953604601</v>
      </c>
      <c r="R396" s="17">
        <v>0.162223145475651</v>
      </c>
      <c r="S396" s="17">
        <v>0.173662173485955</v>
      </c>
      <c r="T396" s="17">
        <v>0.16389222873253201</v>
      </c>
      <c r="U396" s="17">
        <v>0.16228854765266101</v>
      </c>
      <c r="V396" s="17">
        <v>0.144078403453263</v>
      </c>
      <c r="W396" s="17">
        <v>0.17123878953796901</v>
      </c>
      <c r="X396" s="17">
        <v>0.167161423770464</v>
      </c>
      <c r="Y396" s="17">
        <v>0.19346648909345701</v>
      </c>
      <c r="Z396" s="17"/>
      <c r="AA396" s="17">
        <v>0.13937355624113701</v>
      </c>
      <c r="AB396" s="17">
        <v>0.12911951580769701</v>
      </c>
      <c r="AC396" s="17">
        <v>0.16940187558787401</v>
      </c>
      <c r="AD396" s="17">
        <v>0.20034532716376199</v>
      </c>
      <c r="AE396" s="17">
        <v>0.28319199409854501</v>
      </c>
    </row>
    <row r="397" spans="2:31" x14ac:dyDescent="0.2">
      <c r="B397" t="s">
        <v>216</v>
      </c>
      <c r="C397" s="17">
        <v>0.39114571624036898</v>
      </c>
      <c r="D397" s="17">
        <v>0.37178989845874899</v>
      </c>
      <c r="E397" s="17">
        <v>0.41730298599099303</v>
      </c>
      <c r="F397" s="17">
        <v>0.47344059388225501</v>
      </c>
      <c r="G397" s="17">
        <v>0.35261048522448901</v>
      </c>
      <c r="H397" s="17">
        <v>0.31494635660491899</v>
      </c>
      <c r="I397" s="17">
        <v>0.39789551599988598</v>
      </c>
      <c r="J397" s="17"/>
      <c r="K397" s="17">
        <v>0.422500449488944</v>
      </c>
      <c r="L397" s="17">
        <v>0.36201163892377702</v>
      </c>
      <c r="M397" s="17"/>
      <c r="N397" s="17">
        <v>0.38027276594868098</v>
      </c>
      <c r="O397" s="17">
        <v>0.33932791978687898</v>
      </c>
      <c r="P397" s="17">
        <v>0.445683484719201</v>
      </c>
      <c r="Q397" s="17">
        <v>0.34731573126135401</v>
      </c>
      <c r="R397" s="17">
        <v>0.43729537226906701</v>
      </c>
      <c r="S397" s="17">
        <v>0.38854743159945798</v>
      </c>
      <c r="T397" s="17">
        <v>0.43805491873080499</v>
      </c>
      <c r="U397" s="17">
        <v>0.47581129621910601</v>
      </c>
      <c r="V397" s="17">
        <v>0.45291958172365998</v>
      </c>
      <c r="W397" s="17">
        <v>0.37125883614086402</v>
      </c>
      <c r="X397" s="17">
        <v>0.34863464090783902</v>
      </c>
      <c r="Y397" s="17">
        <v>0.219286316870097</v>
      </c>
      <c r="Z397" s="17"/>
      <c r="AA397" s="17">
        <v>0.35911798265121497</v>
      </c>
      <c r="AB397" s="17">
        <v>0.41784034653207203</v>
      </c>
      <c r="AC397" s="17">
        <v>0.41836311815745603</v>
      </c>
      <c r="AD397" s="17">
        <v>0.39359062809565099</v>
      </c>
      <c r="AE397" s="17">
        <v>0.333873084561079</v>
      </c>
    </row>
    <row r="398" spans="2:31" x14ac:dyDescent="0.2">
      <c r="B398" t="s">
        <v>217</v>
      </c>
      <c r="C398" s="17">
        <v>0.19553690919685399</v>
      </c>
      <c r="D398" s="17">
        <v>0.25365659162557902</v>
      </c>
      <c r="E398" s="17">
        <v>0.186179912207147</v>
      </c>
      <c r="F398" s="17">
        <v>0.16649671028375099</v>
      </c>
      <c r="G398" s="17">
        <v>0.219113589281242</v>
      </c>
      <c r="H398" s="17">
        <v>0.211396746212864</v>
      </c>
      <c r="I398" s="17">
        <v>0.15868102575015999</v>
      </c>
      <c r="J398" s="17"/>
      <c r="K398" s="17">
        <v>0.17907258664716</v>
      </c>
      <c r="L398" s="17">
        <v>0.21232949962967901</v>
      </c>
      <c r="M398" s="17"/>
      <c r="N398" s="17">
        <v>0.20953077739909001</v>
      </c>
      <c r="O398" s="17">
        <v>0.27647652299270398</v>
      </c>
      <c r="P398" s="17">
        <v>0.106610062487198</v>
      </c>
      <c r="Q398" s="17">
        <v>0.23305545265597</v>
      </c>
      <c r="R398" s="17">
        <v>8.6764170311228406E-2</v>
      </c>
      <c r="S398" s="17">
        <v>0.22365154265831599</v>
      </c>
      <c r="T398" s="17">
        <v>0.15649589012227499</v>
      </c>
      <c r="U398" s="17">
        <v>0.148285285626266</v>
      </c>
      <c r="V398" s="17">
        <v>0.191248282210153</v>
      </c>
      <c r="W398" s="17">
        <v>0.205840794680513</v>
      </c>
      <c r="X398" s="17">
        <v>0.226715163863417</v>
      </c>
      <c r="Y398" s="17">
        <v>0.17301205492745</v>
      </c>
      <c r="Z398" s="17"/>
      <c r="AA398" s="17">
        <v>0.19839467698275301</v>
      </c>
      <c r="AB398" s="17">
        <v>0.174827935867229</v>
      </c>
      <c r="AC398" s="17">
        <v>0.208753577958328</v>
      </c>
      <c r="AD398" s="17">
        <v>0.220390580307079</v>
      </c>
      <c r="AE398" s="17">
        <v>0.23751699165092599</v>
      </c>
    </row>
    <row r="399" spans="2:31" x14ac:dyDescent="0.2">
      <c r="B399" t="s">
        <v>218</v>
      </c>
      <c r="C399" s="17">
        <v>0.15805963760681499</v>
      </c>
      <c r="D399" s="17">
        <v>0.139427535138128</v>
      </c>
      <c r="E399" s="17">
        <v>0.13324081772301199</v>
      </c>
      <c r="F399" s="17">
        <v>0.122388443496112</v>
      </c>
      <c r="G399" s="17">
        <v>0.16381313340297299</v>
      </c>
      <c r="H399" s="17">
        <v>0.25934828061444498</v>
      </c>
      <c r="I399" s="17">
        <v>0.14706986610338099</v>
      </c>
      <c r="J399" s="17"/>
      <c r="K399" s="17">
        <v>0.13815506927666299</v>
      </c>
      <c r="L399" s="17">
        <v>0.17806909641170701</v>
      </c>
      <c r="M399" s="17"/>
      <c r="N399" s="17">
        <v>0.13085734431072299</v>
      </c>
      <c r="O399" s="17">
        <v>0.16624008604565901</v>
      </c>
      <c r="P399" s="17">
        <v>0.230646485817255</v>
      </c>
      <c r="Q399" s="17">
        <v>0.16616490052503599</v>
      </c>
      <c r="R399" s="17">
        <v>0.16842389773202501</v>
      </c>
      <c r="S399" s="17">
        <v>0.119765698467088</v>
      </c>
      <c r="T399" s="17">
        <v>0.145056269365818</v>
      </c>
      <c r="U399" s="17">
        <v>0.13911904799952601</v>
      </c>
      <c r="V399" s="17">
        <v>0.15943530263497699</v>
      </c>
      <c r="W399" s="17">
        <v>0.169624058085416</v>
      </c>
      <c r="X399" s="17">
        <v>0.14683788360633501</v>
      </c>
      <c r="Y399" s="17">
        <v>0.16231651469355399</v>
      </c>
      <c r="Z399" s="17"/>
      <c r="AA399" s="17">
        <v>0.15869168772988601</v>
      </c>
      <c r="AB399" s="17">
        <v>0.183445401622226</v>
      </c>
      <c r="AC399" s="17">
        <v>0.12355046500751</v>
      </c>
      <c r="AD399" s="17">
        <v>0.139595203146715</v>
      </c>
      <c r="AE399" s="17">
        <v>9.2774323008760706E-2</v>
      </c>
    </row>
    <row r="400" spans="2:31" x14ac:dyDescent="0.2">
      <c r="B400" t="s">
        <v>102</v>
      </c>
      <c r="C400" s="17">
        <v>9.7980329998615501E-2</v>
      </c>
      <c r="D400" s="17">
        <v>5.10743405733214E-2</v>
      </c>
      <c r="E400" s="17">
        <v>5.4988761194186199E-2</v>
      </c>
      <c r="F400" s="17">
        <v>0.105700903625497</v>
      </c>
      <c r="G400" s="17">
        <v>0.12657418181150801</v>
      </c>
      <c r="H400" s="17">
        <v>0.11061941678154499</v>
      </c>
      <c r="I400" s="17">
        <v>0.126097823434379</v>
      </c>
      <c r="J400" s="17"/>
      <c r="K400" s="17">
        <v>7.7645019102324506E-2</v>
      </c>
      <c r="L400" s="17">
        <v>0.114458935266428</v>
      </c>
      <c r="M400" s="17"/>
      <c r="N400" s="17">
        <v>9.5349866918726101E-2</v>
      </c>
      <c r="O400" s="17">
        <v>7.1553977548415498E-2</v>
      </c>
      <c r="P400" s="17">
        <v>0.103898874023634</v>
      </c>
      <c r="Q400" s="17">
        <v>0.12685490602159399</v>
      </c>
      <c r="R400" s="17">
        <v>0.14529341421202899</v>
      </c>
      <c r="S400" s="17">
        <v>9.4373153789183095E-2</v>
      </c>
      <c r="T400" s="17">
        <v>9.6500693048570799E-2</v>
      </c>
      <c r="U400" s="17">
        <v>7.4495822502442105E-2</v>
      </c>
      <c r="V400" s="17">
        <v>5.2318429977946897E-2</v>
      </c>
      <c r="W400" s="17">
        <v>8.2037521555238205E-2</v>
      </c>
      <c r="X400" s="17">
        <v>0.110650887851945</v>
      </c>
      <c r="Y400" s="17">
        <v>0.25191862441544199</v>
      </c>
      <c r="Z400" s="17"/>
      <c r="AA400" s="17">
        <v>0.144422096395009</v>
      </c>
      <c r="AB400" s="17">
        <v>9.4766800170776405E-2</v>
      </c>
      <c r="AC400" s="17">
        <v>7.9930963288832299E-2</v>
      </c>
      <c r="AD400" s="17">
        <v>4.6078261286792599E-2</v>
      </c>
      <c r="AE400" s="17">
        <v>5.2643606680688598E-2</v>
      </c>
    </row>
    <row r="401" spans="2:31" x14ac:dyDescent="0.2">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row>
    <row r="402" spans="2:31" x14ac:dyDescent="0.2">
      <c r="B402" s="6" t="s">
        <v>223</v>
      </c>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row>
    <row r="403" spans="2:31" x14ac:dyDescent="0.2">
      <c r="B403" s="21" t="s">
        <v>54</v>
      </c>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row>
    <row r="404" spans="2:31" x14ac:dyDescent="0.2">
      <c r="B404" t="s">
        <v>220</v>
      </c>
      <c r="C404" s="17">
        <v>0.37691203679619001</v>
      </c>
      <c r="D404" s="17">
        <v>0.41438265203983199</v>
      </c>
      <c r="E404" s="17">
        <v>0.44550254683079799</v>
      </c>
      <c r="F404" s="17">
        <v>0.390547052471238</v>
      </c>
      <c r="G404" s="17">
        <v>0.33289325718993801</v>
      </c>
      <c r="H404" s="17">
        <v>0.25324116470968999</v>
      </c>
      <c r="I404" s="17">
        <v>0.40369722775952299</v>
      </c>
      <c r="J404" s="17"/>
      <c r="K404" s="17">
        <v>0.42580711996695902</v>
      </c>
      <c r="L404" s="17">
        <v>0.328719514074576</v>
      </c>
      <c r="M404" s="17"/>
      <c r="N404" s="17">
        <v>0.35473489855742601</v>
      </c>
      <c r="O404" s="17">
        <v>0.32785779332940401</v>
      </c>
      <c r="P404" s="17">
        <v>0.35184075158385397</v>
      </c>
      <c r="Q404" s="17">
        <v>0.28399645052021999</v>
      </c>
      <c r="R404" s="17">
        <v>0.45040789285917598</v>
      </c>
      <c r="S404" s="17">
        <v>0.29775497997621397</v>
      </c>
      <c r="T404" s="17">
        <v>0.50005978637637305</v>
      </c>
      <c r="U404" s="17">
        <v>0.474303635228634</v>
      </c>
      <c r="V404" s="17">
        <v>0.413430337339737</v>
      </c>
      <c r="W404" s="17">
        <v>0.385517737436335</v>
      </c>
      <c r="X404" s="17">
        <v>0.37949345642120103</v>
      </c>
      <c r="Y404" s="17">
        <v>0.48293015397276701</v>
      </c>
      <c r="Z404" s="17"/>
      <c r="AA404" s="17">
        <v>0.35414421073582403</v>
      </c>
      <c r="AB404" s="17">
        <v>0.31921735219182101</v>
      </c>
      <c r="AC404" s="17">
        <v>0.41344105747114201</v>
      </c>
      <c r="AD404" s="17">
        <v>0.48794085715089902</v>
      </c>
      <c r="AE404" s="17">
        <v>0.486360337513082</v>
      </c>
    </row>
    <row r="405" spans="2:31" x14ac:dyDescent="0.2">
      <c r="B405" t="s">
        <v>221</v>
      </c>
      <c r="C405" s="17">
        <v>0.26861056848016901</v>
      </c>
      <c r="D405" s="17">
        <v>0.31782267433725597</v>
      </c>
      <c r="E405" s="17">
        <v>0.229869511267764</v>
      </c>
      <c r="F405" s="17">
        <v>0.27406464992729102</v>
      </c>
      <c r="G405" s="17">
        <v>0.29817383069886</v>
      </c>
      <c r="H405" s="17">
        <v>0.28162480843684101</v>
      </c>
      <c r="I405" s="17">
        <v>0.230542435855281</v>
      </c>
      <c r="J405" s="17"/>
      <c r="K405" s="17">
        <v>0.260404000821923</v>
      </c>
      <c r="L405" s="17">
        <v>0.27761865376356598</v>
      </c>
      <c r="M405" s="17"/>
      <c r="N405" s="17">
        <v>0.31643833594319598</v>
      </c>
      <c r="O405" s="17">
        <v>0.31254502127330203</v>
      </c>
      <c r="P405" s="17">
        <v>0.25385455348610297</v>
      </c>
      <c r="Q405" s="17">
        <v>0.25439794194029602</v>
      </c>
      <c r="R405" s="17">
        <v>0.201772697262388</v>
      </c>
      <c r="S405" s="17">
        <v>0.39735770417857402</v>
      </c>
      <c r="T405" s="17">
        <v>0.16535894762609299</v>
      </c>
      <c r="U405" s="17">
        <v>0.14346558797261399</v>
      </c>
      <c r="V405" s="17">
        <v>0.292107663658836</v>
      </c>
      <c r="W405" s="17">
        <v>0.23697086403634099</v>
      </c>
      <c r="X405" s="17">
        <v>0.268209399109128</v>
      </c>
      <c r="Y405" s="17">
        <v>0.15793946563585901</v>
      </c>
      <c r="Z405" s="17"/>
      <c r="AA405" s="17">
        <v>0.22494157999699799</v>
      </c>
      <c r="AB405" s="17">
        <v>0.265658468300352</v>
      </c>
      <c r="AC405" s="17">
        <v>0.30351467765380702</v>
      </c>
      <c r="AD405" s="17">
        <v>0.27186535651979299</v>
      </c>
      <c r="AE405" s="17">
        <v>0.28066023877260798</v>
      </c>
    </row>
    <row r="406" spans="2:31" x14ac:dyDescent="0.2">
      <c r="B406" t="s">
        <v>222</v>
      </c>
      <c r="C406" s="17">
        <v>0.25528531794807302</v>
      </c>
      <c r="D406" s="17">
        <v>0.19550561977498601</v>
      </c>
      <c r="E406" s="17">
        <v>0.249888036581286</v>
      </c>
      <c r="F406" s="17">
        <v>0.23441145265799099</v>
      </c>
      <c r="G406" s="17">
        <v>0.20785361177744799</v>
      </c>
      <c r="H406" s="17">
        <v>0.35872705198334198</v>
      </c>
      <c r="I406" s="17">
        <v>0.28519197065070701</v>
      </c>
      <c r="J406" s="17"/>
      <c r="K406" s="17">
        <v>0.24218212434657399</v>
      </c>
      <c r="L406" s="17">
        <v>0.269021240893003</v>
      </c>
      <c r="M406" s="17"/>
      <c r="N406" s="17">
        <v>0.24575216407044401</v>
      </c>
      <c r="O406" s="17">
        <v>0.28197454627183099</v>
      </c>
      <c r="P406" s="17">
        <v>0.27768423556958799</v>
      </c>
      <c r="Q406" s="17">
        <v>0.35159997732273601</v>
      </c>
      <c r="R406" s="17">
        <v>0.25774904535397603</v>
      </c>
      <c r="S406" s="17">
        <v>0.230511294941668</v>
      </c>
      <c r="T406" s="17">
        <v>0.183492627064227</v>
      </c>
      <c r="U406" s="17">
        <v>0.30891391282060299</v>
      </c>
      <c r="V406" s="17">
        <v>0.210367553347619</v>
      </c>
      <c r="W406" s="17">
        <v>0.26079604495939901</v>
      </c>
      <c r="X406" s="17">
        <v>0.22207130040151299</v>
      </c>
      <c r="Y406" s="17">
        <v>0.225467004244811</v>
      </c>
      <c r="Z406" s="17"/>
      <c r="AA406" s="17">
        <v>0.27506987226879498</v>
      </c>
      <c r="AB406" s="17">
        <v>0.31492909852858603</v>
      </c>
      <c r="AC406" s="17">
        <v>0.20582404594774401</v>
      </c>
      <c r="AD406" s="17">
        <v>0.19779058032344099</v>
      </c>
      <c r="AE406" s="17">
        <v>0.13488268290229499</v>
      </c>
    </row>
    <row r="407" spans="2:31" x14ac:dyDescent="0.2">
      <c r="B407" t="s">
        <v>141</v>
      </c>
      <c r="C407" s="17">
        <v>9.9192076775567295E-2</v>
      </c>
      <c r="D407" s="17">
        <v>7.2289053847925902E-2</v>
      </c>
      <c r="E407" s="17">
        <v>7.4739905320151401E-2</v>
      </c>
      <c r="F407" s="17">
        <v>0.100976844943481</v>
      </c>
      <c r="G407" s="17">
        <v>0.16107930033375401</v>
      </c>
      <c r="H407" s="17">
        <v>0.106406974870126</v>
      </c>
      <c r="I407" s="17">
        <v>8.0568365734489097E-2</v>
      </c>
      <c r="J407" s="17"/>
      <c r="K407" s="17">
        <v>7.1606754864543903E-2</v>
      </c>
      <c r="L407" s="17">
        <v>0.124640591268855</v>
      </c>
      <c r="M407" s="17"/>
      <c r="N407" s="17">
        <v>8.3074601428934497E-2</v>
      </c>
      <c r="O407" s="17">
        <v>7.7622639125463605E-2</v>
      </c>
      <c r="P407" s="17">
        <v>0.116620459360454</v>
      </c>
      <c r="Q407" s="17">
        <v>0.110005630216747</v>
      </c>
      <c r="R407" s="17">
        <v>9.0070364524460697E-2</v>
      </c>
      <c r="S407" s="17">
        <v>7.4376020903544199E-2</v>
      </c>
      <c r="T407" s="17">
        <v>0.15108863893330601</v>
      </c>
      <c r="U407" s="17">
        <v>7.3316863978148003E-2</v>
      </c>
      <c r="V407" s="17">
        <v>8.4094445653807706E-2</v>
      </c>
      <c r="W407" s="17">
        <v>0.11671535356792399</v>
      </c>
      <c r="X407" s="17">
        <v>0.13022584406815799</v>
      </c>
      <c r="Y407" s="17">
        <v>0.13366337614656301</v>
      </c>
      <c r="Z407" s="17"/>
      <c r="AA407" s="17">
        <v>0.14584433699838401</v>
      </c>
      <c r="AB407" s="17">
        <v>0.100195080979241</v>
      </c>
      <c r="AC407" s="17">
        <v>7.7220218927307002E-2</v>
      </c>
      <c r="AD407" s="17">
        <v>4.2403206005867798E-2</v>
      </c>
      <c r="AE407" s="17">
        <v>9.8096740812014499E-2</v>
      </c>
    </row>
    <row r="408" spans="2:31" x14ac:dyDescent="0.2">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row>
    <row r="409" spans="2:31" x14ac:dyDescent="0.2">
      <c r="B409" s="6" t="s">
        <v>230</v>
      </c>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row>
    <row r="410" spans="2:31" x14ac:dyDescent="0.2">
      <c r="B410" s="21" t="s">
        <v>54</v>
      </c>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row>
    <row r="411" spans="2:31" x14ac:dyDescent="0.2">
      <c r="B411" t="s">
        <v>224</v>
      </c>
      <c r="C411" s="17">
        <v>0.468325043832791</v>
      </c>
      <c r="D411" s="17">
        <v>0.37239582565794699</v>
      </c>
      <c r="E411" s="17">
        <v>0.43657389861317902</v>
      </c>
      <c r="F411" s="17">
        <v>0.49498047039830101</v>
      </c>
      <c r="G411" s="17">
        <v>0.45353287686492999</v>
      </c>
      <c r="H411" s="17">
        <v>0.44944030939729002</v>
      </c>
      <c r="I411" s="17">
        <v>0.56048061718395703</v>
      </c>
      <c r="J411" s="17"/>
      <c r="K411" s="17">
        <v>0.45700151254400101</v>
      </c>
      <c r="L411" s="17">
        <v>0.48111863873511801</v>
      </c>
      <c r="M411" s="17"/>
      <c r="N411" s="17">
        <v>0.49961542294465</v>
      </c>
      <c r="O411" s="17">
        <v>0.44279381324827499</v>
      </c>
      <c r="P411" s="17">
        <v>0.50221850187743799</v>
      </c>
      <c r="Q411" s="17">
        <v>0.460114577669124</v>
      </c>
      <c r="R411" s="17">
        <v>0.42704926902549001</v>
      </c>
      <c r="S411" s="17">
        <v>0.42781787156455903</v>
      </c>
      <c r="T411" s="17">
        <v>0.475842497176517</v>
      </c>
      <c r="U411" s="17">
        <v>0.56843578943164197</v>
      </c>
      <c r="V411" s="17">
        <v>0.440222813990575</v>
      </c>
      <c r="W411" s="17">
        <v>0.48547280273814802</v>
      </c>
      <c r="X411" s="17">
        <v>0.54955479418138597</v>
      </c>
      <c r="Y411" s="17">
        <v>0.347683593482565</v>
      </c>
      <c r="Z411" s="17"/>
      <c r="AA411" s="17">
        <v>0.41100316163150702</v>
      </c>
      <c r="AB411" s="17">
        <v>0.45338523299823003</v>
      </c>
      <c r="AC411" s="17">
        <v>0.49840564887025601</v>
      </c>
      <c r="AD411" s="17">
        <v>0.59059068181248298</v>
      </c>
      <c r="AE411" s="17">
        <v>0.52829232575107499</v>
      </c>
    </row>
    <row r="412" spans="2:31" x14ac:dyDescent="0.2">
      <c r="B412" t="s">
        <v>225</v>
      </c>
      <c r="C412" s="17">
        <v>0.428692355715238</v>
      </c>
      <c r="D412" s="17">
        <v>0.35516950284497401</v>
      </c>
      <c r="E412" s="17">
        <v>0.45180825571893801</v>
      </c>
      <c r="F412" s="17">
        <v>0.40420737429496401</v>
      </c>
      <c r="G412" s="17">
        <v>0.37881830034666703</v>
      </c>
      <c r="H412" s="17">
        <v>0.40411895019254901</v>
      </c>
      <c r="I412" s="17">
        <v>0.53518550694636402</v>
      </c>
      <c r="J412" s="17"/>
      <c r="K412" s="17">
        <v>0.44476226229865701</v>
      </c>
      <c r="L412" s="17">
        <v>0.414611207314182</v>
      </c>
      <c r="M412" s="17"/>
      <c r="N412" s="17">
        <v>0.43167870154290799</v>
      </c>
      <c r="O412" s="17">
        <v>0.40859207658983898</v>
      </c>
      <c r="P412" s="17">
        <v>0.39773289430861303</v>
      </c>
      <c r="Q412" s="17">
        <v>0.46963398887645302</v>
      </c>
      <c r="R412" s="17">
        <v>0.459670326968594</v>
      </c>
      <c r="S412" s="17">
        <v>0.44669884769526003</v>
      </c>
      <c r="T412" s="17">
        <v>0.37649153162847099</v>
      </c>
      <c r="U412" s="17">
        <v>0.52633009922100904</v>
      </c>
      <c r="V412" s="17">
        <v>0.44949170111726999</v>
      </c>
      <c r="W412" s="17">
        <v>0.41547197167594402</v>
      </c>
      <c r="X412" s="17">
        <v>0.38031415266455298</v>
      </c>
      <c r="Y412" s="17">
        <v>0.38599594873688597</v>
      </c>
      <c r="Z412" s="17"/>
      <c r="AA412" s="17">
        <v>0.407420012046526</v>
      </c>
      <c r="AB412" s="17">
        <v>0.39637514536951302</v>
      </c>
      <c r="AC412" s="17">
        <v>0.463330742003359</v>
      </c>
      <c r="AD412" s="17">
        <v>0.51854387334325802</v>
      </c>
      <c r="AE412" s="17">
        <v>0.367507334805038</v>
      </c>
    </row>
    <row r="413" spans="2:31" x14ac:dyDescent="0.2">
      <c r="B413" t="s">
        <v>226</v>
      </c>
      <c r="C413" s="17">
        <v>0.39041142384883998</v>
      </c>
      <c r="D413" s="17">
        <v>0.29993244202712499</v>
      </c>
      <c r="E413" s="17">
        <v>0.334884493107037</v>
      </c>
      <c r="F413" s="17">
        <v>0.39640919649149398</v>
      </c>
      <c r="G413" s="17">
        <v>0.34948428333852</v>
      </c>
      <c r="H413" s="17">
        <v>0.407847555590096</v>
      </c>
      <c r="I413" s="17">
        <v>0.51189466085950597</v>
      </c>
      <c r="J413" s="17"/>
      <c r="K413" s="17">
        <v>0.40158677160297201</v>
      </c>
      <c r="L413" s="17">
        <v>0.37907132546021</v>
      </c>
      <c r="M413" s="17"/>
      <c r="N413" s="17">
        <v>0.34614287126702797</v>
      </c>
      <c r="O413" s="17">
        <v>0.35256344383000399</v>
      </c>
      <c r="P413" s="17">
        <v>0.44397936752845302</v>
      </c>
      <c r="Q413" s="17">
        <v>0.41090975265391999</v>
      </c>
      <c r="R413" s="17">
        <v>0.40005812573808103</v>
      </c>
      <c r="S413" s="17">
        <v>0.368715024210367</v>
      </c>
      <c r="T413" s="17">
        <v>0.420866100721763</v>
      </c>
      <c r="U413" s="17">
        <v>0.41869016971667899</v>
      </c>
      <c r="V413" s="17">
        <v>0.376304054217177</v>
      </c>
      <c r="W413" s="17">
        <v>0.43840391024799003</v>
      </c>
      <c r="X413" s="17">
        <v>0.47307044304788198</v>
      </c>
      <c r="Y413" s="17">
        <v>0.25279182988391002</v>
      </c>
      <c r="Z413" s="17"/>
      <c r="AA413" s="17">
        <v>0.36676888228267701</v>
      </c>
      <c r="AB413" s="17">
        <v>0.36944039245676702</v>
      </c>
      <c r="AC413" s="17">
        <v>0.39084175162108398</v>
      </c>
      <c r="AD413" s="17">
        <v>0.46445041796551401</v>
      </c>
      <c r="AE413" s="17">
        <v>0.55792518149510395</v>
      </c>
    </row>
    <row r="414" spans="2:31" x14ac:dyDescent="0.2">
      <c r="B414" t="s">
        <v>227</v>
      </c>
      <c r="C414" s="17">
        <v>0.374260262883575</v>
      </c>
      <c r="D414" s="17">
        <v>0.33326059195970198</v>
      </c>
      <c r="E414" s="17">
        <v>0.35773026008197001</v>
      </c>
      <c r="F414" s="17">
        <v>0.42673059973048799</v>
      </c>
      <c r="G414" s="17">
        <v>0.344860933606291</v>
      </c>
      <c r="H414" s="17">
        <v>0.33450948375690398</v>
      </c>
      <c r="I414" s="17">
        <v>0.42250292606482298</v>
      </c>
      <c r="J414" s="17"/>
      <c r="K414" s="17">
        <v>0.36838853816348399</v>
      </c>
      <c r="L414" s="17">
        <v>0.37949232631468799</v>
      </c>
      <c r="M414" s="17"/>
      <c r="N414" s="17">
        <v>0.35415840795184</v>
      </c>
      <c r="O414" s="17">
        <v>0.384875250571936</v>
      </c>
      <c r="P414" s="17">
        <v>0.41380391855047299</v>
      </c>
      <c r="Q414" s="17">
        <v>0.31046164043861002</v>
      </c>
      <c r="R414" s="17">
        <v>0.41759879594339899</v>
      </c>
      <c r="S414" s="17">
        <v>0.39936825961663402</v>
      </c>
      <c r="T414" s="17">
        <v>0.37811681934256203</v>
      </c>
      <c r="U414" s="17">
        <v>0.40374701382844003</v>
      </c>
      <c r="V414" s="17">
        <v>0.42150137024393902</v>
      </c>
      <c r="W414" s="17">
        <v>0.335574171231517</v>
      </c>
      <c r="X414" s="17">
        <v>0.28164102455667001</v>
      </c>
      <c r="Y414" s="17">
        <v>0.37868789360802602</v>
      </c>
      <c r="Z414" s="17"/>
      <c r="AA414" s="17">
        <v>0.322995484604511</v>
      </c>
      <c r="AB414" s="17">
        <v>0.342348636478646</v>
      </c>
      <c r="AC414" s="17">
        <v>0.43175445556799402</v>
      </c>
      <c r="AD414" s="17">
        <v>0.38880942726061501</v>
      </c>
      <c r="AE414" s="17">
        <v>0.33378614095344</v>
      </c>
    </row>
    <row r="415" spans="2:31" x14ac:dyDescent="0.2">
      <c r="B415" t="s">
        <v>228</v>
      </c>
      <c r="C415" s="17">
        <v>0.344840736399396</v>
      </c>
      <c r="D415" s="17">
        <v>0.44380136569241901</v>
      </c>
      <c r="E415" s="17">
        <v>0.33190219673654903</v>
      </c>
      <c r="F415" s="17">
        <v>0.37351524797460101</v>
      </c>
      <c r="G415" s="17">
        <v>0.333016615917128</v>
      </c>
      <c r="H415" s="17">
        <v>0.31090958493696202</v>
      </c>
      <c r="I415" s="17">
        <v>0.29890519488511202</v>
      </c>
      <c r="J415" s="17"/>
      <c r="K415" s="17">
        <v>0.36403824386748901</v>
      </c>
      <c r="L415" s="17">
        <v>0.32550378655489398</v>
      </c>
      <c r="M415" s="17"/>
      <c r="N415" s="17">
        <v>0.390030693190628</v>
      </c>
      <c r="O415" s="17">
        <v>0.31130117663137802</v>
      </c>
      <c r="P415" s="17">
        <v>0.34210534514786001</v>
      </c>
      <c r="Q415" s="17">
        <v>0.32672240809914999</v>
      </c>
      <c r="R415" s="17">
        <v>0.37150324893112402</v>
      </c>
      <c r="S415" s="17">
        <v>0.42048368055111002</v>
      </c>
      <c r="T415" s="17">
        <v>0.40277936957599603</v>
      </c>
      <c r="U415" s="17">
        <v>0.30719648863647497</v>
      </c>
      <c r="V415" s="17">
        <v>0.31337681593289102</v>
      </c>
      <c r="W415" s="17">
        <v>0.32191219699762702</v>
      </c>
      <c r="X415" s="17">
        <v>0.30944424704059098</v>
      </c>
      <c r="Y415" s="17">
        <v>0.190052061148242</v>
      </c>
      <c r="Z415" s="17"/>
      <c r="AA415" s="17">
        <v>0.33465550538254901</v>
      </c>
      <c r="AB415" s="17">
        <v>0.33681400957039798</v>
      </c>
      <c r="AC415" s="17">
        <v>0.36356057223823002</v>
      </c>
      <c r="AD415" s="17">
        <v>0.38977648116231101</v>
      </c>
      <c r="AE415" s="17">
        <v>0.37535842438183298</v>
      </c>
    </row>
    <row r="416" spans="2:31" x14ac:dyDescent="0.2">
      <c r="B416" t="s">
        <v>229</v>
      </c>
      <c r="C416" s="17">
        <v>0.31266203976041002</v>
      </c>
      <c r="D416" s="17">
        <v>0.36288880609317398</v>
      </c>
      <c r="E416" s="17">
        <v>0.31629482516992202</v>
      </c>
      <c r="F416" s="17">
        <v>0.32722692297292</v>
      </c>
      <c r="G416" s="17">
        <v>0.26818114199008702</v>
      </c>
      <c r="H416" s="17">
        <v>0.27070865188724602</v>
      </c>
      <c r="I416" s="17">
        <v>0.328709518842774</v>
      </c>
      <c r="J416" s="17"/>
      <c r="K416" s="17">
        <v>0.32247306384513602</v>
      </c>
      <c r="L416" s="17">
        <v>0.30425504400085401</v>
      </c>
      <c r="M416" s="17"/>
      <c r="N416" s="17">
        <v>0.31439256161180401</v>
      </c>
      <c r="O416" s="17">
        <v>0.339212294581267</v>
      </c>
      <c r="P416" s="17">
        <v>0.32027881556362903</v>
      </c>
      <c r="Q416" s="17">
        <v>0.21837223729913999</v>
      </c>
      <c r="R416" s="17">
        <v>0.33219784378177197</v>
      </c>
      <c r="S416" s="17">
        <v>0.33482285690307501</v>
      </c>
      <c r="T416" s="17">
        <v>0.28720635210493001</v>
      </c>
      <c r="U416" s="17">
        <v>0.42630561631054598</v>
      </c>
      <c r="V416" s="17">
        <v>0.33713151538473002</v>
      </c>
      <c r="W416" s="17">
        <v>0.329525484271257</v>
      </c>
      <c r="X416" s="17">
        <v>0.22713700024805</v>
      </c>
      <c r="Y416" s="17">
        <v>0.25609600243436897</v>
      </c>
      <c r="Z416" s="17"/>
      <c r="AA416" s="17">
        <v>0.29372930628614302</v>
      </c>
      <c r="AB416" s="17">
        <v>0.30276372171236998</v>
      </c>
      <c r="AC416" s="17">
        <v>0.34017002439782301</v>
      </c>
      <c r="AD416" s="17">
        <v>0.33011124830245597</v>
      </c>
      <c r="AE416" s="17">
        <v>0.224346093392264</v>
      </c>
    </row>
    <row r="417" spans="2:31" x14ac:dyDescent="0.2">
      <c r="B417" t="s">
        <v>82</v>
      </c>
      <c r="C417" s="17">
        <v>0.13474470416737799</v>
      </c>
      <c r="D417" s="17">
        <v>5.0543291389240803E-2</v>
      </c>
      <c r="E417" s="17">
        <v>0.123494504307415</v>
      </c>
      <c r="F417" s="17">
        <v>0.105272872545082</v>
      </c>
      <c r="G417" s="17">
        <v>0.15465756315687401</v>
      </c>
      <c r="H417" s="17">
        <v>0.24875397623930101</v>
      </c>
      <c r="I417" s="17">
        <v>0.13105153834795699</v>
      </c>
      <c r="J417" s="17"/>
      <c r="K417" s="17">
        <v>0.13177644737664701</v>
      </c>
      <c r="L417" s="17">
        <v>0.138142969912634</v>
      </c>
      <c r="M417" s="17"/>
      <c r="N417" s="17">
        <v>9.1865147465808705E-2</v>
      </c>
      <c r="O417" s="17">
        <v>0.171687618959558</v>
      </c>
      <c r="P417" s="17">
        <v>0.14379589629832401</v>
      </c>
      <c r="Q417" s="17">
        <v>0.178830925270868</v>
      </c>
      <c r="R417" s="17">
        <v>0.100158018388326</v>
      </c>
      <c r="S417" s="17">
        <v>0.13811561521459501</v>
      </c>
      <c r="T417" s="17">
        <v>0.10155833659999999</v>
      </c>
      <c r="U417" s="17">
        <v>7.04560117429298E-2</v>
      </c>
      <c r="V417" s="17">
        <v>0.118869223789429</v>
      </c>
      <c r="W417" s="17">
        <v>0.16871071770982801</v>
      </c>
      <c r="X417" s="17">
        <v>0.16381883586542301</v>
      </c>
      <c r="Y417" s="17">
        <v>0.172436995713518</v>
      </c>
      <c r="Z417" s="17"/>
      <c r="AA417" s="17">
        <v>0.168141918847768</v>
      </c>
      <c r="AB417" s="17">
        <v>0.10160750904095001</v>
      </c>
      <c r="AC417" s="17">
        <v>0.128659944017116</v>
      </c>
      <c r="AD417" s="17">
        <v>8.7641723123146997E-2</v>
      </c>
      <c r="AE417" s="17">
        <v>9.2774323008760706E-2</v>
      </c>
    </row>
    <row r="418" spans="2:31" x14ac:dyDescent="0.2">
      <c r="B418" t="s">
        <v>102</v>
      </c>
      <c r="C418" s="17">
        <v>6.5890783024895705E-2</v>
      </c>
      <c r="D418" s="17">
        <v>6.3929300545866902E-2</v>
      </c>
      <c r="E418" s="17">
        <v>3.9125117584088501E-2</v>
      </c>
      <c r="F418" s="17">
        <v>7.6131312913408897E-2</v>
      </c>
      <c r="G418" s="17">
        <v>8.2855865421089497E-2</v>
      </c>
      <c r="H418" s="17">
        <v>7.7861951473479393E-2</v>
      </c>
      <c r="I418" s="17">
        <v>5.8894000147957898E-2</v>
      </c>
      <c r="J418" s="17"/>
      <c r="K418" s="17">
        <v>4.8729148925284002E-2</v>
      </c>
      <c r="L418" s="17">
        <v>8.1045071440382699E-2</v>
      </c>
      <c r="M418" s="17"/>
      <c r="N418" s="17">
        <v>4.0667705411454098E-2</v>
      </c>
      <c r="O418" s="17">
        <v>7.0308053104633797E-2</v>
      </c>
      <c r="P418" s="17">
        <v>5.8016119860751801E-2</v>
      </c>
      <c r="Q418" s="17">
        <v>5.1212660230387098E-2</v>
      </c>
      <c r="R418" s="17">
        <v>7.3622515295447097E-2</v>
      </c>
      <c r="S418" s="17">
        <v>4.4991913899695E-2</v>
      </c>
      <c r="T418" s="17">
        <v>5.5251218099902098E-2</v>
      </c>
      <c r="U418" s="17">
        <v>0.125431169909033</v>
      </c>
      <c r="V418" s="17">
        <v>7.5345070299486797E-2</v>
      </c>
      <c r="W418" s="17">
        <v>4.7025532049731901E-2</v>
      </c>
      <c r="X418" s="17">
        <v>0.116095145120843</v>
      </c>
      <c r="Y418" s="17">
        <v>0.16158066852976899</v>
      </c>
      <c r="Z418" s="17"/>
      <c r="AA418" s="17">
        <v>9.9613535139515194E-2</v>
      </c>
      <c r="AB418" s="17">
        <v>8.0432594556737499E-2</v>
      </c>
      <c r="AC418" s="17">
        <v>3.1465983541981699E-2</v>
      </c>
      <c r="AD418" s="17">
        <v>2.8696213551080402E-2</v>
      </c>
      <c r="AE418" s="17">
        <v>5.2643606680688598E-2</v>
      </c>
    </row>
    <row r="419" spans="2:31" x14ac:dyDescent="0.2">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row>
    <row r="420" spans="2:31" x14ac:dyDescent="0.2">
      <c r="B420" s="6" t="s">
        <v>232</v>
      </c>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row>
    <row r="421" spans="2:31" x14ac:dyDescent="0.2">
      <c r="B421" s="21" t="s">
        <v>54</v>
      </c>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row>
    <row r="422" spans="2:31" x14ac:dyDescent="0.2">
      <c r="B422" t="s">
        <v>215</v>
      </c>
      <c r="C422" s="17">
        <v>0.14100422493895601</v>
      </c>
      <c r="D422" s="17">
        <v>0.18026443308048501</v>
      </c>
      <c r="E422" s="17">
        <v>0.27100695293823401</v>
      </c>
      <c r="F422" s="17">
        <v>0.17666231439201499</v>
      </c>
      <c r="G422" s="17">
        <v>9.9439973736704296E-2</v>
      </c>
      <c r="H422" s="17">
        <v>6.5267516310196699E-2</v>
      </c>
      <c r="I422" s="17">
        <v>6.4628737412266504E-2</v>
      </c>
      <c r="J422" s="17"/>
      <c r="K422" s="17">
        <v>0.160353320168721</v>
      </c>
      <c r="L422" s="17">
        <v>0.120815959914314</v>
      </c>
      <c r="M422" s="17"/>
      <c r="N422" s="17">
        <v>0.147271049131073</v>
      </c>
      <c r="O422" s="17">
        <v>0.13476278388302801</v>
      </c>
      <c r="P422" s="17">
        <v>7.8092930565527505E-2</v>
      </c>
      <c r="Q422" s="17">
        <v>0.107775451270198</v>
      </c>
      <c r="R422" s="17">
        <v>0.118159299839624</v>
      </c>
      <c r="S422" s="17">
        <v>0.17527400100100099</v>
      </c>
      <c r="T422" s="17">
        <v>0.144726707470611</v>
      </c>
      <c r="U422" s="17">
        <v>0.17098432396965299</v>
      </c>
      <c r="V422" s="17">
        <v>0.19579318483333599</v>
      </c>
      <c r="W422" s="17">
        <v>0.1288474632804</v>
      </c>
      <c r="X422" s="17">
        <v>0.111431460225837</v>
      </c>
      <c r="Y422" s="17">
        <v>0.19125946917903899</v>
      </c>
      <c r="Z422" s="17"/>
      <c r="AA422" s="17">
        <v>7.04170270936679E-2</v>
      </c>
      <c r="AB422" s="17">
        <v>0.114203026708856</v>
      </c>
      <c r="AC422" s="17">
        <v>0.17728758370231501</v>
      </c>
      <c r="AD422" s="17">
        <v>0.209373843314347</v>
      </c>
      <c r="AE422" s="17">
        <v>0.389317278330992</v>
      </c>
    </row>
    <row r="423" spans="2:31" x14ac:dyDescent="0.2">
      <c r="B423" t="s">
        <v>216</v>
      </c>
      <c r="C423" s="17">
        <v>0.33651367368032298</v>
      </c>
      <c r="D423" s="17">
        <v>0.350438581538975</v>
      </c>
      <c r="E423" s="17">
        <v>0.39449277440019498</v>
      </c>
      <c r="F423" s="17">
        <v>0.40850007243230102</v>
      </c>
      <c r="G423" s="17">
        <v>0.420987607767147</v>
      </c>
      <c r="H423" s="17">
        <v>0.23402154112992299</v>
      </c>
      <c r="I423" s="17">
        <v>0.22198593684125201</v>
      </c>
      <c r="J423" s="17"/>
      <c r="K423" s="17">
        <v>0.36201187626943898</v>
      </c>
      <c r="L423" s="17">
        <v>0.31289002841368901</v>
      </c>
      <c r="M423" s="17"/>
      <c r="N423" s="17">
        <v>0.38477043829397101</v>
      </c>
      <c r="O423" s="17">
        <v>0.304559687386453</v>
      </c>
      <c r="P423" s="17">
        <v>0.31258732959938801</v>
      </c>
      <c r="Q423" s="17">
        <v>0.28189529085691001</v>
      </c>
      <c r="R423" s="17">
        <v>0.24618249465105399</v>
      </c>
      <c r="S423" s="17">
        <v>0.460782650875597</v>
      </c>
      <c r="T423" s="17">
        <v>0.32056097233306102</v>
      </c>
      <c r="U423" s="17">
        <v>0.25689170439870601</v>
      </c>
      <c r="V423" s="17">
        <v>0.402099053367729</v>
      </c>
      <c r="W423" s="17">
        <v>0.32769090275245899</v>
      </c>
      <c r="X423" s="17">
        <v>0.35048853071117902</v>
      </c>
      <c r="Y423" s="17">
        <v>0.22834519052469199</v>
      </c>
      <c r="Z423" s="17"/>
      <c r="AA423" s="17">
        <v>0.29079572688751698</v>
      </c>
      <c r="AB423" s="17">
        <v>0.37050217874741498</v>
      </c>
      <c r="AC423" s="17">
        <v>0.36047842622021498</v>
      </c>
      <c r="AD423" s="17">
        <v>0.378750390488091</v>
      </c>
      <c r="AE423" s="17">
        <v>0.13196889831939099</v>
      </c>
    </row>
    <row r="424" spans="2:31" x14ac:dyDescent="0.2">
      <c r="B424" t="s">
        <v>217</v>
      </c>
      <c r="C424" s="17">
        <v>0.149437674320054</v>
      </c>
      <c r="D424" s="17">
        <v>0.27027769873951701</v>
      </c>
      <c r="E424" s="17">
        <v>0.12796388335358899</v>
      </c>
      <c r="F424" s="17">
        <v>0.13211559487403601</v>
      </c>
      <c r="G424" s="17">
        <v>0.15823061261362001</v>
      </c>
      <c r="H424" s="17">
        <v>0.167561201323181</v>
      </c>
      <c r="I424" s="17">
        <v>8.1870517927670597E-2</v>
      </c>
      <c r="J424" s="17"/>
      <c r="K424" s="17">
        <v>0.156400974478559</v>
      </c>
      <c r="L424" s="17">
        <v>0.14320075630003801</v>
      </c>
      <c r="M424" s="17"/>
      <c r="N424" s="17">
        <v>0.185018505505089</v>
      </c>
      <c r="O424" s="17">
        <v>0.13700902516767</v>
      </c>
      <c r="P424" s="17">
        <v>0.166315431459957</v>
      </c>
      <c r="Q424" s="17">
        <v>0.19163821064814901</v>
      </c>
      <c r="R424" s="17">
        <v>0.18976276097210101</v>
      </c>
      <c r="S424" s="17">
        <v>0.12470692434941701</v>
      </c>
      <c r="T424" s="17">
        <v>0.119483773316983</v>
      </c>
      <c r="U424" s="17">
        <v>2.23321318996017E-2</v>
      </c>
      <c r="V424" s="17">
        <v>0.14396900941097099</v>
      </c>
      <c r="W424" s="17">
        <v>0.13690126690596099</v>
      </c>
      <c r="X424" s="17">
        <v>0.16699142085029101</v>
      </c>
      <c r="Y424" s="17">
        <v>0.123783392043799</v>
      </c>
      <c r="Z424" s="17"/>
      <c r="AA424" s="17">
        <v>0.165790461315938</v>
      </c>
      <c r="AB424" s="17">
        <v>0.181003320077744</v>
      </c>
      <c r="AC424" s="17">
        <v>0.11705867859578099</v>
      </c>
      <c r="AD424" s="17">
        <v>0.168317137240935</v>
      </c>
      <c r="AE424" s="17">
        <v>0.14514230978254</v>
      </c>
    </row>
    <row r="425" spans="2:31" x14ac:dyDescent="0.2">
      <c r="B425" t="s">
        <v>218</v>
      </c>
      <c r="C425" s="17">
        <v>0.12273119285840201</v>
      </c>
      <c r="D425" s="17">
        <v>8.4088824479785995E-2</v>
      </c>
      <c r="E425" s="17">
        <v>7.9840418257025106E-2</v>
      </c>
      <c r="F425" s="17">
        <v>8.5105584543548995E-2</v>
      </c>
      <c r="G425" s="17">
        <v>9.6973067709998001E-2</v>
      </c>
      <c r="H425" s="17">
        <v>0.19429489863965699</v>
      </c>
      <c r="I425" s="17">
        <v>0.18664140633238099</v>
      </c>
      <c r="J425" s="17"/>
      <c r="K425" s="17">
        <v>0.11774465208629201</v>
      </c>
      <c r="L425" s="17">
        <v>0.12805386619296499</v>
      </c>
      <c r="M425" s="17"/>
      <c r="N425" s="17">
        <v>0.123324547943384</v>
      </c>
      <c r="O425" s="17">
        <v>0.18748401376266999</v>
      </c>
      <c r="P425" s="17">
        <v>0.1434233661324</v>
      </c>
      <c r="Q425" s="17">
        <v>0.131178925517036</v>
      </c>
      <c r="R425" s="17">
        <v>0.14024132953525401</v>
      </c>
      <c r="S425" s="17">
        <v>3.9655631884910399E-2</v>
      </c>
      <c r="T425" s="17">
        <v>0.13173960065024101</v>
      </c>
      <c r="U425" s="17">
        <v>9.4268692166485896E-2</v>
      </c>
      <c r="V425" s="17">
        <v>9.8763894932836799E-2</v>
      </c>
      <c r="W425" s="17">
        <v>0.119363237289363</v>
      </c>
      <c r="X425" s="17">
        <v>0.107850930891264</v>
      </c>
      <c r="Y425" s="17">
        <v>0.10328497574873299</v>
      </c>
      <c r="Z425" s="17"/>
      <c r="AA425" s="17">
        <v>0.129741950516614</v>
      </c>
      <c r="AB425" s="17">
        <v>0.104533658771701</v>
      </c>
      <c r="AC425" s="17">
        <v>0.116044585434878</v>
      </c>
      <c r="AD425" s="17">
        <v>0.104589461471833</v>
      </c>
      <c r="AE425" s="17">
        <v>9.9533605131806396E-2</v>
      </c>
    </row>
    <row r="426" spans="2:31" x14ac:dyDescent="0.2">
      <c r="B426" t="s">
        <v>231</v>
      </c>
      <c r="C426" s="17">
        <v>0.25031323420226498</v>
      </c>
      <c r="D426" s="17">
        <v>0.11493046216123699</v>
      </c>
      <c r="E426" s="17">
        <v>0.12669597105095701</v>
      </c>
      <c r="F426" s="17">
        <v>0.19761643375809801</v>
      </c>
      <c r="G426" s="17">
        <v>0.224368738172531</v>
      </c>
      <c r="H426" s="17">
        <v>0.33885484259704202</v>
      </c>
      <c r="I426" s="17">
        <v>0.44487340148643101</v>
      </c>
      <c r="J426" s="17"/>
      <c r="K426" s="17">
        <v>0.20348917699698901</v>
      </c>
      <c r="L426" s="17">
        <v>0.29503938917899297</v>
      </c>
      <c r="M426" s="17"/>
      <c r="N426" s="17">
        <v>0.15961545912648301</v>
      </c>
      <c r="O426" s="17">
        <v>0.236184489800179</v>
      </c>
      <c r="P426" s="17">
        <v>0.29958094224272802</v>
      </c>
      <c r="Q426" s="17">
        <v>0.28751212170770801</v>
      </c>
      <c r="R426" s="17">
        <v>0.30565411500196599</v>
      </c>
      <c r="S426" s="17">
        <v>0.19958079188907499</v>
      </c>
      <c r="T426" s="17">
        <v>0.28348894622910398</v>
      </c>
      <c r="U426" s="17">
        <v>0.45552314756555301</v>
      </c>
      <c r="V426" s="17">
        <v>0.159374857455127</v>
      </c>
      <c r="W426" s="17">
        <v>0.28719712977181699</v>
      </c>
      <c r="X426" s="17">
        <v>0.26323765732142801</v>
      </c>
      <c r="Y426" s="17">
        <v>0.35332697250373601</v>
      </c>
      <c r="Z426" s="17"/>
      <c r="AA426" s="17">
        <v>0.34325483418626301</v>
      </c>
      <c r="AB426" s="17">
        <v>0.229757815694284</v>
      </c>
      <c r="AC426" s="17">
        <v>0.22913072604681101</v>
      </c>
      <c r="AD426" s="17">
        <v>0.13896916748479399</v>
      </c>
      <c r="AE426" s="17">
        <v>0.23403790843527</v>
      </c>
    </row>
    <row r="427" spans="2:31" x14ac:dyDescent="0.2">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c r="AD427" s="17"/>
      <c r="AE427" s="17"/>
    </row>
    <row r="428" spans="2:31" x14ac:dyDescent="0.2">
      <c r="B428" s="6" t="s">
        <v>233</v>
      </c>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row>
    <row r="429" spans="2:31" x14ac:dyDescent="0.2">
      <c r="B429" s="21" t="s">
        <v>54</v>
      </c>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c r="AB429" s="17"/>
      <c r="AC429" s="17"/>
      <c r="AD429" s="17"/>
      <c r="AE429" s="17"/>
    </row>
    <row r="430" spans="2:31" x14ac:dyDescent="0.2">
      <c r="B430" t="s">
        <v>215</v>
      </c>
      <c r="C430" s="17">
        <v>0.13052191504931501</v>
      </c>
      <c r="D430" s="17">
        <v>0.160227090240776</v>
      </c>
      <c r="E430" s="17">
        <v>0.22538503206968999</v>
      </c>
      <c r="F430" s="17">
        <v>0.15256554451430901</v>
      </c>
      <c r="G430" s="17">
        <v>0.11220194546522499</v>
      </c>
      <c r="H430" s="17">
        <v>6.5334647516673006E-2</v>
      </c>
      <c r="I430" s="17">
        <v>7.4271678274778999E-2</v>
      </c>
      <c r="J430" s="17"/>
      <c r="K430" s="17">
        <v>0.15480572098145101</v>
      </c>
      <c r="L430" s="17">
        <v>0.10547991880369301</v>
      </c>
      <c r="M430" s="17"/>
      <c r="N430" s="17">
        <v>0.16028903827195101</v>
      </c>
      <c r="O430" s="17">
        <v>0.12911591518416299</v>
      </c>
      <c r="P430" s="17">
        <v>9.4810320856426294E-2</v>
      </c>
      <c r="Q430" s="17">
        <v>0.108812405015494</v>
      </c>
      <c r="R430" s="17">
        <v>0.10382968686807401</v>
      </c>
      <c r="S430" s="17">
        <v>0.13988326883617</v>
      </c>
      <c r="T430" s="17">
        <v>0.17267746075285301</v>
      </c>
      <c r="U430" s="17">
        <v>9.9192574339995204E-2</v>
      </c>
      <c r="V430" s="17">
        <v>0.110699409640972</v>
      </c>
      <c r="W430" s="17">
        <v>0.15378488888015801</v>
      </c>
      <c r="X430" s="17">
        <v>0.111333652074285</v>
      </c>
      <c r="Y430" s="17">
        <v>0.15617539570675701</v>
      </c>
      <c r="Z430" s="17"/>
      <c r="AA430" s="17">
        <v>0.10402804490357</v>
      </c>
      <c r="AB430" s="17">
        <v>0.108782098481919</v>
      </c>
      <c r="AC430" s="17">
        <v>0.15020417672848499</v>
      </c>
      <c r="AD430" s="17">
        <v>0.17350901634207599</v>
      </c>
      <c r="AE430" s="17">
        <v>0.29726235921121602</v>
      </c>
    </row>
    <row r="431" spans="2:31" x14ac:dyDescent="0.2">
      <c r="B431" t="s">
        <v>216</v>
      </c>
      <c r="C431" s="17">
        <v>0.37962629757099903</v>
      </c>
      <c r="D431" s="17">
        <v>0.41251790342168099</v>
      </c>
      <c r="E431" s="17">
        <v>0.40471277213796902</v>
      </c>
      <c r="F431" s="17">
        <v>0.425766669430024</v>
      </c>
      <c r="G431" s="17">
        <v>0.400944460427064</v>
      </c>
      <c r="H431" s="17">
        <v>0.319517121767043</v>
      </c>
      <c r="I431" s="17">
        <v>0.32298264037958202</v>
      </c>
      <c r="J431" s="17"/>
      <c r="K431" s="17">
        <v>0.38722733097606499</v>
      </c>
      <c r="L431" s="17">
        <v>0.37173336127636503</v>
      </c>
      <c r="M431" s="17"/>
      <c r="N431" s="17">
        <v>0.39903535742609098</v>
      </c>
      <c r="O431" s="17">
        <v>0.34885851689066</v>
      </c>
      <c r="P431" s="17">
        <v>0.41511503411280298</v>
      </c>
      <c r="Q431" s="17">
        <v>0.41131917848181898</v>
      </c>
      <c r="R431" s="17">
        <v>0.31620198130299398</v>
      </c>
      <c r="S431" s="17">
        <v>0.36746467803113603</v>
      </c>
      <c r="T431" s="17">
        <v>0.34663336660946198</v>
      </c>
      <c r="U431" s="17">
        <v>0.40345136462956599</v>
      </c>
      <c r="V431" s="17">
        <v>0.45763966679102303</v>
      </c>
      <c r="W431" s="17">
        <v>0.404868288881713</v>
      </c>
      <c r="X431" s="17">
        <v>0.27375176040167398</v>
      </c>
      <c r="Y431" s="17">
        <v>0.28810540395047102</v>
      </c>
      <c r="Z431" s="17"/>
      <c r="AA431" s="17">
        <v>0.37462397145067999</v>
      </c>
      <c r="AB431" s="17">
        <v>0.35572783622129101</v>
      </c>
      <c r="AC431" s="17">
        <v>0.40920183666443399</v>
      </c>
      <c r="AD431" s="17">
        <v>0.38070435404992897</v>
      </c>
      <c r="AE431" s="17">
        <v>0.29035285826056101</v>
      </c>
    </row>
    <row r="432" spans="2:31" x14ac:dyDescent="0.2">
      <c r="B432" t="s">
        <v>217</v>
      </c>
      <c r="C432" s="17">
        <v>0.22187130055375801</v>
      </c>
      <c r="D432" s="17">
        <v>0.29910654753992999</v>
      </c>
      <c r="E432" s="17">
        <v>0.207601434423066</v>
      </c>
      <c r="F432" s="17">
        <v>0.212491175921908</v>
      </c>
      <c r="G432" s="17">
        <v>0.190339790646912</v>
      </c>
      <c r="H432" s="17">
        <v>0.22929489091899999</v>
      </c>
      <c r="I432" s="17">
        <v>0.210561460122864</v>
      </c>
      <c r="J432" s="17"/>
      <c r="K432" s="17">
        <v>0.22143431991346499</v>
      </c>
      <c r="L432" s="17">
        <v>0.223124607099978</v>
      </c>
      <c r="M432" s="17"/>
      <c r="N432" s="17">
        <v>0.261459841226168</v>
      </c>
      <c r="O432" s="17">
        <v>0.239487884220935</v>
      </c>
      <c r="P432" s="17">
        <v>0.20826623603049399</v>
      </c>
      <c r="Q432" s="17">
        <v>0.263801655513484</v>
      </c>
      <c r="R432" s="17">
        <v>0.27609467181644698</v>
      </c>
      <c r="S432" s="17">
        <v>0.24011309611363399</v>
      </c>
      <c r="T432" s="17">
        <v>0.19571901350999901</v>
      </c>
      <c r="U432" s="17">
        <v>0.207670634256026</v>
      </c>
      <c r="V432" s="17">
        <v>0.21266184796982801</v>
      </c>
      <c r="W432" s="17">
        <v>0.123991069009183</v>
      </c>
      <c r="X432" s="17">
        <v>0.18786939427201599</v>
      </c>
      <c r="Y432" s="17">
        <v>0.16051573416429599</v>
      </c>
      <c r="Z432" s="17"/>
      <c r="AA432" s="17">
        <v>0.21725836123404599</v>
      </c>
      <c r="AB432" s="17">
        <v>0.25983204828094297</v>
      </c>
      <c r="AC432" s="17">
        <v>0.22153304713782801</v>
      </c>
      <c r="AD432" s="17">
        <v>0.207846993889274</v>
      </c>
      <c r="AE432" s="17">
        <v>0.26636281199380302</v>
      </c>
    </row>
    <row r="433" spans="2:31" x14ac:dyDescent="0.2">
      <c r="B433" t="s">
        <v>218</v>
      </c>
      <c r="C433" s="17">
        <v>0.13196315442675499</v>
      </c>
      <c r="D433" s="17">
        <v>7.8186049216916506E-2</v>
      </c>
      <c r="E433" s="17">
        <v>7.1025981788258793E-2</v>
      </c>
      <c r="F433" s="17">
        <v>7.3985444908013204E-2</v>
      </c>
      <c r="G433" s="17">
        <v>0.14392369487731899</v>
      </c>
      <c r="H433" s="17">
        <v>0.209892223754747</v>
      </c>
      <c r="I433" s="17">
        <v>0.202373690501362</v>
      </c>
      <c r="J433" s="17"/>
      <c r="K433" s="17">
        <v>0.12935384763305099</v>
      </c>
      <c r="L433" s="17">
        <v>0.13500083515657299</v>
      </c>
      <c r="M433" s="17"/>
      <c r="N433" s="17">
        <v>4.5230687211564397E-2</v>
      </c>
      <c r="O433" s="17">
        <v>0.15822521806926501</v>
      </c>
      <c r="P433" s="17">
        <v>0.165777933367035</v>
      </c>
      <c r="Q433" s="17">
        <v>0.127297469593323</v>
      </c>
      <c r="R433" s="17">
        <v>0.14564458449034101</v>
      </c>
      <c r="S433" s="17">
        <v>0.115891524891388</v>
      </c>
      <c r="T433" s="17">
        <v>0.120620192262946</v>
      </c>
      <c r="U433" s="17">
        <v>0.11752437963528101</v>
      </c>
      <c r="V433" s="17">
        <v>0.118122747179789</v>
      </c>
      <c r="W433" s="17">
        <v>0.201606937603305</v>
      </c>
      <c r="X433" s="17">
        <v>0.183173795175787</v>
      </c>
      <c r="Y433" s="17">
        <v>0.17111812443283</v>
      </c>
      <c r="Z433" s="17"/>
      <c r="AA433" s="17">
        <v>0.135477878368437</v>
      </c>
      <c r="AB433" s="17">
        <v>0.137891395696492</v>
      </c>
      <c r="AC433" s="17">
        <v>0.103582523066784</v>
      </c>
      <c r="AD433" s="17">
        <v>0.10546501042876601</v>
      </c>
      <c r="AE433" s="17">
        <v>4.8105082781433398E-2</v>
      </c>
    </row>
    <row r="434" spans="2:31" x14ac:dyDescent="0.2">
      <c r="B434" t="s">
        <v>102</v>
      </c>
      <c r="C434" s="17">
        <v>0.13601733239917299</v>
      </c>
      <c r="D434" s="17">
        <v>4.9962409580696497E-2</v>
      </c>
      <c r="E434" s="17">
        <v>9.1274779581016804E-2</v>
      </c>
      <c r="F434" s="17">
        <v>0.13519116522574601</v>
      </c>
      <c r="G434" s="17">
        <v>0.15259010858348099</v>
      </c>
      <c r="H434" s="17">
        <v>0.175961116042537</v>
      </c>
      <c r="I434" s="17">
        <v>0.18981053072141399</v>
      </c>
      <c r="J434" s="17"/>
      <c r="K434" s="17">
        <v>0.107178780495968</v>
      </c>
      <c r="L434" s="17">
        <v>0.164661277663392</v>
      </c>
      <c r="M434" s="17"/>
      <c r="N434" s="17">
        <v>0.13398507586422501</v>
      </c>
      <c r="O434" s="17">
        <v>0.124312465634978</v>
      </c>
      <c r="P434" s="17">
        <v>0.11603047563324199</v>
      </c>
      <c r="Q434" s="17">
        <v>8.8769291395879704E-2</v>
      </c>
      <c r="R434" s="17">
        <v>0.15822907552214399</v>
      </c>
      <c r="S434" s="17">
        <v>0.136647432127671</v>
      </c>
      <c r="T434" s="17">
        <v>0.16434996686473999</v>
      </c>
      <c r="U434" s="17">
        <v>0.172161047139131</v>
      </c>
      <c r="V434" s="17">
        <v>0.10087632841838801</v>
      </c>
      <c r="W434" s="17">
        <v>0.115748815625641</v>
      </c>
      <c r="X434" s="17">
        <v>0.24387139807623701</v>
      </c>
      <c r="Y434" s="17">
        <v>0.22408534174564601</v>
      </c>
      <c r="Z434" s="17"/>
      <c r="AA434" s="17">
        <v>0.16861174404326701</v>
      </c>
      <c r="AB434" s="17">
        <v>0.13776662131935499</v>
      </c>
      <c r="AC434" s="17">
        <v>0.11547841640247</v>
      </c>
      <c r="AD434" s="17">
        <v>0.13247462528995499</v>
      </c>
      <c r="AE434" s="17">
        <v>9.7916887752985904E-2</v>
      </c>
    </row>
    <row r="435" spans="2:31" x14ac:dyDescent="0.2">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c r="AB435" s="17"/>
      <c r="AC435" s="17"/>
      <c r="AD435" s="17"/>
      <c r="AE435" s="17"/>
    </row>
    <row r="436" spans="2:31" x14ac:dyDescent="0.2">
      <c r="B436" s="6" t="s">
        <v>234</v>
      </c>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row>
    <row r="437" spans="2:31" x14ac:dyDescent="0.2">
      <c r="B437" s="21" t="s">
        <v>54</v>
      </c>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c r="AB437" s="17"/>
      <c r="AC437" s="17"/>
      <c r="AD437" s="17"/>
      <c r="AE437" s="17"/>
    </row>
    <row r="438" spans="2:31" x14ac:dyDescent="0.2">
      <c r="B438" t="s">
        <v>215</v>
      </c>
      <c r="C438" s="17">
        <v>0.12979414284961399</v>
      </c>
      <c r="D438" s="17">
        <v>0.23069807210981</v>
      </c>
      <c r="E438" s="17">
        <v>0.23283618209691401</v>
      </c>
      <c r="F438" s="17">
        <v>0.114917212069246</v>
      </c>
      <c r="G438" s="17">
        <v>0.107431494389976</v>
      </c>
      <c r="H438" s="17">
        <v>5.2233810772674201E-2</v>
      </c>
      <c r="I438" s="17">
        <v>6.14287591154348E-2</v>
      </c>
      <c r="J438" s="17"/>
      <c r="K438" s="17">
        <v>0.14559394125265199</v>
      </c>
      <c r="L438" s="17">
        <v>0.112970724832904</v>
      </c>
      <c r="M438" s="17"/>
      <c r="N438" s="17">
        <v>0.171768935035189</v>
      </c>
      <c r="O438" s="17">
        <v>0.13514035396530399</v>
      </c>
      <c r="P438" s="17">
        <v>7.9358930488326596E-2</v>
      </c>
      <c r="Q438" s="17">
        <v>8.8920089990438198E-2</v>
      </c>
      <c r="R438" s="17">
        <v>0.102521706154554</v>
      </c>
      <c r="S438" s="17">
        <v>0.142910436035769</v>
      </c>
      <c r="T438" s="17">
        <v>0.14507978524878101</v>
      </c>
      <c r="U438" s="17">
        <v>0.14544754963207601</v>
      </c>
      <c r="V438" s="17">
        <v>0.104302101475672</v>
      </c>
      <c r="W438" s="17">
        <v>0.14588244271196801</v>
      </c>
      <c r="X438" s="17">
        <v>0.15675518781110301</v>
      </c>
      <c r="Y438" s="17">
        <v>0.12965741601764899</v>
      </c>
      <c r="Z438" s="17"/>
      <c r="AA438" s="17">
        <v>9.0550208249328107E-2</v>
      </c>
      <c r="AB438" s="17">
        <v>0.115353640568643</v>
      </c>
      <c r="AC438" s="17">
        <v>0.15001975354189301</v>
      </c>
      <c r="AD438" s="17">
        <v>0.17066568133621099</v>
      </c>
      <c r="AE438" s="17">
        <v>0.28455790382471902</v>
      </c>
    </row>
    <row r="439" spans="2:31" x14ac:dyDescent="0.2">
      <c r="B439" t="s">
        <v>216</v>
      </c>
      <c r="C439" s="17">
        <v>0.36756593651715502</v>
      </c>
      <c r="D439" s="17">
        <v>0.42059806010505502</v>
      </c>
      <c r="E439" s="17">
        <v>0.40771214747164503</v>
      </c>
      <c r="F439" s="17">
        <v>0.48922359073347699</v>
      </c>
      <c r="G439" s="17">
        <v>0.34127869525291998</v>
      </c>
      <c r="H439" s="17">
        <v>0.31485916843122302</v>
      </c>
      <c r="I439" s="17">
        <v>0.257414044502631</v>
      </c>
      <c r="J439" s="17"/>
      <c r="K439" s="17">
        <v>0.38789600465863</v>
      </c>
      <c r="L439" s="17">
        <v>0.34910043573416899</v>
      </c>
      <c r="M439" s="17"/>
      <c r="N439" s="17">
        <v>0.39040723134271499</v>
      </c>
      <c r="O439" s="17">
        <v>0.37330371945153501</v>
      </c>
      <c r="P439" s="17">
        <v>0.41724321074047199</v>
      </c>
      <c r="Q439" s="17">
        <v>0.452662299838134</v>
      </c>
      <c r="R439" s="17">
        <v>0.433840883917398</v>
      </c>
      <c r="S439" s="17">
        <v>0.34621220008914999</v>
      </c>
      <c r="T439" s="17">
        <v>0.31094099752475302</v>
      </c>
      <c r="U439" s="17">
        <v>0.32603066743539699</v>
      </c>
      <c r="V439" s="17">
        <v>0.40309902991820301</v>
      </c>
      <c r="W439" s="17">
        <v>0.30546451501456601</v>
      </c>
      <c r="X439" s="17">
        <v>0.248679172792862</v>
      </c>
      <c r="Y439" s="17">
        <v>0.216585773772036</v>
      </c>
      <c r="Z439" s="17"/>
      <c r="AA439" s="17">
        <v>0.342530406322331</v>
      </c>
      <c r="AB439" s="17">
        <v>0.42114764913140201</v>
      </c>
      <c r="AC439" s="17">
        <v>0.34282603992030403</v>
      </c>
      <c r="AD439" s="17">
        <v>0.441023981934626</v>
      </c>
      <c r="AE439" s="17">
        <v>0.34299842620347198</v>
      </c>
    </row>
    <row r="440" spans="2:31" x14ac:dyDescent="0.2">
      <c r="B440" t="s">
        <v>217</v>
      </c>
      <c r="C440" s="17">
        <v>0.18779704067457501</v>
      </c>
      <c r="D440" s="17">
        <v>0.23631394406938699</v>
      </c>
      <c r="E440" s="17">
        <v>0.171758621345801</v>
      </c>
      <c r="F440" s="17">
        <v>0.15299528433436499</v>
      </c>
      <c r="G440" s="17">
        <v>0.20840807285653201</v>
      </c>
      <c r="H440" s="17">
        <v>0.17853623290885701</v>
      </c>
      <c r="I440" s="17">
        <v>0.18664180327161201</v>
      </c>
      <c r="J440" s="17"/>
      <c r="K440" s="17">
        <v>0.19714997889724101</v>
      </c>
      <c r="L440" s="17">
        <v>0.1793715911023</v>
      </c>
      <c r="M440" s="17"/>
      <c r="N440" s="17">
        <v>0.203789904752878</v>
      </c>
      <c r="O440" s="17">
        <v>0.16285903789984499</v>
      </c>
      <c r="P440" s="17">
        <v>0.14045661313641</v>
      </c>
      <c r="Q440" s="17">
        <v>0.21407517698869799</v>
      </c>
      <c r="R440" s="17">
        <v>0.16185225634478001</v>
      </c>
      <c r="S440" s="17">
        <v>0.20143627811679801</v>
      </c>
      <c r="T440" s="17">
        <v>0.226113746628477</v>
      </c>
      <c r="U440" s="17">
        <v>0.12296851778045299</v>
      </c>
      <c r="V440" s="17">
        <v>0.23379079337713199</v>
      </c>
      <c r="W440" s="17">
        <v>0.183544391599018</v>
      </c>
      <c r="X440" s="17">
        <v>0.16235616340548001</v>
      </c>
      <c r="Y440" s="17">
        <v>0.16007503911336601</v>
      </c>
      <c r="Z440" s="17"/>
      <c r="AA440" s="17">
        <v>0.175078759851682</v>
      </c>
      <c r="AB440" s="17">
        <v>0.16869876520501101</v>
      </c>
      <c r="AC440" s="17">
        <v>0.21830570827082799</v>
      </c>
      <c r="AD440" s="17">
        <v>0.212060270701034</v>
      </c>
      <c r="AE440" s="17">
        <v>0.18157260615103399</v>
      </c>
    </row>
    <row r="441" spans="2:31" x14ac:dyDescent="0.2">
      <c r="B441" t="s">
        <v>218</v>
      </c>
      <c r="C441" s="17">
        <v>0.15967952128292401</v>
      </c>
      <c r="D441" s="17">
        <v>3.3391112039251498E-2</v>
      </c>
      <c r="E441" s="17">
        <v>7.5418550944263404E-2</v>
      </c>
      <c r="F441" s="17">
        <v>0.10644131553958699</v>
      </c>
      <c r="G441" s="17">
        <v>0.14655982871010201</v>
      </c>
      <c r="H441" s="17">
        <v>0.24684571026812699</v>
      </c>
      <c r="I441" s="17">
        <v>0.30721461568995201</v>
      </c>
      <c r="J441" s="17"/>
      <c r="K441" s="17">
        <v>0.15313506588878401</v>
      </c>
      <c r="L441" s="17">
        <v>0.166659922560948</v>
      </c>
      <c r="M441" s="17"/>
      <c r="N441" s="17">
        <v>7.9043553058896598E-2</v>
      </c>
      <c r="O441" s="17">
        <v>0.212484520142036</v>
      </c>
      <c r="P441" s="17">
        <v>0.19893206251019799</v>
      </c>
      <c r="Q441" s="17">
        <v>0.11852024911345201</v>
      </c>
      <c r="R441" s="17">
        <v>0.138188678644449</v>
      </c>
      <c r="S441" s="17">
        <v>0.156398661315714</v>
      </c>
      <c r="T441" s="17">
        <v>0.16412774862822699</v>
      </c>
      <c r="U441" s="17">
        <v>0.161177742356366</v>
      </c>
      <c r="V441" s="17">
        <v>0.16501094797427801</v>
      </c>
      <c r="W441" s="17">
        <v>0.16597737254947401</v>
      </c>
      <c r="X441" s="17">
        <v>0.22171130279161799</v>
      </c>
      <c r="Y441" s="17">
        <v>0.232725532814515</v>
      </c>
      <c r="Z441" s="17"/>
      <c r="AA441" s="17">
        <v>0.14535304640639499</v>
      </c>
      <c r="AB441" s="17">
        <v>0.14348963130690001</v>
      </c>
      <c r="AC441" s="17">
        <v>0.16050032431368599</v>
      </c>
      <c r="AD441" s="17">
        <v>8.1422689667665901E-2</v>
      </c>
      <c r="AE441" s="17">
        <v>9.2774323008760706E-2</v>
      </c>
    </row>
    <row r="442" spans="2:31" x14ac:dyDescent="0.2">
      <c r="B442" t="s">
        <v>102</v>
      </c>
      <c r="C442" s="17">
        <v>0.155163358675732</v>
      </c>
      <c r="D442" s="17">
        <v>7.8998811676495806E-2</v>
      </c>
      <c r="E442" s="17">
        <v>0.11227449814137699</v>
      </c>
      <c r="F442" s="17">
        <v>0.13642259732332501</v>
      </c>
      <c r="G442" s="17">
        <v>0.19632190879047001</v>
      </c>
      <c r="H442" s="17">
        <v>0.20752507761911901</v>
      </c>
      <c r="I442" s="17">
        <v>0.18730077742036999</v>
      </c>
      <c r="J442" s="17"/>
      <c r="K442" s="17">
        <v>0.116225009302693</v>
      </c>
      <c r="L442" s="17">
        <v>0.19189732576967999</v>
      </c>
      <c r="M442" s="17"/>
      <c r="N442" s="17">
        <v>0.15499037581032099</v>
      </c>
      <c r="O442" s="17">
        <v>0.11621236854128</v>
      </c>
      <c r="P442" s="17">
        <v>0.164009183124594</v>
      </c>
      <c r="Q442" s="17">
        <v>0.125822184069278</v>
      </c>
      <c r="R442" s="17">
        <v>0.16359647493881899</v>
      </c>
      <c r="S442" s="17">
        <v>0.15304242444256899</v>
      </c>
      <c r="T442" s="17">
        <v>0.15373772196976099</v>
      </c>
      <c r="U442" s="17">
        <v>0.24437552279570701</v>
      </c>
      <c r="V442" s="17">
        <v>9.3797127254715201E-2</v>
      </c>
      <c r="W442" s="17">
        <v>0.199131278124973</v>
      </c>
      <c r="X442" s="17">
        <v>0.21049817319893799</v>
      </c>
      <c r="Y442" s="17">
        <v>0.26095623828243403</v>
      </c>
      <c r="Z442" s="17"/>
      <c r="AA442" s="17">
        <v>0.24648757917026501</v>
      </c>
      <c r="AB442" s="17">
        <v>0.15131031378804499</v>
      </c>
      <c r="AC442" s="17">
        <v>0.12834817395328901</v>
      </c>
      <c r="AD442" s="17">
        <v>9.4827376360463303E-2</v>
      </c>
      <c r="AE442" s="17">
        <v>9.8096740812014499E-2</v>
      </c>
    </row>
    <row r="443" spans="2:31" x14ac:dyDescent="0.2">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c r="AB443" s="17"/>
      <c r="AC443" s="17"/>
      <c r="AD443" s="17"/>
      <c r="AE443" s="17"/>
    </row>
    <row r="444" spans="2:31" x14ac:dyDescent="0.2">
      <c r="B444" s="6" t="s">
        <v>235</v>
      </c>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c r="AB444" s="17"/>
      <c r="AC444" s="17"/>
      <c r="AD444" s="17"/>
      <c r="AE444" s="17"/>
    </row>
    <row r="445" spans="2:31" x14ac:dyDescent="0.2">
      <c r="B445" s="21" t="s">
        <v>54</v>
      </c>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c r="AB445" s="17"/>
      <c r="AC445" s="17"/>
      <c r="AD445" s="17"/>
      <c r="AE445" s="17"/>
    </row>
    <row r="446" spans="2:31" x14ac:dyDescent="0.2">
      <c r="B446" t="s">
        <v>215</v>
      </c>
      <c r="C446" s="17">
        <v>0.121366519392657</v>
      </c>
      <c r="D446" s="17">
        <v>0.17133493396013499</v>
      </c>
      <c r="E446" s="17">
        <v>0.22243092752687599</v>
      </c>
      <c r="F446" s="17">
        <v>0.110899240948848</v>
      </c>
      <c r="G446" s="17">
        <v>9.4209402274609402E-2</v>
      </c>
      <c r="H446" s="17">
        <v>5.9596724835572303E-2</v>
      </c>
      <c r="I446" s="17">
        <v>7.7984924050746404E-2</v>
      </c>
      <c r="J446" s="17"/>
      <c r="K446" s="17">
        <v>0.14589283984672399</v>
      </c>
      <c r="L446" s="17">
        <v>9.4162028238134896E-2</v>
      </c>
      <c r="M446" s="17"/>
      <c r="N446" s="17">
        <v>0.13305906107174401</v>
      </c>
      <c r="O446" s="17">
        <v>9.2968400053617006E-2</v>
      </c>
      <c r="P446" s="17">
        <v>6.8956662007324601E-2</v>
      </c>
      <c r="Q446" s="17">
        <v>0.125713663681017</v>
      </c>
      <c r="R446" s="17">
        <v>5.9757188036297398E-2</v>
      </c>
      <c r="S446" s="17">
        <v>0.18275111705633601</v>
      </c>
      <c r="T446" s="17">
        <v>0.15618960081393199</v>
      </c>
      <c r="U446" s="17">
        <v>0.17583637056260201</v>
      </c>
      <c r="V446" s="17">
        <v>0.105363654853546</v>
      </c>
      <c r="W446" s="17">
        <v>0.140000031604921</v>
      </c>
      <c r="X446" s="17">
        <v>9.6604166805758396E-2</v>
      </c>
      <c r="Y446" s="17">
        <v>0.15426308060712399</v>
      </c>
      <c r="Z446" s="17"/>
      <c r="AA446" s="17">
        <v>9.4617353606408605E-2</v>
      </c>
      <c r="AB446" s="17">
        <v>7.7085857716265804E-2</v>
      </c>
      <c r="AC446" s="17">
        <v>0.14762986350784901</v>
      </c>
      <c r="AD446" s="17">
        <v>0.167213470349065</v>
      </c>
      <c r="AE446" s="17">
        <v>0.25458957674668098</v>
      </c>
    </row>
    <row r="447" spans="2:31" x14ac:dyDescent="0.2">
      <c r="B447" t="s">
        <v>216</v>
      </c>
      <c r="C447" s="17">
        <v>0.32727613908641501</v>
      </c>
      <c r="D447" s="17">
        <v>0.37353202941200703</v>
      </c>
      <c r="E447" s="17">
        <v>0.34147177240624399</v>
      </c>
      <c r="F447" s="17">
        <v>0.41716934335875799</v>
      </c>
      <c r="G447" s="17">
        <v>0.34964233456445798</v>
      </c>
      <c r="H447" s="17">
        <v>0.276721837983191</v>
      </c>
      <c r="I447" s="17">
        <v>0.227802346732903</v>
      </c>
      <c r="J447" s="17"/>
      <c r="K447" s="17">
        <v>0.33793592021672503</v>
      </c>
      <c r="L447" s="17">
        <v>0.318095503923922</v>
      </c>
      <c r="M447" s="17"/>
      <c r="N447" s="17">
        <v>0.40479078419794101</v>
      </c>
      <c r="O447" s="17">
        <v>0.27361403478768198</v>
      </c>
      <c r="P447" s="17">
        <v>0.31979940274601498</v>
      </c>
      <c r="Q447" s="17">
        <v>0.30629356831371601</v>
      </c>
      <c r="R447" s="17">
        <v>0.36633675134767002</v>
      </c>
      <c r="S447" s="17">
        <v>0.35640911000564002</v>
      </c>
      <c r="T447" s="17">
        <v>0.314470484986624</v>
      </c>
      <c r="U447" s="17">
        <v>0.234416281717576</v>
      </c>
      <c r="V447" s="17">
        <v>0.39146089067156897</v>
      </c>
      <c r="W447" s="17">
        <v>0.30338533113025101</v>
      </c>
      <c r="X447" s="17">
        <v>0.31014517633382999</v>
      </c>
      <c r="Y447" s="17">
        <v>0.125098512810212</v>
      </c>
      <c r="Z447" s="17"/>
      <c r="AA447" s="17">
        <v>0.30671351494377402</v>
      </c>
      <c r="AB447" s="17">
        <v>0.38056454846076399</v>
      </c>
      <c r="AC447" s="17">
        <v>0.31099792603736198</v>
      </c>
      <c r="AD447" s="17">
        <v>0.34487475709790499</v>
      </c>
      <c r="AE447" s="17">
        <v>0.32956961600305901</v>
      </c>
    </row>
    <row r="448" spans="2:31" x14ac:dyDescent="0.2">
      <c r="B448" t="s">
        <v>217</v>
      </c>
      <c r="C448" s="17">
        <v>0.25551878543290002</v>
      </c>
      <c r="D448" s="17">
        <v>0.31514464818232102</v>
      </c>
      <c r="E448" s="17">
        <v>0.241943288276456</v>
      </c>
      <c r="F448" s="17">
        <v>0.222151834774345</v>
      </c>
      <c r="G448" s="17">
        <v>0.24433169997075599</v>
      </c>
      <c r="H448" s="17">
        <v>0.25266049887097702</v>
      </c>
      <c r="I448" s="17">
        <v>0.26525431697283502</v>
      </c>
      <c r="J448" s="17"/>
      <c r="K448" s="17">
        <v>0.25418622925219497</v>
      </c>
      <c r="L448" s="17">
        <v>0.25777129100570401</v>
      </c>
      <c r="M448" s="17"/>
      <c r="N448" s="17">
        <v>0.253718065170977</v>
      </c>
      <c r="O448" s="17">
        <v>0.33323328808071301</v>
      </c>
      <c r="P448" s="17">
        <v>0.21028919939906099</v>
      </c>
      <c r="Q448" s="17">
        <v>0.33145938667652802</v>
      </c>
      <c r="R448" s="17">
        <v>0.30122553358347198</v>
      </c>
      <c r="S448" s="17">
        <v>0.199589103168856</v>
      </c>
      <c r="T448" s="17">
        <v>0.23349733927529501</v>
      </c>
      <c r="U448" s="17">
        <v>0.32231434293366801</v>
      </c>
      <c r="V448" s="17">
        <v>0.193633575717571</v>
      </c>
      <c r="W448" s="17">
        <v>0.215636700147852</v>
      </c>
      <c r="X448" s="17">
        <v>0.238890646569238</v>
      </c>
      <c r="Y448" s="17">
        <v>0.22160880627486501</v>
      </c>
      <c r="Z448" s="17"/>
      <c r="AA448" s="17">
        <v>0.23701978509702801</v>
      </c>
      <c r="AB448" s="17">
        <v>0.25930759790948499</v>
      </c>
      <c r="AC448" s="17">
        <v>0.28626832878064801</v>
      </c>
      <c r="AD448" s="17">
        <v>0.27811741739635798</v>
      </c>
      <c r="AE448" s="17">
        <v>0.18157260615103399</v>
      </c>
    </row>
    <row r="449" spans="2:31" x14ac:dyDescent="0.2">
      <c r="B449" t="s">
        <v>218</v>
      </c>
      <c r="C449" s="17">
        <v>0.14956482464933299</v>
      </c>
      <c r="D449" s="17">
        <v>4.9182218970757197E-2</v>
      </c>
      <c r="E449" s="17">
        <v>0.11109693492711099</v>
      </c>
      <c r="F449" s="17">
        <v>9.0548303854967802E-2</v>
      </c>
      <c r="G449" s="17">
        <v>0.138775089055895</v>
      </c>
      <c r="H449" s="17">
        <v>0.25328090380152501</v>
      </c>
      <c r="I449" s="17">
        <v>0.234456898990519</v>
      </c>
      <c r="J449" s="17"/>
      <c r="K449" s="17">
        <v>0.14690309746636501</v>
      </c>
      <c r="L449" s="17">
        <v>0.15271925528584099</v>
      </c>
      <c r="M449" s="17"/>
      <c r="N449" s="17">
        <v>8.4587291842818102E-2</v>
      </c>
      <c r="O449" s="17">
        <v>0.17055505188414399</v>
      </c>
      <c r="P449" s="17">
        <v>0.16580623276376999</v>
      </c>
      <c r="Q449" s="17">
        <v>0.100017343308882</v>
      </c>
      <c r="R449" s="17">
        <v>0.12650525585189501</v>
      </c>
      <c r="S449" s="17">
        <v>0.135883505965088</v>
      </c>
      <c r="T449" s="17">
        <v>0.14444532380981701</v>
      </c>
      <c r="U449" s="17">
        <v>0.119214144316912</v>
      </c>
      <c r="V449" s="17">
        <v>0.18396904577100701</v>
      </c>
      <c r="W449" s="17">
        <v>0.22548814342173701</v>
      </c>
      <c r="X449" s="17">
        <v>0.145394167671757</v>
      </c>
      <c r="Y449" s="17">
        <v>0.27126739895954699</v>
      </c>
      <c r="Z449" s="17"/>
      <c r="AA449" s="17">
        <v>0.152001261823485</v>
      </c>
      <c r="AB449" s="17">
        <v>0.14561823511291699</v>
      </c>
      <c r="AC449" s="17">
        <v>0.13617220351272699</v>
      </c>
      <c r="AD449" s="17">
        <v>8.3479827356123901E-2</v>
      </c>
      <c r="AE449" s="17">
        <v>0.136171460287212</v>
      </c>
    </row>
    <row r="450" spans="2:31" x14ac:dyDescent="0.2">
      <c r="B450" t="s">
        <v>102</v>
      </c>
      <c r="C450" s="17">
        <v>0.14627373143869499</v>
      </c>
      <c r="D450" s="17">
        <v>9.0806169474780402E-2</v>
      </c>
      <c r="E450" s="17">
        <v>8.3057076863312596E-2</v>
      </c>
      <c r="F450" s="17">
        <v>0.15923127706308099</v>
      </c>
      <c r="G450" s="17">
        <v>0.173041474134281</v>
      </c>
      <c r="H450" s="17">
        <v>0.157740034508735</v>
      </c>
      <c r="I450" s="17">
        <v>0.194501513252997</v>
      </c>
      <c r="J450" s="17"/>
      <c r="K450" s="17">
        <v>0.11508191321799099</v>
      </c>
      <c r="L450" s="17">
        <v>0.17725192154639799</v>
      </c>
      <c r="M450" s="17"/>
      <c r="N450" s="17">
        <v>0.123844797716519</v>
      </c>
      <c r="O450" s="17">
        <v>0.12962922519384401</v>
      </c>
      <c r="P450" s="17">
        <v>0.23514850308383001</v>
      </c>
      <c r="Q450" s="17">
        <v>0.13651603801985701</v>
      </c>
      <c r="R450" s="17">
        <v>0.14617527118066601</v>
      </c>
      <c r="S450" s="17">
        <v>0.12536716380408</v>
      </c>
      <c r="T450" s="17">
        <v>0.151397251114331</v>
      </c>
      <c r="U450" s="17">
        <v>0.14821886046924099</v>
      </c>
      <c r="V450" s="17">
        <v>0.125572832986307</v>
      </c>
      <c r="W450" s="17">
        <v>0.11548979369524</v>
      </c>
      <c r="X450" s="17">
        <v>0.208965842619417</v>
      </c>
      <c r="Y450" s="17">
        <v>0.22776220134825201</v>
      </c>
      <c r="Z450" s="17"/>
      <c r="AA450" s="17">
        <v>0.209648084529304</v>
      </c>
      <c r="AB450" s="17">
        <v>0.13742376080056801</v>
      </c>
      <c r="AC450" s="17">
        <v>0.11893167816141299</v>
      </c>
      <c r="AD450" s="17">
        <v>0.126314527800548</v>
      </c>
      <c r="AE450" s="17">
        <v>9.8096740812014499E-2</v>
      </c>
    </row>
    <row r="451" spans="2:31" x14ac:dyDescent="0.2">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c r="AB451" s="17"/>
      <c r="AC451" s="17"/>
      <c r="AD451" s="17"/>
      <c r="AE451" s="17"/>
    </row>
    <row r="452" spans="2:31" x14ac:dyDescent="0.2">
      <c r="B452" s="6" t="s">
        <v>241</v>
      </c>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c r="AB452" s="17"/>
      <c r="AC452" s="17"/>
      <c r="AD452" s="17"/>
      <c r="AE452" s="17"/>
    </row>
    <row r="453" spans="2:31" x14ac:dyDescent="0.2">
      <c r="B453" s="21" t="s">
        <v>54</v>
      </c>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c r="AC453" s="17"/>
      <c r="AD453" s="17"/>
      <c r="AE453" s="17"/>
    </row>
    <row r="454" spans="2:31" x14ac:dyDescent="0.2">
      <c r="B454" t="s">
        <v>119</v>
      </c>
      <c r="C454" s="17">
        <v>0.124006567140825</v>
      </c>
      <c r="D454" s="17">
        <v>0.181023066982619</v>
      </c>
      <c r="E454" s="17">
        <v>0.227296365513489</v>
      </c>
      <c r="F454" s="17">
        <v>0.120321045484691</v>
      </c>
      <c r="G454" s="17">
        <v>9.3692829788862494E-2</v>
      </c>
      <c r="H454" s="17">
        <v>7.2585780992854898E-2</v>
      </c>
      <c r="I454" s="17">
        <v>6.4253009699040603E-2</v>
      </c>
      <c r="J454" s="17"/>
      <c r="K454" s="17">
        <v>0.14692608808489299</v>
      </c>
      <c r="L454" s="17">
        <v>0.102106816301046</v>
      </c>
      <c r="M454" s="17"/>
      <c r="N454" s="17">
        <v>0.13855724248495699</v>
      </c>
      <c r="O454" s="17">
        <v>9.8968999434952895E-2</v>
      </c>
      <c r="P454" s="17">
        <v>0.105863390385924</v>
      </c>
      <c r="Q454" s="17">
        <v>0.129970986791274</v>
      </c>
      <c r="R454" s="17">
        <v>9.0440141638382196E-2</v>
      </c>
      <c r="S454" s="17">
        <v>0.12969907844432499</v>
      </c>
      <c r="T454" s="17">
        <v>0.124948243768432</v>
      </c>
      <c r="U454" s="17">
        <v>0.117751623254302</v>
      </c>
      <c r="V454" s="17">
        <v>0.11127787469348099</v>
      </c>
      <c r="W454" s="17">
        <v>0.200712156534367</v>
      </c>
      <c r="X454" s="17">
        <v>0.13402118894151399</v>
      </c>
      <c r="Y454" s="17">
        <v>6.2200172881755597E-2</v>
      </c>
      <c r="Z454" s="17"/>
      <c r="AA454" s="17">
        <v>8.8716365664816901E-2</v>
      </c>
      <c r="AB454" s="17">
        <v>0.104566587562663</v>
      </c>
      <c r="AC454" s="17">
        <v>0.13950986848748001</v>
      </c>
      <c r="AD454" s="17">
        <v>0.19807239570593399</v>
      </c>
      <c r="AE454" s="17">
        <v>0.19768649692656001</v>
      </c>
    </row>
    <row r="455" spans="2:31" x14ac:dyDescent="0.2">
      <c r="B455" t="s">
        <v>120</v>
      </c>
      <c r="C455" s="17">
        <v>0.31884011515556299</v>
      </c>
      <c r="D455" s="17">
        <v>0.35289083988613701</v>
      </c>
      <c r="E455" s="17">
        <v>0.36566352264359903</v>
      </c>
      <c r="F455" s="17">
        <v>0.34210228057772402</v>
      </c>
      <c r="G455" s="17">
        <v>0.30546344150619698</v>
      </c>
      <c r="H455" s="17">
        <v>0.30041844383515498</v>
      </c>
      <c r="I455" s="17">
        <v>0.262468984024469</v>
      </c>
      <c r="J455" s="17"/>
      <c r="K455" s="17">
        <v>0.359504113439234</v>
      </c>
      <c r="L455" s="17">
        <v>0.28035374697410698</v>
      </c>
      <c r="M455" s="17"/>
      <c r="N455" s="17">
        <v>0.37590924136737203</v>
      </c>
      <c r="O455" s="17">
        <v>0.314826570686841</v>
      </c>
      <c r="P455" s="17">
        <v>0.31039773159810702</v>
      </c>
      <c r="Q455" s="17">
        <v>0.29395676881458999</v>
      </c>
      <c r="R455" s="17">
        <v>0.289308774824585</v>
      </c>
      <c r="S455" s="17">
        <v>0.302515618017976</v>
      </c>
      <c r="T455" s="17">
        <v>0.30877816228206301</v>
      </c>
      <c r="U455" s="17">
        <v>0.37664299551450597</v>
      </c>
      <c r="V455" s="17">
        <v>0.35876722507533299</v>
      </c>
      <c r="W455" s="17">
        <v>0.26892225469294301</v>
      </c>
      <c r="X455" s="17">
        <v>0.289379586124281</v>
      </c>
      <c r="Y455" s="17">
        <v>0.28567521253844802</v>
      </c>
      <c r="Z455" s="17"/>
      <c r="AA455" s="17">
        <v>0.31342937926866599</v>
      </c>
      <c r="AB455" s="17">
        <v>0.32192858483753201</v>
      </c>
      <c r="AC455" s="17">
        <v>0.323188149838191</v>
      </c>
      <c r="AD455" s="17">
        <v>0.347287719767926</v>
      </c>
      <c r="AE455" s="17">
        <v>0.41304164466122401</v>
      </c>
    </row>
    <row r="456" spans="2:31" x14ac:dyDescent="0.2">
      <c r="B456" t="s">
        <v>121</v>
      </c>
      <c r="C456" s="17">
        <v>0.26146424597318202</v>
      </c>
      <c r="D456" s="17">
        <v>0.27502441000592798</v>
      </c>
      <c r="E456" s="17">
        <v>0.21013793515297999</v>
      </c>
      <c r="F456" s="17">
        <v>0.27458343278042402</v>
      </c>
      <c r="G456" s="17">
        <v>0.26548895453440802</v>
      </c>
      <c r="H456" s="17">
        <v>0.25007405515839998</v>
      </c>
      <c r="I456" s="17">
        <v>0.28795300723880701</v>
      </c>
      <c r="J456" s="17"/>
      <c r="K456" s="17">
        <v>0.230125279006994</v>
      </c>
      <c r="L456" s="17">
        <v>0.29112358577657199</v>
      </c>
      <c r="M456" s="17"/>
      <c r="N456" s="17">
        <v>0.27244612128610901</v>
      </c>
      <c r="O456" s="17">
        <v>0.29598301837475799</v>
      </c>
      <c r="P456" s="17">
        <v>0.27911379131796998</v>
      </c>
      <c r="Q456" s="17">
        <v>0.33138170267778699</v>
      </c>
      <c r="R456" s="17">
        <v>0.20761725868710501</v>
      </c>
      <c r="S456" s="17">
        <v>0.202037996958979</v>
      </c>
      <c r="T456" s="17">
        <v>0.30037380428175597</v>
      </c>
      <c r="U456" s="17">
        <v>0.215584945889229</v>
      </c>
      <c r="V456" s="17">
        <v>0.26195774000865402</v>
      </c>
      <c r="W456" s="17">
        <v>0.22579473319482099</v>
      </c>
      <c r="X456" s="17">
        <v>0.21063816434695501</v>
      </c>
      <c r="Y456" s="17">
        <v>0.25560683318412503</v>
      </c>
      <c r="Z456" s="17"/>
      <c r="AA456" s="17">
        <v>0.29340517513900699</v>
      </c>
      <c r="AB456" s="17">
        <v>0.28280284848298898</v>
      </c>
      <c r="AC456" s="17">
        <v>0.252862811482647</v>
      </c>
      <c r="AD456" s="17">
        <v>0.24293830634855601</v>
      </c>
      <c r="AE456" s="17">
        <v>0.13547733888715699</v>
      </c>
    </row>
    <row r="457" spans="2:31" x14ac:dyDescent="0.2">
      <c r="B457" t="s">
        <v>122</v>
      </c>
      <c r="C457" s="17">
        <v>0.118626944489878</v>
      </c>
      <c r="D457" s="17">
        <v>0.10550464033154799</v>
      </c>
      <c r="E457" s="17">
        <v>8.0848023438087793E-2</v>
      </c>
      <c r="F457" s="17">
        <v>0.116140198596348</v>
      </c>
      <c r="G457" s="17">
        <v>0.10303350245060799</v>
      </c>
      <c r="H457" s="17">
        <v>0.187350743950461</v>
      </c>
      <c r="I457" s="17">
        <v>0.12660354702203</v>
      </c>
      <c r="J457" s="17"/>
      <c r="K457" s="17">
        <v>0.125854318206024</v>
      </c>
      <c r="L457" s="17">
        <v>0.112017539703911</v>
      </c>
      <c r="M457" s="17"/>
      <c r="N457" s="17">
        <v>9.2401857178405294E-2</v>
      </c>
      <c r="O457" s="17">
        <v>0.132463698988627</v>
      </c>
      <c r="P457" s="17">
        <v>7.9753154150612002E-2</v>
      </c>
      <c r="Q457" s="17">
        <v>0.12758754245114201</v>
      </c>
      <c r="R457" s="17">
        <v>0.15439353483843801</v>
      </c>
      <c r="S457" s="17">
        <v>0.20131026557984</v>
      </c>
      <c r="T457" s="17">
        <v>0.122531411153725</v>
      </c>
      <c r="U457" s="17">
        <v>7.1542560159830695E-2</v>
      </c>
      <c r="V457" s="17">
        <v>9.9297758929431199E-2</v>
      </c>
      <c r="W457" s="17">
        <v>9.8986468894820906E-2</v>
      </c>
      <c r="X457" s="17">
        <v>0.128111902551024</v>
      </c>
      <c r="Y457" s="17">
        <v>9.2743309921538897E-2</v>
      </c>
      <c r="Z457" s="17"/>
      <c r="AA457" s="17">
        <v>0.101979230340023</v>
      </c>
      <c r="AB457" s="17">
        <v>0.122117616637927</v>
      </c>
      <c r="AC457" s="17">
        <v>0.13519998670311101</v>
      </c>
      <c r="AD457" s="17">
        <v>9.6661635744986305E-2</v>
      </c>
      <c r="AE457" s="17">
        <v>0.10837658983560999</v>
      </c>
    </row>
    <row r="458" spans="2:31" x14ac:dyDescent="0.2">
      <c r="B458" t="s">
        <v>123</v>
      </c>
      <c r="C458" s="17">
        <v>9.4188018290658093E-2</v>
      </c>
      <c r="D458" s="17">
        <v>4.9503320879485099E-2</v>
      </c>
      <c r="E458" s="17">
        <v>6.53052602913263E-2</v>
      </c>
      <c r="F458" s="17">
        <v>5.41039876825248E-2</v>
      </c>
      <c r="G458" s="17">
        <v>9.3000411931206506E-2</v>
      </c>
      <c r="H458" s="17">
        <v>0.12517223756312901</v>
      </c>
      <c r="I458" s="17">
        <v>0.16003605563495099</v>
      </c>
      <c r="J458" s="17"/>
      <c r="K458" s="17">
        <v>9.1326514615977197E-2</v>
      </c>
      <c r="L458" s="17">
        <v>9.7330965470631595E-2</v>
      </c>
      <c r="M458" s="17"/>
      <c r="N458" s="17">
        <v>5.8496712810209399E-2</v>
      </c>
      <c r="O458" s="17">
        <v>0.124602955168096</v>
      </c>
      <c r="P458" s="17">
        <v>0.107102707853155</v>
      </c>
      <c r="Q458" s="17">
        <v>3.9297788561078198E-2</v>
      </c>
      <c r="R458" s="17">
        <v>0.11255003115845</v>
      </c>
      <c r="S458" s="17">
        <v>0.104722320863472</v>
      </c>
      <c r="T458" s="17">
        <v>5.5843658229868101E-2</v>
      </c>
      <c r="U458" s="17">
        <v>0.11803281414255699</v>
      </c>
      <c r="V458" s="17">
        <v>8.5440027429072293E-2</v>
      </c>
      <c r="W458" s="17">
        <v>0.111714015691198</v>
      </c>
      <c r="X458" s="17">
        <v>0.10954268938467999</v>
      </c>
      <c r="Y458" s="17">
        <v>0.208850537104143</v>
      </c>
      <c r="Z458" s="17"/>
      <c r="AA458" s="17">
        <v>9.0560521628393606E-2</v>
      </c>
      <c r="AB458" s="17">
        <v>9.0432461136718198E-2</v>
      </c>
      <c r="AC458" s="17">
        <v>9.2998271056844703E-2</v>
      </c>
      <c r="AD458" s="17">
        <v>5.4356430855280601E-2</v>
      </c>
      <c r="AE458" s="17">
        <v>4.8105082781433398E-2</v>
      </c>
    </row>
    <row r="459" spans="2:31" x14ac:dyDescent="0.2">
      <c r="B459" t="s">
        <v>102</v>
      </c>
      <c r="C459" s="17">
        <v>8.2874108949892902E-2</v>
      </c>
      <c r="D459" s="17">
        <v>3.60537219142835E-2</v>
      </c>
      <c r="E459" s="17">
        <v>5.0748892960518599E-2</v>
      </c>
      <c r="F459" s="17">
        <v>9.2749054878287607E-2</v>
      </c>
      <c r="G459" s="17">
        <v>0.139320859788719</v>
      </c>
      <c r="H459" s="17">
        <v>6.43987384999999E-2</v>
      </c>
      <c r="I459" s="17">
        <v>9.8685396380702395E-2</v>
      </c>
      <c r="J459" s="17"/>
      <c r="K459" s="17">
        <v>4.6263686646877501E-2</v>
      </c>
      <c r="L459" s="17">
        <v>0.117067345773732</v>
      </c>
      <c r="M459" s="17"/>
      <c r="N459" s="17">
        <v>6.21888248729471E-2</v>
      </c>
      <c r="O459" s="17">
        <v>3.3154757346726002E-2</v>
      </c>
      <c r="P459" s="17">
        <v>0.117769224694231</v>
      </c>
      <c r="Q459" s="17">
        <v>7.7805210704127797E-2</v>
      </c>
      <c r="R459" s="17">
        <v>0.14569025885303999</v>
      </c>
      <c r="S459" s="17">
        <v>5.9714720135407698E-2</v>
      </c>
      <c r="T459" s="17">
        <v>8.7524720284154506E-2</v>
      </c>
      <c r="U459" s="17">
        <v>0.100445061039575</v>
      </c>
      <c r="V459" s="17">
        <v>8.3259373864028693E-2</v>
      </c>
      <c r="W459" s="17">
        <v>9.3870370991849902E-2</v>
      </c>
      <c r="X459" s="17">
        <v>0.12830646865154699</v>
      </c>
      <c r="Y459" s="17">
        <v>9.4923934369989693E-2</v>
      </c>
      <c r="Z459" s="17"/>
      <c r="AA459" s="17">
        <v>0.111909327959093</v>
      </c>
      <c r="AB459" s="17">
        <v>7.8151901342170593E-2</v>
      </c>
      <c r="AC459" s="17">
        <v>5.6240912431726603E-2</v>
      </c>
      <c r="AD459" s="17">
        <v>6.0683511577316503E-2</v>
      </c>
      <c r="AE459" s="17">
        <v>9.7312846908015893E-2</v>
      </c>
    </row>
    <row r="460" spans="2:31" x14ac:dyDescent="0.2">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c r="AD460" s="17"/>
      <c r="AE460" s="17"/>
    </row>
    <row r="461" spans="2:31" x14ac:dyDescent="0.2">
      <c r="B461" s="6" t="s">
        <v>242</v>
      </c>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c r="AD461" s="17"/>
      <c r="AE461" s="17"/>
    </row>
    <row r="462" spans="2:31" x14ac:dyDescent="0.2">
      <c r="B462" s="21" t="s">
        <v>54</v>
      </c>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c r="AD462" s="17"/>
      <c r="AE462" s="17"/>
    </row>
    <row r="463" spans="2:31" x14ac:dyDescent="0.2">
      <c r="B463" t="s">
        <v>119</v>
      </c>
      <c r="C463" s="17">
        <v>0.11226548669035701</v>
      </c>
      <c r="D463" s="17">
        <v>0.168805220086576</v>
      </c>
      <c r="E463" s="17">
        <v>0.17508156080875201</v>
      </c>
      <c r="F463" s="17">
        <v>0.11191119723795</v>
      </c>
      <c r="G463" s="17">
        <v>0.120661640326488</v>
      </c>
      <c r="H463" s="17">
        <v>5.2396169638138097E-2</v>
      </c>
      <c r="I463" s="17">
        <v>5.7417813120973001E-2</v>
      </c>
      <c r="J463" s="17"/>
      <c r="K463" s="17">
        <v>0.13234883774909301</v>
      </c>
      <c r="L463" s="17">
        <v>9.3089147647743994E-2</v>
      </c>
      <c r="M463" s="17"/>
      <c r="N463" s="17">
        <v>0.17752719668493899</v>
      </c>
      <c r="O463" s="17">
        <v>7.7274821036621602E-2</v>
      </c>
      <c r="P463" s="17">
        <v>9.4447018643877903E-2</v>
      </c>
      <c r="Q463" s="17">
        <v>8.7202564447699304E-2</v>
      </c>
      <c r="R463" s="17">
        <v>7.3374538447512502E-2</v>
      </c>
      <c r="S463" s="17">
        <v>0.109131545285547</v>
      </c>
      <c r="T463" s="17">
        <v>0.12400626342743799</v>
      </c>
      <c r="U463" s="17">
        <v>0.119482508071314</v>
      </c>
      <c r="V463" s="17">
        <v>0.109884754799861</v>
      </c>
      <c r="W463" s="17">
        <v>0.172331582555868</v>
      </c>
      <c r="X463" s="17">
        <v>7.4900259897520402E-2</v>
      </c>
      <c r="Y463" s="17">
        <v>3.0948335650432701E-2</v>
      </c>
      <c r="Z463" s="17"/>
      <c r="AA463" s="17">
        <v>8.7848047394736797E-2</v>
      </c>
      <c r="AB463" s="17">
        <v>9.0262127457586605E-2</v>
      </c>
      <c r="AC463" s="17">
        <v>0.10257418645728</v>
      </c>
      <c r="AD463" s="17">
        <v>0.189624412897931</v>
      </c>
      <c r="AE463" s="17">
        <v>0.32927362994763398</v>
      </c>
    </row>
    <row r="464" spans="2:31" x14ac:dyDescent="0.2">
      <c r="B464" t="s">
        <v>120</v>
      </c>
      <c r="C464" s="17">
        <v>0.26229815434368098</v>
      </c>
      <c r="D464" s="17">
        <v>0.28987339467114398</v>
      </c>
      <c r="E464" s="17">
        <v>0.29952025399231502</v>
      </c>
      <c r="F464" s="17">
        <v>0.27969802438408098</v>
      </c>
      <c r="G464" s="17">
        <v>0.28504693424698202</v>
      </c>
      <c r="H464" s="17">
        <v>0.246688282317265</v>
      </c>
      <c r="I464" s="17">
        <v>0.19171133342725499</v>
      </c>
      <c r="J464" s="17"/>
      <c r="K464" s="17">
        <v>0.32082504860569999</v>
      </c>
      <c r="L464" s="17">
        <v>0.20617270667075499</v>
      </c>
      <c r="M464" s="17"/>
      <c r="N464" s="17">
        <v>0.28871294288758897</v>
      </c>
      <c r="O464" s="17">
        <v>0.25282531973710498</v>
      </c>
      <c r="P464" s="17">
        <v>0.25545887507988302</v>
      </c>
      <c r="Q464" s="17">
        <v>0.27580806219361997</v>
      </c>
      <c r="R464" s="17">
        <v>0.26908092818292201</v>
      </c>
      <c r="S464" s="17">
        <v>0.26745751318375699</v>
      </c>
      <c r="T464" s="17">
        <v>0.29951586691014298</v>
      </c>
      <c r="U464" s="17">
        <v>0.23391594102822499</v>
      </c>
      <c r="V464" s="17">
        <v>0.269809963026026</v>
      </c>
      <c r="W464" s="17">
        <v>0.205869916438782</v>
      </c>
      <c r="X464" s="17">
        <v>0.28875131382503499</v>
      </c>
      <c r="Y464" s="17">
        <v>0.16320778689093501</v>
      </c>
      <c r="Z464" s="17"/>
      <c r="AA464" s="17">
        <v>0.24597943305282599</v>
      </c>
      <c r="AB464" s="17">
        <v>0.23900317315694899</v>
      </c>
      <c r="AC464" s="17">
        <v>0.28711844390552999</v>
      </c>
      <c r="AD464" s="17">
        <v>0.32467277462599797</v>
      </c>
      <c r="AE464" s="17">
        <v>0.24891192167765899</v>
      </c>
    </row>
    <row r="465" spans="2:31" x14ac:dyDescent="0.2">
      <c r="B465" t="s">
        <v>121</v>
      </c>
      <c r="C465" s="17">
        <v>0.29070065315763299</v>
      </c>
      <c r="D465" s="17">
        <v>0.27958361718077102</v>
      </c>
      <c r="E465" s="17">
        <v>0.24983621431964301</v>
      </c>
      <c r="F465" s="17">
        <v>0.33915206816496402</v>
      </c>
      <c r="G465" s="17">
        <v>0.26996473151475903</v>
      </c>
      <c r="H465" s="17">
        <v>0.29660011474944598</v>
      </c>
      <c r="I465" s="17">
        <v>0.30466302731916201</v>
      </c>
      <c r="J465" s="17"/>
      <c r="K465" s="17">
        <v>0.26376331676189302</v>
      </c>
      <c r="L465" s="17">
        <v>0.316174412592858</v>
      </c>
      <c r="M465" s="17"/>
      <c r="N465" s="17">
        <v>0.239761884614306</v>
      </c>
      <c r="O465" s="17">
        <v>0.27607133356895303</v>
      </c>
      <c r="P465" s="17">
        <v>0.380319755808121</v>
      </c>
      <c r="Q465" s="17">
        <v>0.31898816602943902</v>
      </c>
      <c r="R465" s="17">
        <v>0.291667510387218</v>
      </c>
      <c r="S465" s="17">
        <v>0.31063053043761402</v>
      </c>
      <c r="T465" s="17">
        <v>0.29921892177995602</v>
      </c>
      <c r="U465" s="17">
        <v>0.36316898802835501</v>
      </c>
      <c r="V465" s="17">
        <v>0.29038610072957199</v>
      </c>
      <c r="W465" s="17">
        <v>0.28281340159923302</v>
      </c>
      <c r="X465" s="17">
        <v>0.21106639996306301</v>
      </c>
      <c r="Y465" s="17">
        <v>0.24468555697369901</v>
      </c>
      <c r="Z465" s="17"/>
      <c r="AA465" s="17">
        <v>0.32126573416220799</v>
      </c>
      <c r="AB465" s="17">
        <v>0.32307756593752202</v>
      </c>
      <c r="AC465" s="17">
        <v>0.27981378616233898</v>
      </c>
      <c r="AD465" s="17">
        <v>0.24302666360237099</v>
      </c>
      <c r="AE465" s="17">
        <v>0.22303883291201701</v>
      </c>
    </row>
    <row r="466" spans="2:31" x14ac:dyDescent="0.2">
      <c r="B466" t="s">
        <v>122</v>
      </c>
      <c r="C466" s="17">
        <v>0.13612188210355899</v>
      </c>
      <c r="D466" s="17">
        <v>0.15043152160173601</v>
      </c>
      <c r="E466" s="17">
        <v>0.12715437772688501</v>
      </c>
      <c r="F466" s="17">
        <v>7.9633704267613195E-2</v>
      </c>
      <c r="G466" s="17">
        <v>0.11228464773672001</v>
      </c>
      <c r="H466" s="17">
        <v>0.174343687272699</v>
      </c>
      <c r="I466" s="17">
        <v>0.17357546624564801</v>
      </c>
      <c r="J466" s="17"/>
      <c r="K466" s="17">
        <v>0.126976695034524</v>
      </c>
      <c r="L466" s="17">
        <v>0.14555194202306401</v>
      </c>
      <c r="M466" s="17"/>
      <c r="N466" s="17">
        <v>0.13297055681671099</v>
      </c>
      <c r="O466" s="17">
        <v>0.19412486801145501</v>
      </c>
      <c r="P466" s="17">
        <v>0.14944471451167499</v>
      </c>
      <c r="Q466" s="17">
        <v>0.13031516197330301</v>
      </c>
      <c r="R466" s="17">
        <v>5.41581985356148E-2</v>
      </c>
      <c r="S466" s="17">
        <v>0.133176915208017</v>
      </c>
      <c r="T466" s="17">
        <v>0.13462870322491699</v>
      </c>
      <c r="U466" s="17">
        <v>9.6629584654620904E-2</v>
      </c>
      <c r="V466" s="17">
        <v>0.15930394956299601</v>
      </c>
      <c r="W466" s="17">
        <v>8.0418853290653E-2</v>
      </c>
      <c r="X466" s="17">
        <v>9.1716831326952505E-2</v>
      </c>
      <c r="Y466" s="17">
        <v>0.29483860786660399</v>
      </c>
      <c r="Z466" s="17"/>
      <c r="AA466" s="17">
        <v>0.13912847668145101</v>
      </c>
      <c r="AB466" s="17">
        <v>0.14639827243499001</v>
      </c>
      <c r="AC466" s="17">
        <v>0.13709585535728999</v>
      </c>
      <c r="AD466" s="17">
        <v>0.13514123248909199</v>
      </c>
      <c r="AE466" s="17">
        <v>9.8026926000567796E-2</v>
      </c>
    </row>
    <row r="467" spans="2:31" x14ac:dyDescent="0.2">
      <c r="B467" t="s">
        <v>123</v>
      </c>
      <c r="C467" s="17">
        <v>0.115887069036231</v>
      </c>
      <c r="D467" s="17">
        <v>6.8846311456970899E-2</v>
      </c>
      <c r="E467" s="17">
        <v>9.4336211551038801E-2</v>
      </c>
      <c r="F467" s="17">
        <v>9.0699392174444796E-2</v>
      </c>
      <c r="G467" s="17">
        <v>0.115730599568245</v>
      </c>
      <c r="H467" s="17">
        <v>0.152231059535331</v>
      </c>
      <c r="I467" s="17">
        <v>0.160781847156522</v>
      </c>
      <c r="J467" s="17"/>
      <c r="K467" s="17">
        <v>0.106956457412989</v>
      </c>
      <c r="L467" s="17">
        <v>0.12503235459112</v>
      </c>
      <c r="M467" s="17"/>
      <c r="N467" s="17">
        <v>7.76670797631656E-2</v>
      </c>
      <c r="O467" s="17">
        <v>0.145504377660965</v>
      </c>
      <c r="P467" s="17">
        <v>8.3707444933134798E-2</v>
      </c>
      <c r="Q467" s="17">
        <v>7.0359081444125393E-2</v>
      </c>
      <c r="R467" s="17">
        <v>0.19413543936329899</v>
      </c>
      <c r="S467" s="17">
        <v>0.105690257444139</v>
      </c>
      <c r="T467" s="17">
        <v>7.71697241626388E-2</v>
      </c>
      <c r="U467" s="17">
        <v>9.5888041406591795E-2</v>
      </c>
      <c r="V467" s="17">
        <v>0.103316893088679</v>
      </c>
      <c r="W467" s="17">
        <v>0.16796698312009301</v>
      </c>
      <c r="X467" s="17">
        <v>0.167905275225982</v>
      </c>
      <c r="Y467" s="17">
        <v>0.16893336520365301</v>
      </c>
      <c r="Z467" s="17"/>
      <c r="AA467" s="17">
        <v>0.11098443600929001</v>
      </c>
      <c r="AB467" s="17">
        <v>0.11971834244042</v>
      </c>
      <c r="AC467" s="17">
        <v>0.110462488974435</v>
      </c>
      <c r="AD467" s="17">
        <v>6.9185325764741207E-2</v>
      </c>
      <c r="AE467" s="17">
        <v>4.8105082781433398E-2</v>
      </c>
    </row>
    <row r="468" spans="2:31" x14ac:dyDescent="0.2">
      <c r="B468" t="s">
        <v>102</v>
      </c>
      <c r="C468" s="17">
        <v>8.2726754668537905E-2</v>
      </c>
      <c r="D468" s="17">
        <v>4.2459935002801701E-2</v>
      </c>
      <c r="E468" s="17">
        <v>5.4071381601366E-2</v>
      </c>
      <c r="F468" s="17">
        <v>9.8905613770946907E-2</v>
      </c>
      <c r="G468" s="17">
        <v>9.6311446606807696E-2</v>
      </c>
      <c r="H468" s="17">
        <v>7.7740686487121999E-2</v>
      </c>
      <c r="I468" s="17">
        <v>0.11185051273044</v>
      </c>
      <c r="J468" s="17"/>
      <c r="K468" s="17">
        <v>4.91296444358005E-2</v>
      </c>
      <c r="L468" s="17">
        <v>0.113979436474459</v>
      </c>
      <c r="M468" s="17"/>
      <c r="N468" s="17">
        <v>8.3360339233289296E-2</v>
      </c>
      <c r="O468" s="17">
        <v>5.41992799848997E-2</v>
      </c>
      <c r="P468" s="17">
        <v>3.6622191023308E-2</v>
      </c>
      <c r="Q468" s="17">
        <v>0.11732696391181401</v>
      </c>
      <c r="R468" s="17">
        <v>0.11758338508343399</v>
      </c>
      <c r="S468" s="17">
        <v>7.3913238440925205E-2</v>
      </c>
      <c r="T468" s="17">
        <v>6.5460520494906402E-2</v>
      </c>
      <c r="U468" s="17">
        <v>9.0914936810892605E-2</v>
      </c>
      <c r="V468" s="17">
        <v>6.7298338792864301E-2</v>
      </c>
      <c r="W468" s="17">
        <v>9.0599262995370494E-2</v>
      </c>
      <c r="X468" s="17">
        <v>0.16565991976144701</v>
      </c>
      <c r="Y468" s="17">
        <v>9.7386347414677596E-2</v>
      </c>
      <c r="Z468" s="17"/>
      <c r="AA468" s="17">
        <v>9.4793872699488996E-2</v>
      </c>
      <c r="AB468" s="17">
        <v>8.1540518572531501E-2</v>
      </c>
      <c r="AC468" s="17">
        <v>8.2935239143125505E-2</v>
      </c>
      <c r="AD468" s="17">
        <v>3.8349590619866897E-2</v>
      </c>
      <c r="AE468" s="17">
        <v>5.2643606680688598E-2</v>
      </c>
    </row>
    <row r="469" spans="2:31" x14ac:dyDescent="0.2">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c r="AC469" s="17"/>
      <c r="AD469" s="17"/>
      <c r="AE469" s="17"/>
    </row>
    <row r="470" spans="2:31" x14ac:dyDescent="0.2">
      <c r="B470" s="6" t="s">
        <v>243</v>
      </c>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c r="AC470" s="17"/>
      <c r="AD470" s="17"/>
      <c r="AE470" s="17"/>
    </row>
    <row r="471" spans="2:31" x14ac:dyDescent="0.2">
      <c r="B471" s="21" t="s">
        <v>54</v>
      </c>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c r="AC471" s="17"/>
      <c r="AD471" s="17"/>
      <c r="AE471" s="17"/>
    </row>
    <row r="472" spans="2:31" x14ac:dyDescent="0.2">
      <c r="B472" t="s">
        <v>119</v>
      </c>
      <c r="C472" s="17">
        <v>0.107943649747133</v>
      </c>
      <c r="D472" s="17">
        <v>0.167855521585795</v>
      </c>
      <c r="E472" s="17">
        <v>0.173183650142789</v>
      </c>
      <c r="F472" s="17">
        <v>0.116020302054203</v>
      </c>
      <c r="G472" s="17">
        <v>7.5986262141779407E-2</v>
      </c>
      <c r="H472" s="17">
        <v>5.4149088685938297E-2</v>
      </c>
      <c r="I472" s="17">
        <v>7.0572667030503203E-2</v>
      </c>
      <c r="J472" s="17"/>
      <c r="K472" s="17">
        <v>0.109851227370256</v>
      </c>
      <c r="L472" s="17">
        <v>0.106484805183599</v>
      </c>
      <c r="M472" s="17"/>
      <c r="N472" s="17">
        <v>0.11341714661060701</v>
      </c>
      <c r="O472" s="17">
        <v>5.5547035541069198E-2</v>
      </c>
      <c r="P472" s="17">
        <v>0.105824458905157</v>
      </c>
      <c r="Q472" s="17">
        <v>7.6875226538105204E-2</v>
      </c>
      <c r="R472" s="17">
        <v>8.7908030477525101E-2</v>
      </c>
      <c r="S472" s="17">
        <v>8.7587148309992702E-2</v>
      </c>
      <c r="T472" s="17">
        <v>0.112867911478337</v>
      </c>
      <c r="U472" s="17">
        <v>0.169171504526613</v>
      </c>
      <c r="V472" s="17">
        <v>0.15584512536299699</v>
      </c>
      <c r="W472" s="17">
        <v>0.168029347319819</v>
      </c>
      <c r="X472" s="17">
        <v>0.109988257246993</v>
      </c>
      <c r="Y472" s="17">
        <v>6.2614396928534197E-2</v>
      </c>
      <c r="Z472" s="17"/>
      <c r="AA472" s="17">
        <v>9.9343394285392295E-2</v>
      </c>
      <c r="AB472" s="17">
        <v>0.105348792366685</v>
      </c>
      <c r="AC472" s="17">
        <v>0.10652075916439301</v>
      </c>
      <c r="AD472" s="17">
        <v>0.14569177649975901</v>
      </c>
      <c r="AE472" s="17">
        <v>0.192171775689191</v>
      </c>
    </row>
    <row r="473" spans="2:31" x14ac:dyDescent="0.2">
      <c r="B473" t="s">
        <v>120</v>
      </c>
      <c r="C473" s="17">
        <v>0.31854980614869599</v>
      </c>
      <c r="D473" s="17">
        <v>0.35679566848899102</v>
      </c>
      <c r="E473" s="17">
        <v>0.33863842333537503</v>
      </c>
      <c r="F473" s="17">
        <v>0.34762924910471799</v>
      </c>
      <c r="G473" s="17">
        <v>0.30402868969318902</v>
      </c>
      <c r="H473" s="17">
        <v>0.29382024228769998</v>
      </c>
      <c r="I473" s="17">
        <v>0.28156911955981501</v>
      </c>
      <c r="J473" s="17"/>
      <c r="K473" s="17">
        <v>0.36782701235764198</v>
      </c>
      <c r="L473" s="17">
        <v>0.27165868559336498</v>
      </c>
      <c r="M473" s="17"/>
      <c r="N473" s="17">
        <v>0.345792003315125</v>
      </c>
      <c r="O473" s="17">
        <v>0.25444732558834698</v>
      </c>
      <c r="P473" s="17">
        <v>0.33015529473095001</v>
      </c>
      <c r="Q473" s="17">
        <v>0.41396057449301898</v>
      </c>
      <c r="R473" s="17">
        <v>0.33280949604725202</v>
      </c>
      <c r="S473" s="17">
        <v>0.37686646838613702</v>
      </c>
      <c r="T473" s="17">
        <v>0.39625734764905801</v>
      </c>
      <c r="U473" s="17">
        <v>0.26440566483570899</v>
      </c>
      <c r="V473" s="17">
        <v>0.287249364048208</v>
      </c>
      <c r="W473" s="17">
        <v>0.230755939664437</v>
      </c>
      <c r="X473" s="17">
        <v>0.31478646540722099</v>
      </c>
      <c r="Y473" s="17">
        <v>0.19426671242686</v>
      </c>
      <c r="Z473" s="17"/>
      <c r="AA473" s="17">
        <v>0.285338580794882</v>
      </c>
      <c r="AB473" s="17">
        <v>0.30050597963484199</v>
      </c>
      <c r="AC473" s="17">
        <v>0.32977308381055198</v>
      </c>
      <c r="AD473" s="17">
        <v>0.38153546849914399</v>
      </c>
      <c r="AE473" s="17">
        <v>0.32927055992300702</v>
      </c>
    </row>
    <row r="474" spans="2:31" x14ac:dyDescent="0.2">
      <c r="B474" t="s">
        <v>121</v>
      </c>
      <c r="C474" s="17">
        <v>0.29303590361097098</v>
      </c>
      <c r="D474" s="17">
        <v>0.25007341246699599</v>
      </c>
      <c r="E474" s="17">
        <v>0.277004748568559</v>
      </c>
      <c r="F474" s="17">
        <v>0.28670009124741402</v>
      </c>
      <c r="G474" s="17">
        <v>0.315017147924743</v>
      </c>
      <c r="H474" s="17">
        <v>0.29995313695119502</v>
      </c>
      <c r="I474" s="17">
        <v>0.31723356629494798</v>
      </c>
      <c r="J474" s="17"/>
      <c r="K474" s="17">
        <v>0.271075051769534</v>
      </c>
      <c r="L474" s="17">
        <v>0.313662947711082</v>
      </c>
      <c r="M474" s="17"/>
      <c r="N474" s="17">
        <v>0.30847314760781103</v>
      </c>
      <c r="O474" s="17">
        <v>0.38296878478983098</v>
      </c>
      <c r="P474" s="17">
        <v>0.33572256481790702</v>
      </c>
      <c r="Q474" s="17">
        <v>0.248914900866887</v>
      </c>
      <c r="R474" s="17">
        <v>0.22032828896963999</v>
      </c>
      <c r="S474" s="17">
        <v>0.28433189487381599</v>
      </c>
      <c r="T474" s="17">
        <v>0.246885347799291</v>
      </c>
      <c r="U474" s="17">
        <v>0.309789791930416</v>
      </c>
      <c r="V474" s="17">
        <v>0.28480480762021099</v>
      </c>
      <c r="W474" s="17">
        <v>0.29371714637826302</v>
      </c>
      <c r="X474" s="17">
        <v>0.228057759079935</v>
      </c>
      <c r="Y474" s="17">
        <v>0.281270484498789</v>
      </c>
      <c r="Z474" s="17"/>
      <c r="AA474" s="17">
        <v>0.33008816393264201</v>
      </c>
      <c r="AB474" s="17">
        <v>0.28692639613052601</v>
      </c>
      <c r="AC474" s="17">
        <v>0.29673658006345599</v>
      </c>
      <c r="AD474" s="17">
        <v>0.25857388942946002</v>
      </c>
      <c r="AE474" s="17">
        <v>0.13316664599646799</v>
      </c>
    </row>
    <row r="475" spans="2:31" x14ac:dyDescent="0.2">
      <c r="B475" t="s">
        <v>122</v>
      </c>
      <c r="C475" s="17">
        <v>0.10628665662009699</v>
      </c>
      <c r="D475" s="17">
        <v>0.11221522167664399</v>
      </c>
      <c r="E475" s="17">
        <v>7.0633542753884601E-2</v>
      </c>
      <c r="F475" s="17">
        <v>0.103645548404261</v>
      </c>
      <c r="G475" s="17">
        <v>0.100527810759554</v>
      </c>
      <c r="H475" s="17">
        <v>0.15088122624393799</v>
      </c>
      <c r="I475" s="17">
        <v>0.10828801353577901</v>
      </c>
      <c r="J475" s="17"/>
      <c r="K475" s="17">
        <v>0.106638351175127</v>
      </c>
      <c r="L475" s="17">
        <v>0.106339668491842</v>
      </c>
      <c r="M475" s="17"/>
      <c r="N475" s="17">
        <v>0.10505415721622299</v>
      </c>
      <c r="O475" s="17">
        <v>9.6132410474240898E-2</v>
      </c>
      <c r="P475" s="17">
        <v>0.105177743085011</v>
      </c>
      <c r="Q475" s="17">
        <v>0.121832259753821</v>
      </c>
      <c r="R475" s="17">
        <v>0.115385664039928</v>
      </c>
      <c r="S475" s="17">
        <v>8.3692337884804999E-2</v>
      </c>
      <c r="T475" s="17">
        <v>0.101131366220179</v>
      </c>
      <c r="U475" s="17">
        <v>9.1842100457222797E-2</v>
      </c>
      <c r="V475" s="17">
        <v>0.13859214354667401</v>
      </c>
      <c r="W475" s="17">
        <v>7.9393822376283105E-2</v>
      </c>
      <c r="X475" s="17">
        <v>0.12709748735755</v>
      </c>
      <c r="Y475" s="17">
        <v>0.120143843982969</v>
      </c>
      <c r="Z475" s="17"/>
      <c r="AA475" s="17">
        <v>9.2459952729098502E-2</v>
      </c>
      <c r="AB475" s="17">
        <v>0.12798291550944299</v>
      </c>
      <c r="AC475" s="17">
        <v>0.110721851228993</v>
      </c>
      <c r="AD475" s="17">
        <v>0.102685885037144</v>
      </c>
      <c r="AE475" s="17">
        <v>9.9953509399341597E-2</v>
      </c>
    </row>
    <row r="476" spans="2:31" x14ac:dyDescent="0.2">
      <c r="B476" t="s">
        <v>123</v>
      </c>
      <c r="C476" s="17">
        <v>9.7118620120026006E-2</v>
      </c>
      <c r="D476" s="17">
        <v>4.1556459053518097E-2</v>
      </c>
      <c r="E476" s="17">
        <v>6.6379071409061005E-2</v>
      </c>
      <c r="F476" s="17">
        <v>6.45021374149293E-2</v>
      </c>
      <c r="G476" s="17">
        <v>9.2367365619789005E-2</v>
      </c>
      <c r="H476" s="17">
        <v>0.13685730219804901</v>
      </c>
      <c r="I476" s="17">
        <v>0.16260394802384501</v>
      </c>
      <c r="J476" s="17"/>
      <c r="K476" s="17">
        <v>9.8611651976753006E-2</v>
      </c>
      <c r="L476" s="17">
        <v>9.6023889527179607E-2</v>
      </c>
      <c r="M476" s="17"/>
      <c r="N476" s="17">
        <v>5.7926721241555401E-2</v>
      </c>
      <c r="O476" s="17">
        <v>0.16368944996727999</v>
      </c>
      <c r="P476" s="17">
        <v>7.4457322138734502E-2</v>
      </c>
      <c r="Q476" s="17">
        <v>6.0128780722351199E-2</v>
      </c>
      <c r="R476" s="17">
        <v>8.2826645826911696E-2</v>
      </c>
      <c r="S476" s="17">
        <v>7.4509509787080194E-2</v>
      </c>
      <c r="T476" s="17">
        <v>0.100638029786214</v>
      </c>
      <c r="U476" s="17">
        <v>4.95791074125706E-2</v>
      </c>
      <c r="V476" s="17">
        <v>0.100088238846407</v>
      </c>
      <c r="W476" s="17">
        <v>0.13445534893743</v>
      </c>
      <c r="X476" s="17">
        <v>9.1679724630123693E-2</v>
      </c>
      <c r="Y476" s="17">
        <v>0.204843589401034</v>
      </c>
      <c r="Z476" s="17"/>
      <c r="AA476" s="17">
        <v>8.4469157329663799E-2</v>
      </c>
      <c r="AB476" s="17">
        <v>9.2959658403325193E-2</v>
      </c>
      <c r="AC476" s="17">
        <v>9.8317143602277404E-2</v>
      </c>
      <c r="AD476" s="17">
        <v>6.2916496308494996E-2</v>
      </c>
      <c r="AE476" s="17">
        <v>0.192793902311303</v>
      </c>
    </row>
    <row r="477" spans="2:31" x14ac:dyDescent="0.2">
      <c r="B477" t="s">
        <v>102</v>
      </c>
      <c r="C477" s="17">
        <v>7.7065363753077806E-2</v>
      </c>
      <c r="D477" s="17">
        <v>7.1503716728055999E-2</v>
      </c>
      <c r="E477" s="17">
        <v>7.4160563790330897E-2</v>
      </c>
      <c r="F477" s="17">
        <v>8.1502671774475205E-2</v>
      </c>
      <c r="G477" s="17">
        <v>0.11207272386094499</v>
      </c>
      <c r="H477" s="17">
        <v>6.4339003633179001E-2</v>
      </c>
      <c r="I477" s="17">
        <v>5.9732685555109001E-2</v>
      </c>
      <c r="J477" s="17"/>
      <c r="K477" s="17">
        <v>4.5996705350687402E-2</v>
      </c>
      <c r="L477" s="17">
        <v>0.10583000349293099</v>
      </c>
      <c r="M477" s="17"/>
      <c r="N477" s="17">
        <v>6.9336824008678799E-2</v>
      </c>
      <c r="O477" s="17">
        <v>4.7214993639231803E-2</v>
      </c>
      <c r="P477" s="17">
        <v>4.8662616322240802E-2</v>
      </c>
      <c r="Q477" s="17">
        <v>7.8288257625817301E-2</v>
      </c>
      <c r="R477" s="17">
        <v>0.16074187463874301</v>
      </c>
      <c r="S477" s="17">
        <v>9.3012640758169202E-2</v>
      </c>
      <c r="T477" s="17">
        <v>4.2219997066920797E-2</v>
      </c>
      <c r="U477" s="17">
        <v>0.115211830837469</v>
      </c>
      <c r="V477" s="17">
        <v>3.3420320575502101E-2</v>
      </c>
      <c r="W477" s="17">
        <v>9.3648395323767994E-2</v>
      </c>
      <c r="X477" s="17">
        <v>0.12839030627817699</v>
      </c>
      <c r="Y477" s="17">
        <v>0.136860972761813</v>
      </c>
      <c r="Z477" s="17"/>
      <c r="AA477" s="17">
        <v>0.108300750928321</v>
      </c>
      <c r="AB477" s="17">
        <v>8.6276257955178196E-2</v>
      </c>
      <c r="AC477" s="17">
        <v>5.7930582130328701E-2</v>
      </c>
      <c r="AD477" s="17">
        <v>4.8596484225998299E-2</v>
      </c>
      <c r="AE477" s="17">
        <v>5.2643606680688598E-2</v>
      </c>
    </row>
    <row r="478" spans="2:31" x14ac:dyDescent="0.2">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c r="AC478" s="17"/>
      <c r="AD478" s="17"/>
      <c r="AE478" s="17"/>
    </row>
    <row r="479" spans="2:31" x14ac:dyDescent="0.2">
      <c r="B479" s="6" t="s">
        <v>244</v>
      </c>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c r="AC479" s="17"/>
      <c r="AD479" s="17"/>
      <c r="AE479" s="17"/>
    </row>
    <row r="480" spans="2:31" x14ac:dyDescent="0.2">
      <c r="B480" s="21" t="s">
        <v>54</v>
      </c>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c r="AC480" s="17"/>
      <c r="AD480" s="17"/>
      <c r="AE480" s="17"/>
    </row>
    <row r="481" spans="2:31" x14ac:dyDescent="0.2">
      <c r="B481" t="s">
        <v>119</v>
      </c>
      <c r="C481" s="17">
        <v>0.13784497911581101</v>
      </c>
      <c r="D481" s="17">
        <v>0.213368002602698</v>
      </c>
      <c r="E481" s="17">
        <v>0.24625524892265399</v>
      </c>
      <c r="F481" s="17">
        <v>0.130424440622258</v>
      </c>
      <c r="G481" s="17">
        <v>9.8218497082012399E-2</v>
      </c>
      <c r="H481" s="17">
        <v>9.0666650540226004E-2</v>
      </c>
      <c r="I481" s="17">
        <v>6.9414971440061493E-2</v>
      </c>
      <c r="J481" s="17"/>
      <c r="K481" s="17">
        <v>0.16406028603848499</v>
      </c>
      <c r="L481" s="17">
        <v>0.1127811988375</v>
      </c>
      <c r="M481" s="17"/>
      <c r="N481" s="17">
        <v>0.20287109802863701</v>
      </c>
      <c r="O481" s="17">
        <v>7.8627807959120097E-2</v>
      </c>
      <c r="P481" s="17">
        <v>0.10090756317251599</v>
      </c>
      <c r="Q481" s="17">
        <v>0.14657888998443699</v>
      </c>
      <c r="R481" s="17">
        <v>0.103455610527163</v>
      </c>
      <c r="S481" s="17">
        <v>0.13034481878724999</v>
      </c>
      <c r="T481" s="17">
        <v>0.17589989422785299</v>
      </c>
      <c r="U481" s="17">
        <v>0.19038080270570701</v>
      </c>
      <c r="V481" s="17">
        <v>0.122493966252938</v>
      </c>
      <c r="W481" s="17">
        <v>0.157117732099959</v>
      </c>
      <c r="X481" s="17">
        <v>0.115061647513984</v>
      </c>
      <c r="Y481" s="17">
        <v>0.12965741601764899</v>
      </c>
      <c r="Z481" s="17"/>
      <c r="AA481" s="17">
        <v>9.20948987403757E-2</v>
      </c>
      <c r="AB481" s="17">
        <v>0.124419056558288</v>
      </c>
      <c r="AC481" s="17">
        <v>0.15213379441816699</v>
      </c>
      <c r="AD481" s="17">
        <v>0.19158960118568399</v>
      </c>
      <c r="AE481" s="17">
        <v>0.23808879449050799</v>
      </c>
    </row>
    <row r="482" spans="2:31" x14ac:dyDescent="0.2">
      <c r="B482" t="s">
        <v>120</v>
      </c>
      <c r="C482" s="17">
        <v>0.32960265251570398</v>
      </c>
      <c r="D482" s="17">
        <v>0.37993261523048499</v>
      </c>
      <c r="E482" s="17">
        <v>0.321042545174751</v>
      </c>
      <c r="F482" s="17">
        <v>0.40938161477664398</v>
      </c>
      <c r="G482" s="17">
        <v>0.31473979020833498</v>
      </c>
      <c r="H482" s="17">
        <v>0.31278930462886201</v>
      </c>
      <c r="I482" s="17">
        <v>0.26165029606995999</v>
      </c>
      <c r="J482" s="17"/>
      <c r="K482" s="17">
        <v>0.33336561582780699</v>
      </c>
      <c r="L482" s="17">
        <v>0.32526796812474601</v>
      </c>
      <c r="M482" s="17"/>
      <c r="N482" s="17">
        <v>0.36300619894251901</v>
      </c>
      <c r="O482" s="17">
        <v>0.34747812880144302</v>
      </c>
      <c r="P482" s="17">
        <v>0.29351137336064298</v>
      </c>
      <c r="Q482" s="17">
        <v>0.38658016357011099</v>
      </c>
      <c r="R482" s="17">
        <v>0.348422880244669</v>
      </c>
      <c r="S482" s="17">
        <v>0.33985148396482801</v>
      </c>
      <c r="T482" s="17">
        <v>0.30114040500712602</v>
      </c>
      <c r="U482" s="17">
        <v>0.26384977463826298</v>
      </c>
      <c r="V482" s="17">
        <v>0.35706667814202597</v>
      </c>
      <c r="W482" s="17">
        <v>0.29415799494348099</v>
      </c>
      <c r="X482" s="17">
        <v>0.28681161943748001</v>
      </c>
      <c r="Y482" s="17">
        <v>0.18627012035495999</v>
      </c>
      <c r="Z482" s="17"/>
      <c r="AA482" s="17">
        <v>0.32795559102228899</v>
      </c>
      <c r="AB482" s="17">
        <v>0.33245327125087099</v>
      </c>
      <c r="AC482" s="17">
        <v>0.33199815428323298</v>
      </c>
      <c r="AD482" s="17">
        <v>0.34899097776224097</v>
      </c>
      <c r="AE482" s="17">
        <v>0.37528191088727397</v>
      </c>
    </row>
    <row r="483" spans="2:31" x14ac:dyDescent="0.2">
      <c r="B483" t="s">
        <v>121</v>
      </c>
      <c r="C483" s="17">
        <v>0.23070538368170099</v>
      </c>
      <c r="D483" s="17">
        <v>0.211403073257071</v>
      </c>
      <c r="E483" s="17">
        <v>0.20638390487255001</v>
      </c>
      <c r="F483" s="17">
        <v>0.18384222410387999</v>
      </c>
      <c r="G483" s="17">
        <v>0.30262441645056498</v>
      </c>
      <c r="H483" s="17">
        <v>0.17425565563193501</v>
      </c>
      <c r="I483" s="17">
        <v>0.28109388872082602</v>
      </c>
      <c r="J483" s="17"/>
      <c r="K483" s="17">
        <v>0.22416079264634201</v>
      </c>
      <c r="L483" s="17">
        <v>0.23795064420064099</v>
      </c>
      <c r="M483" s="17"/>
      <c r="N483" s="17">
        <v>0.226913238654887</v>
      </c>
      <c r="O483" s="17">
        <v>0.23768619666993901</v>
      </c>
      <c r="P483" s="17">
        <v>0.31924653522040702</v>
      </c>
      <c r="Q483" s="17">
        <v>0.18841707205905101</v>
      </c>
      <c r="R483" s="17">
        <v>0.263309737822081</v>
      </c>
      <c r="S483" s="17">
        <v>0.209002038409172</v>
      </c>
      <c r="T483" s="17">
        <v>0.18652942648062701</v>
      </c>
      <c r="U483" s="17">
        <v>0.30803848026248098</v>
      </c>
      <c r="V483" s="17">
        <v>0.197481558283987</v>
      </c>
      <c r="W483" s="17">
        <v>0.26536468053783901</v>
      </c>
      <c r="X483" s="17">
        <v>0.213991431065476</v>
      </c>
      <c r="Y483" s="17">
        <v>0.15707377878378201</v>
      </c>
      <c r="Z483" s="17"/>
      <c r="AA483" s="17">
        <v>0.26040164958642098</v>
      </c>
      <c r="AB483" s="17">
        <v>0.24787389523785799</v>
      </c>
      <c r="AC483" s="17">
        <v>0.226897054250293</v>
      </c>
      <c r="AD483" s="17">
        <v>0.213284282236791</v>
      </c>
      <c r="AE483" s="17">
        <v>4.2108359893534598E-2</v>
      </c>
    </row>
    <row r="484" spans="2:31" x14ac:dyDescent="0.2">
      <c r="B484" t="s">
        <v>122</v>
      </c>
      <c r="C484" s="17">
        <v>0.127655173206602</v>
      </c>
      <c r="D484" s="17">
        <v>0.130471196837117</v>
      </c>
      <c r="E484" s="17">
        <v>0.106457021856004</v>
      </c>
      <c r="F484" s="17">
        <v>8.4572182156828907E-2</v>
      </c>
      <c r="G484" s="17">
        <v>8.1647596381165505E-2</v>
      </c>
      <c r="H484" s="17">
        <v>0.18053614303940499</v>
      </c>
      <c r="I484" s="17">
        <v>0.179838499256011</v>
      </c>
      <c r="J484" s="17"/>
      <c r="K484" s="17">
        <v>0.13369638734505701</v>
      </c>
      <c r="L484" s="17">
        <v>0.122236721658282</v>
      </c>
      <c r="M484" s="17"/>
      <c r="N484" s="17">
        <v>8.8748359111665995E-2</v>
      </c>
      <c r="O484" s="17">
        <v>0.13156592422640001</v>
      </c>
      <c r="P484" s="17">
        <v>0.14136702466973</v>
      </c>
      <c r="Q484" s="17">
        <v>0.13973444117369499</v>
      </c>
      <c r="R484" s="17">
        <v>9.7880906386114394E-2</v>
      </c>
      <c r="S484" s="17">
        <v>0.13387845835676601</v>
      </c>
      <c r="T484" s="17">
        <v>0.19222848862994499</v>
      </c>
      <c r="U484" s="17">
        <v>0.119059828566248</v>
      </c>
      <c r="V484" s="17">
        <v>0.108694627440326</v>
      </c>
      <c r="W484" s="17">
        <v>0.10505043578531301</v>
      </c>
      <c r="X484" s="17">
        <v>0.14781992739372099</v>
      </c>
      <c r="Y484" s="17">
        <v>0.21524294493403401</v>
      </c>
      <c r="Z484" s="17"/>
      <c r="AA484" s="17">
        <v>0.13860291098934799</v>
      </c>
      <c r="AB484" s="17">
        <v>0.12745324844502701</v>
      </c>
      <c r="AC484" s="17">
        <v>0.121392051568328</v>
      </c>
      <c r="AD484" s="17">
        <v>0.112555175187006</v>
      </c>
      <c r="AE484" s="17">
        <v>0.15364987090790799</v>
      </c>
    </row>
    <row r="485" spans="2:31" x14ac:dyDescent="0.2">
      <c r="B485" t="s">
        <v>123</v>
      </c>
      <c r="C485" s="17">
        <v>0.117595471779604</v>
      </c>
      <c r="D485" s="17">
        <v>2.75960327524272E-2</v>
      </c>
      <c r="E485" s="17">
        <v>8.3498382081860001E-2</v>
      </c>
      <c r="F485" s="17">
        <v>8.9178350077635901E-2</v>
      </c>
      <c r="G485" s="17">
        <v>0.116658194147765</v>
      </c>
      <c r="H485" s="17">
        <v>0.19550883494330901</v>
      </c>
      <c r="I485" s="17">
        <v>0.17649637766628001</v>
      </c>
      <c r="J485" s="17"/>
      <c r="K485" s="17">
        <v>0.115001451204591</v>
      </c>
      <c r="L485" s="17">
        <v>0.12056468707960501</v>
      </c>
      <c r="M485" s="17"/>
      <c r="N485" s="17">
        <v>7.0232510883826996E-2</v>
      </c>
      <c r="O485" s="17">
        <v>0.15601014985825701</v>
      </c>
      <c r="P485" s="17">
        <v>0.12101738057478401</v>
      </c>
      <c r="Q485" s="17">
        <v>0.1000122589272</v>
      </c>
      <c r="R485" s="17">
        <v>9.9269824696146106E-2</v>
      </c>
      <c r="S485" s="17">
        <v>0.113598779252244</v>
      </c>
      <c r="T485" s="17">
        <v>6.6407570475395E-2</v>
      </c>
      <c r="U485" s="17">
        <v>7.2186553277710397E-2</v>
      </c>
      <c r="V485" s="17">
        <v>0.15441812398458399</v>
      </c>
      <c r="W485" s="17">
        <v>0.12009194193445399</v>
      </c>
      <c r="X485" s="17">
        <v>0.145807265034089</v>
      </c>
      <c r="Y485" s="17">
        <v>0.27946334055674898</v>
      </c>
      <c r="Z485" s="17"/>
      <c r="AA485" s="17">
        <v>0.102234543844079</v>
      </c>
      <c r="AB485" s="17">
        <v>0.13662691596076301</v>
      </c>
      <c r="AC485" s="17">
        <v>0.110557640355659</v>
      </c>
      <c r="AD485" s="17">
        <v>0.10263039887559899</v>
      </c>
      <c r="AE485" s="17">
        <v>9.2774323008760706E-2</v>
      </c>
    </row>
    <row r="486" spans="2:31" x14ac:dyDescent="0.2">
      <c r="B486" t="s">
        <v>102</v>
      </c>
      <c r="C486" s="17">
        <v>5.65963397005785E-2</v>
      </c>
      <c r="D486" s="17">
        <v>3.72290793202016E-2</v>
      </c>
      <c r="E486" s="17">
        <v>3.6362897092181802E-2</v>
      </c>
      <c r="F486" s="17">
        <v>0.102601188262753</v>
      </c>
      <c r="G486" s="17">
        <v>8.6111505730156399E-2</v>
      </c>
      <c r="H486" s="17">
        <v>4.6243411216263401E-2</v>
      </c>
      <c r="I486" s="17">
        <v>3.1505966846861799E-2</v>
      </c>
      <c r="J486" s="17"/>
      <c r="K486" s="17">
        <v>2.9715466937717799E-2</v>
      </c>
      <c r="L486" s="17">
        <v>8.1198780099226403E-2</v>
      </c>
      <c r="M486" s="17"/>
      <c r="N486" s="17">
        <v>4.8228594378464801E-2</v>
      </c>
      <c r="O486" s="17">
        <v>4.8631792484839703E-2</v>
      </c>
      <c r="P486" s="17">
        <v>2.3950123001920301E-2</v>
      </c>
      <c r="Q486" s="17">
        <v>3.8677174285506502E-2</v>
      </c>
      <c r="R486" s="17">
        <v>8.7661040323827294E-2</v>
      </c>
      <c r="S486" s="17">
        <v>7.3324421229739603E-2</v>
      </c>
      <c r="T486" s="17">
        <v>7.7794215179054105E-2</v>
      </c>
      <c r="U486" s="17">
        <v>4.6484560549590499E-2</v>
      </c>
      <c r="V486" s="17">
        <v>5.9845045896139197E-2</v>
      </c>
      <c r="W486" s="17">
        <v>5.82172146989543E-2</v>
      </c>
      <c r="X486" s="17">
        <v>9.0508109555251098E-2</v>
      </c>
      <c r="Y486" s="17">
        <v>3.2292399352826497E-2</v>
      </c>
      <c r="Z486" s="17"/>
      <c r="AA486" s="17">
        <v>7.8710405817486007E-2</v>
      </c>
      <c r="AB486" s="17">
        <v>3.1173612547193998E-2</v>
      </c>
      <c r="AC486" s="17">
        <v>5.7021305124320597E-2</v>
      </c>
      <c r="AD486" s="17">
        <v>3.0949564752678901E-2</v>
      </c>
      <c r="AE486" s="17">
        <v>9.8096740812014499E-2</v>
      </c>
    </row>
    <row r="487" spans="2:31" x14ac:dyDescent="0.2">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c r="AC487" s="17"/>
      <c r="AD487" s="17"/>
      <c r="AE487" s="17"/>
    </row>
    <row r="488" spans="2:31" x14ac:dyDescent="0.2">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c r="AC488" s="17"/>
      <c r="AD488" s="17"/>
      <c r="AE488" s="17"/>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171</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160</v>
      </c>
      <c r="C9" s="17">
        <v>0.12963526136831799</v>
      </c>
      <c r="D9" s="17">
        <v>7.6508523751146598E-2</v>
      </c>
      <c r="E9" s="17">
        <v>0.146474699614141</v>
      </c>
      <c r="F9" s="17">
        <v>0.106652511920519</v>
      </c>
      <c r="G9" s="17">
        <v>0.16792185578803601</v>
      </c>
      <c r="H9" s="17">
        <v>0.15481231989779501</v>
      </c>
      <c r="I9" s="17">
        <v>0.121950227896965</v>
      </c>
      <c r="J9" s="17"/>
      <c r="K9" s="17">
        <v>0.14091180846291801</v>
      </c>
      <c r="L9" s="17">
        <v>0.117280785487511</v>
      </c>
      <c r="M9" s="17"/>
      <c r="N9" s="17">
        <v>0.11461978815257701</v>
      </c>
      <c r="O9" s="17">
        <v>0.124819801094548</v>
      </c>
      <c r="P9" s="17">
        <v>0.15376480274035401</v>
      </c>
      <c r="Q9" s="17">
        <v>0.110713339904184</v>
      </c>
      <c r="R9" s="17">
        <v>0.12976861833845599</v>
      </c>
      <c r="S9" s="17">
        <v>0.16710615859844899</v>
      </c>
      <c r="T9" s="17">
        <v>0.134302166645658</v>
      </c>
      <c r="U9" s="17">
        <v>2.2977900889436301E-2</v>
      </c>
      <c r="V9" s="17">
        <v>0.141503014840962</v>
      </c>
      <c r="W9" s="17">
        <v>0.103407877684471</v>
      </c>
      <c r="X9" s="17">
        <v>0.18888506915998299</v>
      </c>
      <c r="Y9" s="17">
        <v>0.16894322087310301</v>
      </c>
      <c r="Z9" s="17"/>
      <c r="AA9" s="17">
        <v>0.106423488243304</v>
      </c>
      <c r="AB9" s="17">
        <v>0.14686023506068499</v>
      </c>
      <c r="AC9" s="17">
        <v>0.11627242535299501</v>
      </c>
      <c r="AD9" s="17">
        <v>9.9823819980688594E-2</v>
      </c>
      <c r="AE9" s="17">
        <v>0.24645978353917</v>
      </c>
    </row>
    <row r="10" spans="2:31" ht="16" x14ac:dyDescent="0.2">
      <c r="B10" s="18" t="s">
        <v>161</v>
      </c>
      <c r="C10" s="17">
        <v>0.22721494655810101</v>
      </c>
      <c r="D10" s="17">
        <v>0.16686481852625101</v>
      </c>
      <c r="E10" s="17">
        <v>0.167094231335287</v>
      </c>
      <c r="F10" s="17">
        <v>0.22086256711792099</v>
      </c>
      <c r="G10" s="17">
        <v>0.20732287079617201</v>
      </c>
      <c r="H10" s="17">
        <v>0.32468080134824001</v>
      </c>
      <c r="I10" s="17">
        <v>0.27194326091058202</v>
      </c>
      <c r="J10" s="17"/>
      <c r="K10" s="17">
        <v>0.19863533312669901</v>
      </c>
      <c r="L10" s="17">
        <v>0.25594616352467803</v>
      </c>
      <c r="M10" s="17"/>
      <c r="N10" s="17">
        <v>0.20650581011261401</v>
      </c>
      <c r="O10" s="17">
        <v>0.225760567570812</v>
      </c>
      <c r="P10" s="17">
        <v>0.20720962824205899</v>
      </c>
      <c r="Q10" s="17">
        <v>0.30328669832094102</v>
      </c>
      <c r="R10" s="17">
        <v>0.229087145632106</v>
      </c>
      <c r="S10" s="17">
        <v>0.176306878892451</v>
      </c>
      <c r="T10" s="17">
        <v>0.241467334580166</v>
      </c>
      <c r="U10" s="17">
        <v>0.28635101971944998</v>
      </c>
      <c r="V10" s="17">
        <v>0.190235211752246</v>
      </c>
      <c r="W10" s="17">
        <v>0.23544951331838501</v>
      </c>
      <c r="X10" s="17">
        <v>0.16924434049097001</v>
      </c>
      <c r="Y10" s="17">
        <v>0.39304293456808798</v>
      </c>
      <c r="Z10" s="17"/>
      <c r="AA10" s="17">
        <v>0.25585638568101599</v>
      </c>
      <c r="AB10" s="17">
        <v>0.21292725026553599</v>
      </c>
      <c r="AC10" s="17">
        <v>0.254036141578873</v>
      </c>
      <c r="AD10" s="17">
        <v>0.18607863654513701</v>
      </c>
      <c r="AE10" s="17">
        <v>8.7754101968053902E-2</v>
      </c>
    </row>
    <row r="11" spans="2:31" ht="16" x14ac:dyDescent="0.2">
      <c r="B11" s="18" t="s">
        <v>162</v>
      </c>
      <c r="C11" s="17">
        <v>0.357900319322488</v>
      </c>
      <c r="D11" s="17">
        <v>0.406759309743429</v>
      </c>
      <c r="E11" s="17">
        <v>0.33811492276542998</v>
      </c>
      <c r="F11" s="17">
        <v>0.30822866570919499</v>
      </c>
      <c r="G11" s="17">
        <v>0.40945501226837999</v>
      </c>
      <c r="H11" s="17">
        <v>0.33186011037813601</v>
      </c>
      <c r="I11" s="17">
        <v>0.35790616719669499</v>
      </c>
      <c r="J11" s="17"/>
      <c r="K11" s="17">
        <v>0.36275899216772001</v>
      </c>
      <c r="L11" s="17">
        <v>0.35449380828148702</v>
      </c>
      <c r="M11" s="17"/>
      <c r="N11" s="17">
        <v>0.40282018981250201</v>
      </c>
      <c r="O11" s="17">
        <v>0.40849465006602798</v>
      </c>
      <c r="P11" s="17">
        <v>0.39365640347605302</v>
      </c>
      <c r="Q11" s="17">
        <v>0.32769317884225502</v>
      </c>
      <c r="R11" s="17">
        <v>0.34929437657998702</v>
      </c>
      <c r="S11" s="17">
        <v>0.31986530891827197</v>
      </c>
      <c r="T11" s="17">
        <v>0.30386346241848899</v>
      </c>
      <c r="U11" s="17">
        <v>0.43308648672407402</v>
      </c>
      <c r="V11" s="17">
        <v>0.27608017266902701</v>
      </c>
      <c r="W11" s="17">
        <v>0.41883861072690498</v>
      </c>
      <c r="X11" s="17">
        <v>0.32133275846152898</v>
      </c>
      <c r="Y11" s="17">
        <v>0.27688308870617401</v>
      </c>
      <c r="Z11" s="17"/>
      <c r="AA11" s="17">
        <v>0.36117801834441499</v>
      </c>
      <c r="AB11" s="17">
        <v>0.36750200451384801</v>
      </c>
      <c r="AC11" s="17">
        <v>0.33663836825659699</v>
      </c>
      <c r="AD11" s="17">
        <v>0.40504470663284797</v>
      </c>
      <c r="AE11" s="17">
        <v>0.225639899797104</v>
      </c>
    </row>
    <row r="12" spans="2:31" ht="16" x14ac:dyDescent="0.2">
      <c r="B12" s="18" t="s">
        <v>163</v>
      </c>
      <c r="C12" s="17">
        <v>0.17015112996856999</v>
      </c>
      <c r="D12" s="17">
        <v>0.188748905782404</v>
      </c>
      <c r="E12" s="17">
        <v>0.23118420313871499</v>
      </c>
      <c r="F12" s="17">
        <v>0.20288934369071601</v>
      </c>
      <c r="G12" s="17">
        <v>0.11080183364797599</v>
      </c>
      <c r="H12" s="17">
        <v>0.117681353943845</v>
      </c>
      <c r="I12" s="17">
        <v>0.16469059450256399</v>
      </c>
      <c r="J12" s="17"/>
      <c r="K12" s="17">
        <v>0.19602681057660101</v>
      </c>
      <c r="L12" s="17">
        <v>0.14364736867264899</v>
      </c>
      <c r="M12" s="17"/>
      <c r="N12" s="17">
        <v>0.14690280295916</v>
      </c>
      <c r="O12" s="17">
        <v>0.154178661653186</v>
      </c>
      <c r="P12" s="17">
        <v>0.11381446091809801</v>
      </c>
      <c r="Q12" s="17">
        <v>0.13104708967203901</v>
      </c>
      <c r="R12" s="17">
        <v>0.16049095763646401</v>
      </c>
      <c r="S12" s="17">
        <v>0.23229854166245101</v>
      </c>
      <c r="T12" s="17">
        <v>0.220977285407708</v>
      </c>
      <c r="U12" s="17">
        <v>0.187725912936129</v>
      </c>
      <c r="V12" s="17">
        <v>0.20697419827912</v>
      </c>
      <c r="W12" s="17">
        <v>0.138717375442655</v>
      </c>
      <c r="X12" s="17">
        <v>0.265967375186204</v>
      </c>
      <c r="Y12" s="17">
        <v>9.4053428141352702E-2</v>
      </c>
      <c r="Z12" s="17"/>
      <c r="AA12" s="17">
        <v>0.149174671329698</v>
      </c>
      <c r="AB12" s="17">
        <v>0.15876649678350499</v>
      </c>
      <c r="AC12" s="17">
        <v>0.184541337812694</v>
      </c>
      <c r="AD12" s="17">
        <v>0.16115421041807801</v>
      </c>
      <c r="AE12" s="17">
        <v>0.394552577085442</v>
      </c>
    </row>
    <row r="13" spans="2:31" ht="16" x14ac:dyDescent="0.2">
      <c r="B13" s="18" t="s">
        <v>164</v>
      </c>
      <c r="C13" s="17">
        <v>7.0767020810304296E-2</v>
      </c>
      <c r="D13" s="17">
        <v>0.10373135631576599</v>
      </c>
      <c r="E13" s="17">
        <v>0.10042346812759601</v>
      </c>
      <c r="F13" s="17">
        <v>8.9451705801426196E-2</v>
      </c>
      <c r="G13" s="17">
        <v>5.6055924673628098E-2</v>
      </c>
      <c r="H13" s="17">
        <v>3.8626531925150399E-2</v>
      </c>
      <c r="I13" s="17">
        <v>4.3073711751842901E-2</v>
      </c>
      <c r="J13" s="17"/>
      <c r="K13" s="17">
        <v>8.6128473235463507E-2</v>
      </c>
      <c r="L13" s="17">
        <v>5.6043035860926203E-2</v>
      </c>
      <c r="M13" s="17"/>
      <c r="N13" s="17">
        <v>6.19071769957978E-2</v>
      </c>
      <c r="O13" s="17">
        <v>6.4742143379289602E-2</v>
      </c>
      <c r="P13" s="17">
        <v>8.6080359606289306E-2</v>
      </c>
      <c r="Q13" s="17">
        <v>8.75336064991004E-2</v>
      </c>
      <c r="R13" s="17">
        <v>5.7337039416593703E-2</v>
      </c>
      <c r="S13" s="17">
        <v>4.1648777905252898E-2</v>
      </c>
      <c r="T13" s="17">
        <v>5.6670260900136202E-2</v>
      </c>
      <c r="U13" s="17">
        <v>2.1684671019883601E-2</v>
      </c>
      <c r="V13" s="17">
        <v>0.13458641523692799</v>
      </c>
      <c r="W13" s="17">
        <v>8.0247655333442594E-2</v>
      </c>
      <c r="X13" s="17">
        <v>5.4570456701314003E-2</v>
      </c>
      <c r="Y13" s="17">
        <v>3.4784928358456098E-2</v>
      </c>
      <c r="Z13" s="17"/>
      <c r="AA13" s="17">
        <v>6.2267200748558897E-2</v>
      </c>
      <c r="AB13" s="17">
        <v>5.2614537840913897E-2</v>
      </c>
      <c r="AC13" s="17">
        <v>8.0225933296602603E-2</v>
      </c>
      <c r="AD13" s="17">
        <v>0.13294410451966099</v>
      </c>
      <c r="AE13" s="17">
        <v>4.5593637610230497E-2</v>
      </c>
    </row>
    <row r="14" spans="2:31" ht="16" x14ac:dyDescent="0.2">
      <c r="B14" s="18" t="s">
        <v>165</v>
      </c>
      <c r="C14" s="19">
        <v>4.4331321972219499E-2</v>
      </c>
      <c r="D14" s="19">
        <v>5.7387085881004399E-2</v>
      </c>
      <c r="E14" s="19">
        <v>1.6708475018831999E-2</v>
      </c>
      <c r="F14" s="19">
        <v>7.1915205760222894E-2</v>
      </c>
      <c r="G14" s="19">
        <v>4.8442502825807802E-2</v>
      </c>
      <c r="H14" s="19">
        <v>3.2338882506833498E-2</v>
      </c>
      <c r="I14" s="19">
        <v>4.0436037741351197E-2</v>
      </c>
      <c r="J14" s="19"/>
      <c r="K14" s="19">
        <v>1.55385824305991E-2</v>
      </c>
      <c r="L14" s="19">
        <v>7.2588838172748305E-2</v>
      </c>
      <c r="M14" s="19"/>
      <c r="N14" s="19">
        <v>6.7244231967349494E-2</v>
      </c>
      <c r="O14" s="19">
        <v>2.2004176236136701E-2</v>
      </c>
      <c r="P14" s="19">
        <v>4.5474345017147998E-2</v>
      </c>
      <c r="Q14" s="19">
        <v>3.9726086761479901E-2</v>
      </c>
      <c r="R14" s="19">
        <v>7.4021862396392898E-2</v>
      </c>
      <c r="S14" s="19">
        <v>6.2774334023123907E-2</v>
      </c>
      <c r="T14" s="19">
        <v>4.2719490047842201E-2</v>
      </c>
      <c r="U14" s="19">
        <v>4.8174008711026901E-2</v>
      </c>
      <c r="V14" s="19">
        <v>5.0620987221717803E-2</v>
      </c>
      <c r="W14" s="19">
        <v>2.33389674941414E-2</v>
      </c>
      <c r="X14" s="19">
        <v>0</v>
      </c>
      <c r="Y14" s="19">
        <v>3.2292399352826497E-2</v>
      </c>
      <c r="Z14" s="19"/>
      <c r="AA14" s="19">
        <v>6.5100235653008307E-2</v>
      </c>
      <c r="AB14" s="19">
        <v>6.13294755355124E-2</v>
      </c>
      <c r="AC14" s="19">
        <v>2.8285793702237501E-2</v>
      </c>
      <c r="AD14" s="19">
        <v>1.4954521903587E-2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172</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160</v>
      </c>
      <c r="C9" s="17">
        <v>0.14972694093403099</v>
      </c>
      <c r="D9" s="17">
        <v>6.7589644020014897E-2</v>
      </c>
      <c r="E9" s="17">
        <v>9.9960306252674894E-2</v>
      </c>
      <c r="F9" s="17">
        <v>0.119331055857921</v>
      </c>
      <c r="G9" s="17">
        <v>0.15192627882696599</v>
      </c>
      <c r="H9" s="17">
        <v>0.24560272225353499</v>
      </c>
      <c r="I9" s="17">
        <v>0.20321529135354599</v>
      </c>
      <c r="J9" s="17"/>
      <c r="K9" s="17">
        <v>0.13896873605993601</v>
      </c>
      <c r="L9" s="17">
        <v>0.158946052686955</v>
      </c>
      <c r="M9" s="17"/>
      <c r="N9" s="17">
        <v>7.9267727590203396E-2</v>
      </c>
      <c r="O9" s="17">
        <v>0.16908583314637701</v>
      </c>
      <c r="P9" s="17">
        <v>0.13241775808065201</v>
      </c>
      <c r="Q9" s="17">
        <v>0.17837301654085599</v>
      </c>
      <c r="R9" s="17">
        <v>0.14019005801141901</v>
      </c>
      <c r="S9" s="17">
        <v>0.13435993573257199</v>
      </c>
      <c r="T9" s="17">
        <v>0.14155339042315401</v>
      </c>
      <c r="U9" s="17">
        <v>9.3139202539532104E-2</v>
      </c>
      <c r="V9" s="17">
        <v>0.161672914531759</v>
      </c>
      <c r="W9" s="17">
        <v>0.16935173516248</v>
      </c>
      <c r="X9" s="17">
        <v>0.26212508472423901</v>
      </c>
      <c r="Y9" s="17">
        <v>0.233442491008854</v>
      </c>
      <c r="Z9" s="17"/>
      <c r="AA9" s="17">
        <v>0.17586699864726499</v>
      </c>
      <c r="AB9" s="17">
        <v>0.123187933284157</v>
      </c>
      <c r="AC9" s="17">
        <v>0.133213853761569</v>
      </c>
      <c r="AD9" s="17">
        <v>0.106996903758301</v>
      </c>
      <c r="AE9" s="17">
        <v>0.191787633379013</v>
      </c>
    </row>
    <row r="10" spans="2:31" ht="16" x14ac:dyDescent="0.2">
      <c r="B10" s="18" t="s">
        <v>161</v>
      </c>
      <c r="C10" s="17">
        <v>0.24648256021692999</v>
      </c>
      <c r="D10" s="17">
        <v>0.17994544670353299</v>
      </c>
      <c r="E10" s="17">
        <v>0.238052570975858</v>
      </c>
      <c r="F10" s="17">
        <v>0.194944617165695</v>
      </c>
      <c r="G10" s="17">
        <v>0.25948836412232001</v>
      </c>
      <c r="H10" s="17">
        <v>0.26073439546454902</v>
      </c>
      <c r="I10" s="17">
        <v>0.319203484575041</v>
      </c>
      <c r="J10" s="17"/>
      <c r="K10" s="17">
        <v>0.23191493158020901</v>
      </c>
      <c r="L10" s="17">
        <v>0.26161448263994402</v>
      </c>
      <c r="M10" s="17"/>
      <c r="N10" s="17">
        <v>0.25030198255230002</v>
      </c>
      <c r="O10" s="17">
        <v>0.236926236465412</v>
      </c>
      <c r="P10" s="17">
        <v>0.28483548296913003</v>
      </c>
      <c r="Q10" s="17">
        <v>0.23873660864932</v>
      </c>
      <c r="R10" s="17">
        <v>0.23898970673464601</v>
      </c>
      <c r="S10" s="17">
        <v>0.24925250636274399</v>
      </c>
      <c r="T10" s="17">
        <v>0.27444389003171998</v>
      </c>
      <c r="U10" s="17">
        <v>0.359544846682745</v>
      </c>
      <c r="V10" s="17">
        <v>0.21404488253922499</v>
      </c>
      <c r="W10" s="17">
        <v>0.24332480481058499</v>
      </c>
      <c r="X10" s="17">
        <v>0.17141317400117301</v>
      </c>
      <c r="Y10" s="17">
        <v>0.22687787378855401</v>
      </c>
      <c r="Z10" s="17"/>
      <c r="AA10" s="17">
        <v>0.237536772239094</v>
      </c>
      <c r="AB10" s="17">
        <v>0.27867241221963202</v>
      </c>
      <c r="AC10" s="17">
        <v>0.246055989961905</v>
      </c>
      <c r="AD10" s="17">
        <v>0.19623825313969601</v>
      </c>
      <c r="AE10" s="17">
        <v>0.35647815031028302</v>
      </c>
    </row>
    <row r="11" spans="2:31" ht="16" x14ac:dyDescent="0.2">
      <c r="B11" s="18" t="s">
        <v>162</v>
      </c>
      <c r="C11" s="17">
        <v>0.34941202982237002</v>
      </c>
      <c r="D11" s="17">
        <v>0.37444641870907702</v>
      </c>
      <c r="E11" s="17">
        <v>0.39930460857932398</v>
      </c>
      <c r="F11" s="17">
        <v>0.40064329783478497</v>
      </c>
      <c r="G11" s="17">
        <v>0.40347200540365102</v>
      </c>
      <c r="H11" s="17">
        <v>0.286637537186895</v>
      </c>
      <c r="I11" s="17">
        <v>0.24897038426694101</v>
      </c>
      <c r="J11" s="17"/>
      <c r="K11" s="17">
        <v>0.362743625231496</v>
      </c>
      <c r="L11" s="17">
        <v>0.33581532729628899</v>
      </c>
      <c r="M11" s="17"/>
      <c r="N11" s="17">
        <v>0.34914331435719798</v>
      </c>
      <c r="O11" s="17">
        <v>0.38156912578362601</v>
      </c>
      <c r="P11" s="17">
        <v>0.31397342010468898</v>
      </c>
      <c r="Q11" s="17">
        <v>0.34438585507142999</v>
      </c>
      <c r="R11" s="17">
        <v>0.38360070201346003</v>
      </c>
      <c r="S11" s="17">
        <v>0.31367529549416501</v>
      </c>
      <c r="T11" s="17">
        <v>0.31180811847317702</v>
      </c>
      <c r="U11" s="17">
        <v>0.33461640364540302</v>
      </c>
      <c r="V11" s="17">
        <v>0.403459123724696</v>
      </c>
      <c r="W11" s="17">
        <v>0.32893669024579197</v>
      </c>
      <c r="X11" s="17">
        <v>0.35827673070354099</v>
      </c>
      <c r="Y11" s="17">
        <v>0.31623798400231301</v>
      </c>
      <c r="Z11" s="17"/>
      <c r="AA11" s="17">
        <v>0.315982862823669</v>
      </c>
      <c r="AB11" s="17">
        <v>0.32738541183082398</v>
      </c>
      <c r="AC11" s="17">
        <v>0.37318318321321198</v>
      </c>
      <c r="AD11" s="17">
        <v>0.43273401694573799</v>
      </c>
      <c r="AE11" s="17">
        <v>0.261967945831101</v>
      </c>
    </row>
    <row r="12" spans="2:31" ht="16" x14ac:dyDescent="0.2">
      <c r="B12" s="18" t="s">
        <v>163</v>
      </c>
      <c r="C12" s="17">
        <v>0.13206124387586399</v>
      </c>
      <c r="D12" s="17">
        <v>0.20321899094995</v>
      </c>
      <c r="E12" s="17">
        <v>0.15436094986920701</v>
      </c>
      <c r="F12" s="17">
        <v>0.176791839709007</v>
      </c>
      <c r="G12" s="17">
        <v>0.100464704097616</v>
      </c>
      <c r="H12" s="17">
        <v>6.5515942098386598E-2</v>
      </c>
      <c r="I12" s="17">
        <v>0.100608226140508</v>
      </c>
      <c r="J12" s="17"/>
      <c r="K12" s="17">
        <v>0.157208750879577</v>
      </c>
      <c r="L12" s="17">
        <v>0.10801772956078499</v>
      </c>
      <c r="M12" s="17"/>
      <c r="N12" s="17">
        <v>0.19788075985883799</v>
      </c>
      <c r="O12" s="17">
        <v>9.2482272780222696E-2</v>
      </c>
      <c r="P12" s="17">
        <v>0.10449066879013701</v>
      </c>
      <c r="Q12" s="17">
        <v>0.13104020652252499</v>
      </c>
      <c r="R12" s="17">
        <v>0.13317425110846101</v>
      </c>
      <c r="S12" s="17">
        <v>0.14679231572621099</v>
      </c>
      <c r="T12" s="17">
        <v>0.125602834586997</v>
      </c>
      <c r="U12" s="17">
        <v>9.2639262642962197E-2</v>
      </c>
      <c r="V12" s="17">
        <v>0.109295087265803</v>
      </c>
      <c r="W12" s="17">
        <v>0.14690144954138501</v>
      </c>
      <c r="X12" s="17">
        <v>9.7431813561822497E-2</v>
      </c>
      <c r="Y12" s="17">
        <v>0.19114925184745299</v>
      </c>
      <c r="Z12" s="17"/>
      <c r="AA12" s="17">
        <v>0.103411925422755</v>
      </c>
      <c r="AB12" s="17">
        <v>0.136480148315683</v>
      </c>
      <c r="AC12" s="17">
        <v>0.15514180382501599</v>
      </c>
      <c r="AD12" s="17">
        <v>0.16214028675283301</v>
      </c>
      <c r="AE12" s="17">
        <v>0.14417263286937301</v>
      </c>
    </row>
    <row r="13" spans="2:31" ht="16" x14ac:dyDescent="0.2">
      <c r="B13" s="18" t="s">
        <v>164</v>
      </c>
      <c r="C13" s="17">
        <v>5.0074608374569098E-2</v>
      </c>
      <c r="D13" s="17">
        <v>0.11062937483292699</v>
      </c>
      <c r="E13" s="17">
        <v>7.7483448454641002E-2</v>
      </c>
      <c r="F13" s="17">
        <v>5.3143032016270499E-2</v>
      </c>
      <c r="G13" s="17">
        <v>3.1217352290000999E-2</v>
      </c>
      <c r="H13" s="17">
        <v>3.8404736617124201E-2</v>
      </c>
      <c r="I13" s="17">
        <v>8.3123972371454101E-3</v>
      </c>
      <c r="J13" s="17"/>
      <c r="K13" s="17">
        <v>7.2588519187445397E-2</v>
      </c>
      <c r="L13" s="17">
        <v>2.8295041722773601E-2</v>
      </c>
      <c r="M13" s="17"/>
      <c r="N13" s="17">
        <v>6.8941610458155597E-2</v>
      </c>
      <c r="O13" s="17">
        <v>3.4445035276955097E-2</v>
      </c>
      <c r="P13" s="17">
        <v>6.1052885802413699E-2</v>
      </c>
      <c r="Q13" s="17">
        <v>4.7935241501628201E-2</v>
      </c>
      <c r="R13" s="17">
        <v>3.0023419735621702E-2</v>
      </c>
      <c r="S13" s="17">
        <v>5.1570239377279899E-2</v>
      </c>
      <c r="T13" s="17">
        <v>6.8921714160567693E-2</v>
      </c>
      <c r="U13" s="17">
        <v>0</v>
      </c>
      <c r="V13" s="17">
        <v>6.8946686478935301E-2</v>
      </c>
      <c r="W13" s="17">
        <v>6.6463043627547902E-2</v>
      </c>
      <c r="X13" s="17">
        <v>1.88975422724624E-2</v>
      </c>
      <c r="Y13" s="17">
        <v>0</v>
      </c>
      <c r="Z13" s="17"/>
      <c r="AA13" s="17">
        <v>3.7734818933830003E-2</v>
      </c>
      <c r="AB13" s="17">
        <v>6.3962324939230805E-2</v>
      </c>
      <c r="AC13" s="17">
        <v>4.2185356330418901E-2</v>
      </c>
      <c r="AD13" s="17">
        <v>8.6381938300927497E-2</v>
      </c>
      <c r="AE13" s="17">
        <v>4.5593637610230497E-2</v>
      </c>
    </row>
    <row r="14" spans="2:31" ht="16" x14ac:dyDescent="0.2">
      <c r="B14" s="18" t="s">
        <v>165</v>
      </c>
      <c r="C14" s="19">
        <v>7.2242616776235197E-2</v>
      </c>
      <c r="D14" s="19">
        <v>6.4170124784499294E-2</v>
      </c>
      <c r="E14" s="19">
        <v>3.0838115868295501E-2</v>
      </c>
      <c r="F14" s="19">
        <v>5.5146157416321603E-2</v>
      </c>
      <c r="G14" s="19">
        <v>5.34312952594466E-2</v>
      </c>
      <c r="H14" s="19">
        <v>0.10310466637951</v>
      </c>
      <c r="I14" s="19">
        <v>0.11969021642682</v>
      </c>
      <c r="J14" s="19"/>
      <c r="K14" s="19">
        <v>3.6575437061336501E-2</v>
      </c>
      <c r="L14" s="19">
        <v>0.10731136609325299</v>
      </c>
      <c r="M14" s="19"/>
      <c r="N14" s="19">
        <v>5.4464605183303899E-2</v>
      </c>
      <c r="O14" s="19">
        <v>8.5491496547406995E-2</v>
      </c>
      <c r="P14" s="19">
        <v>0.103229784252978</v>
      </c>
      <c r="Q14" s="19">
        <v>5.9529071714240801E-2</v>
      </c>
      <c r="R14" s="19">
        <v>7.4021862396392898E-2</v>
      </c>
      <c r="S14" s="19">
        <v>0.104349707307028</v>
      </c>
      <c r="T14" s="19">
        <v>7.7670052324384495E-2</v>
      </c>
      <c r="U14" s="19">
        <v>0.120060284489358</v>
      </c>
      <c r="V14" s="19">
        <v>4.2581305459581102E-2</v>
      </c>
      <c r="W14" s="19">
        <v>4.5022276612209297E-2</v>
      </c>
      <c r="X14" s="19">
        <v>9.1855654736761994E-2</v>
      </c>
      <c r="Y14" s="19">
        <v>3.2292399352826497E-2</v>
      </c>
      <c r="Z14" s="19"/>
      <c r="AA14" s="19">
        <v>0.12946662193338701</v>
      </c>
      <c r="AB14" s="19">
        <v>7.0311769410474206E-2</v>
      </c>
      <c r="AC14" s="19">
        <v>5.0219812907879802E-2</v>
      </c>
      <c r="AD14" s="19">
        <v>1.5508601102504901E-2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173</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160</v>
      </c>
      <c r="C9" s="17">
        <v>0.42260608982016501</v>
      </c>
      <c r="D9" s="17">
        <v>0.13786411391293499</v>
      </c>
      <c r="E9" s="17">
        <v>0.27341202194647402</v>
      </c>
      <c r="F9" s="17">
        <v>0.30023982251862402</v>
      </c>
      <c r="G9" s="17">
        <v>0.407446338254358</v>
      </c>
      <c r="H9" s="17">
        <v>0.63816890804350201</v>
      </c>
      <c r="I9" s="17">
        <v>0.69956690767341601</v>
      </c>
      <c r="J9" s="17"/>
      <c r="K9" s="17">
        <v>0.432526874395051</v>
      </c>
      <c r="L9" s="17">
        <v>0.41266635218792702</v>
      </c>
      <c r="M9" s="17"/>
      <c r="N9" s="17">
        <v>0.31255502934177498</v>
      </c>
      <c r="O9" s="17">
        <v>0.45098139371392498</v>
      </c>
      <c r="P9" s="17">
        <v>0.52436257474427905</v>
      </c>
      <c r="Q9" s="17">
        <v>0.40279919414855597</v>
      </c>
      <c r="R9" s="17">
        <v>0.40658857238659302</v>
      </c>
      <c r="S9" s="17">
        <v>0.41852951633602797</v>
      </c>
      <c r="T9" s="17">
        <v>0.47542864621476999</v>
      </c>
      <c r="U9" s="17">
        <v>0.45419955825455399</v>
      </c>
      <c r="V9" s="17">
        <v>0.35881042365265697</v>
      </c>
      <c r="W9" s="17">
        <v>0.39678828781825798</v>
      </c>
      <c r="X9" s="17">
        <v>0.61821847049927703</v>
      </c>
      <c r="Y9" s="17">
        <v>0.45798291704183203</v>
      </c>
      <c r="Z9" s="17"/>
      <c r="AA9" s="17">
        <v>0.466740961062306</v>
      </c>
      <c r="AB9" s="17">
        <v>0.38000718933390898</v>
      </c>
      <c r="AC9" s="17">
        <v>0.435091912649056</v>
      </c>
      <c r="AD9" s="17">
        <v>0.34254953913057001</v>
      </c>
      <c r="AE9" s="17">
        <v>0.33489613962139603</v>
      </c>
    </row>
    <row r="10" spans="2:31" ht="16" x14ac:dyDescent="0.2">
      <c r="B10" s="18" t="s">
        <v>161</v>
      </c>
      <c r="C10" s="17">
        <v>0.200559606758721</v>
      </c>
      <c r="D10" s="17">
        <v>0.22095645063476699</v>
      </c>
      <c r="E10" s="17">
        <v>0.24731356337354499</v>
      </c>
      <c r="F10" s="17">
        <v>0.16846300600453601</v>
      </c>
      <c r="G10" s="17">
        <v>0.26835413931581698</v>
      </c>
      <c r="H10" s="17">
        <v>0.14927266285884899</v>
      </c>
      <c r="I10" s="17">
        <v>0.15474996571097499</v>
      </c>
      <c r="J10" s="17"/>
      <c r="K10" s="17">
        <v>0.18916776281881501</v>
      </c>
      <c r="L10" s="17">
        <v>0.21242183972036899</v>
      </c>
      <c r="M10" s="17"/>
      <c r="N10" s="17">
        <v>0.246957031686315</v>
      </c>
      <c r="O10" s="17">
        <v>0.131918383002707</v>
      </c>
      <c r="P10" s="17">
        <v>0.27671357167876198</v>
      </c>
      <c r="Q10" s="17">
        <v>0.16700765342754501</v>
      </c>
      <c r="R10" s="17">
        <v>0.18753427381426599</v>
      </c>
      <c r="S10" s="17">
        <v>0.17849947837875599</v>
      </c>
      <c r="T10" s="17">
        <v>0.18702622794353699</v>
      </c>
      <c r="U10" s="17">
        <v>0.259785810629028</v>
      </c>
      <c r="V10" s="17">
        <v>0.202889809138562</v>
      </c>
      <c r="W10" s="17">
        <v>0.17298613261484799</v>
      </c>
      <c r="X10" s="17">
        <v>0.210435894167153</v>
      </c>
      <c r="Y10" s="17">
        <v>0.29044174265785899</v>
      </c>
      <c r="Z10" s="17"/>
      <c r="AA10" s="17">
        <v>0.15675189084003399</v>
      </c>
      <c r="AB10" s="17">
        <v>0.20656795157905899</v>
      </c>
      <c r="AC10" s="17">
        <v>0.219448332360968</v>
      </c>
      <c r="AD10" s="17">
        <v>0.23547642109237199</v>
      </c>
      <c r="AE10" s="17">
        <v>0.225513589056831</v>
      </c>
    </row>
    <row r="11" spans="2:31" ht="16" x14ac:dyDescent="0.2">
      <c r="B11" s="18" t="s">
        <v>162</v>
      </c>
      <c r="C11" s="17">
        <v>0.20001194195104599</v>
      </c>
      <c r="D11" s="17">
        <v>0.27924283577472703</v>
      </c>
      <c r="E11" s="17">
        <v>0.230872274360237</v>
      </c>
      <c r="F11" s="17">
        <v>0.27507464451333702</v>
      </c>
      <c r="G11" s="17">
        <v>0.240381175621497</v>
      </c>
      <c r="H11" s="17">
        <v>0.12933919464112101</v>
      </c>
      <c r="I11" s="17">
        <v>7.6187335128290401E-2</v>
      </c>
      <c r="J11" s="17"/>
      <c r="K11" s="17">
        <v>0.20433111057215</v>
      </c>
      <c r="L11" s="17">
        <v>0.19465157409238801</v>
      </c>
      <c r="M11" s="17"/>
      <c r="N11" s="17">
        <v>0.19318640609449</v>
      </c>
      <c r="O11" s="17">
        <v>0.24593858130729301</v>
      </c>
      <c r="P11" s="17">
        <v>0.104701784857515</v>
      </c>
      <c r="Q11" s="17">
        <v>0.21546968925471499</v>
      </c>
      <c r="R11" s="17">
        <v>0.25963984987199901</v>
      </c>
      <c r="S11" s="17">
        <v>0.21055061111509399</v>
      </c>
      <c r="T11" s="17">
        <v>0.18861365003456901</v>
      </c>
      <c r="U11" s="17">
        <v>0.185198288942752</v>
      </c>
      <c r="V11" s="17">
        <v>0.21815896395782</v>
      </c>
      <c r="W11" s="17">
        <v>0.235166885433996</v>
      </c>
      <c r="X11" s="17">
        <v>0.113040748918523</v>
      </c>
      <c r="Y11" s="17">
        <v>9.0444584447674406E-2</v>
      </c>
      <c r="Z11" s="17"/>
      <c r="AA11" s="17">
        <v>0.20445866598061299</v>
      </c>
      <c r="AB11" s="17">
        <v>0.22343422651486</v>
      </c>
      <c r="AC11" s="17">
        <v>0.15419900054732899</v>
      </c>
      <c r="AD11" s="17">
        <v>0.231146753970637</v>
      </c>
      <c r="AE11" s="17">
        <v>0.13310081791483799</v>
      </c>
    </row>
    <row r="12" spans="2:31" ht="16" x14ac:dyDescent="0.2">
      <c r="B12" s="18" t="s">
        <v>163</v>
      </c>
      <c r="C12" s="17">
        <v>0.105202204540617</v>
      </c>
      <c r="D12" s="17">
        <v>0.25604681584400302</v>
      </c>
      <c r="E12" s="17">
        <v>0.16324833334352101</v>
      </c>
      <c r="F12" s="17">
        <v>0.16386459590416999</v>
      </c>
      <c r="G12" s="17">
        <v>4.463635357812E-2</v>
      </c>
      <c r="H12" s="17">
        <v>1.2584340829853701E-2</v>
      </c>
      <c r="I12" s="17">
        <v>2.1540341431803001E-2</v>
      </c>
      <c r="J12" s="17"/>
      <c r="K12" s="17">
        <v>0.114416316350182</v>
      </c>
      <c r="L12" s="17">
        <v>9.66043574203133E-2</v>
      </c>
      <c r="M12" s="17"/>
      <c r="N12" s="17">
        <v>0.132418431334625</v>
      </c>
      <c r="O12" s="17">
        <v>7.7604412659733807E-2</v>
      </c>
      <c r="P12" s="17">
        <v>5.58467838633371E-2</v>
      </c>
      <c r="Q12" s="17">
        <v>0.15537452714199701</v>
      </c>
      <c r="R12" s="17">
        <v>5.9661042775397903E-2</v>
      </c>
      <c r="S12" s="17">
        <v>0.125777954244499</v>
      </c>
      <c r="T12" s="17">
        <v>7.8703606831952697E-2</v>
      </c>
      <c r="U12" s="17">
        <v>7.6229109856597699E-2</v>
      </c>
      <c r="V12" s="17">
        <v>0.14317643163843699</v>
      </c>
      <c r="W12" s="17">
        <v>0.13956272999779701</v>
      </c>
      <c r="X12" s="17">
        <v>4.0133255808286902E-2</v>
      </c>
      <c r="Y12" s="17">
        <v>9.8294856320437704E-2</v>
      </c>
      <c r="Z12" s="17"/>
      <c r="AA12" s="17">
        <v>7.3883054210064303E-2</v>
      </c>
      <c r="AB12" s="17">
        <v>0.13238337273495299</v>
      </c>
      <c r="AC12" s="17">
        <v>0.116307593315289</v>
      </c>
      <c r="AD12" s="17">
        <v>0.1266319682839</v>
      </c>
      <c r="AE12" s="17">
        <v>0.26089581579670401</v>
      </c>
    </row>
    <row r="13" spans="2:31" ht="16" x14ac:dyDescent="0.2">
      <c r="B13" s="18" t="s">
        <v>164</v>
      </c>
      <c r="C13" s="17">
        <v>3.3678642450300403E-2</v>
      </c>
      <c r="D13" s="17">
        <v>5.6420100455171901E-2</v>
      </c>
      <c r="E13" s="17">
        <v>6.1895891014842101E-2</v>
      </c>
      <c r="F13" s="17">
        <v>3.63785697518633E-2</v>
      </c>
      <c r="G13" s="17">
        <v>1.6353560380373201E-2</v>
      </c>
      <c r="H13" s="17">
        <v>1.9134376194654201E-2</v>
      </c>
      <c r="I13" s="17">
        <v>1.7242864865598902E-2</v>
      </c>
      <c r="J13" s="17"/>
      <c r="K13" s="17">
        <v>4.1682389930288402E-2</v>
      </c>
      <c r="L13" s="17">
        <v>2.5995132632390599E-2</v>
      </c>
      <c r="M13" s="17"/>
      <c r="N13" s="17">
        <v>4.1592637243541203E-2</v>
      </c>
      <c r="O13" s="17">
        <v>6.5279396928624001E-2</v>
      </c>
      <c r="P13" s="17">
        <v>2.5961722395685598E-2</v>
      </c>
      <c r="Q13" s="17">
        <v>1.86665173310855E-2</v>
      </c>
      <c r="R13" s="17">
        <v>1.556566123783E-2</v>
      </c>
      <c r="S13" s="17">
        <v>2.1946534759103999E-2</v>
      </c>
      <c r="T13" s="17">
        <v>2.5913732063389299E-2</v>
      </c>
      <c r="U13" s="17">
        <v>0</v>
      </c>
      <c r="V13" s="17">
        <v>5.11286529049624E-2</v>
      </c>
      <c r="W13" s="17">
        <v>4.3776318926383798E-2</v>
      </c>
      <c r="X13" s="17">
        <v>1.8171630606760299E-2</v>
      </c>
      <c r="Y13" s="17">
        <v>0</v>
      </c>
      <c r="Z13" s="17"/>
      <c r="AA13" s="17">
        <v>1.54378522510115E-2</v>
      </c>
      <c r="AB13" s="17">
        <v>2.6290090869575899E-2</v>
      </c>
      <c r="AC13" s="17">
        <v>4.95592701381459E-2</v>
      </c>
      <c r="AD13" s="17">
        <v>4.9244905925536299E-2</v>
      </c>
      <c r="AE13" s="17">
        <v>4.5593637610230497E-2</v>
      </c>
    </row>
    <row r="14" spans="2:31" ht="16" x14ac:dyDescent="0.2">
      <c r="B14" s="18" t="s">
        <v>165</v>
      </c>
      <c r="C14" s="19">
        <v>3.7941514479150201E-2</v>
      </c>
      <c r="D14" s="19">
        <v>4.9469683378397702E-2</v>
      </c>
      <c r="E14" s="19">
        <v>2.32579159613817E-2</v>
      </c>
      <c r="F14" s="19">
        <v>5.5979361307470901E-2</v>
      </c>
      <c r="G14" s="19">
        <v>2.28284328498349E-2</v>
      </c>
      <c r="H14" s="19">
        <v>5.1500517432020103E-2</v>
      </c>
      <c r="I14" s="19">
        <v>3.0712585189916999E-2</v>
      </c>
      <c r="J14" s="19"/>
      <c r="K14" s="19">
        <v>1.7875545933513402E-2</v>
      </c>
      <c r="L14" s="19">
        <v>5.7660743946611998E-2</v>
      </c>
      <c r="M14" s="19"/>
      <c r="N14" s="19">
        <v>7.3290464299253594E-2</v>
      </c>
      <c r="O14" s="19">
        <v>2.82778323877169E-2</v>
      </c>
      <c r="P14" s="19">
        <v>1.24135624604211E-2</v>
      </c>
      <c r="Q14" s="19">
        <v>4.0682418696101903E-2</v>
      </c>
      <c r="R14" s="19">
        <v>7.1010599913914299E-2</v>
      </c>
      <c r="S14" s="19">
        <v>4.4695905166517599E-2</v>
      </c>
      <c r="T14" s="19">
        <v>4.4314136911782299E-2</v>
      </c>
      <c r="U14" s="19">
        <v>2.4587232317068702E-2</v>
      </c>
      <c r="V14" s="19">
        <v>2.5835718707560799E-2</v>
      </c>
      <c r="W14" s="19">
        <v>1.1719645208718101E-2</v>
      </c>
      <c r="X14" s="19">
        <v>0</v>
      </c>
      <c r="Y14" s="19">
        <v>6.2835899532197606E-2</v>
      </c>
      <c r="Z14" s="19"/>
      <c r="AA14" s="19">
        <v>8.2727575655972399E-2</v>
      </c>
      <c r="AB14" s="19">
        <v>3.1317168967643798E-2</v>
      </c>
      <c r="AC14" s="19">
        <v>2.53938909892116E-2</v>
      </c>
      <c r="AD14" s="19">
        <v>1.49504115969845E-2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174</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160</v>
      </c>
      <c r="C9" s="17">
        <v>0.23167235390065</v>
      </c>
      <c r="D9" s="17">
        <v>0.11968319624564</v>
      </c>
      <c r="E9" s="17">
        <v>0.15541754581129999</v>
      </c>
      <c r="F9" s="17">
        <v>0.17516707644139101</v>
      </c>
      <c r="G9" s="17">
        <v>0.20623344534767701</v>
      </c>
      <c r="H9" s="17">
        <v>0.30729933471187099</v>
      </c>
      <c r="I9" s="17">
        <v>0.383588810369832</v>
      </c>
      <c r="J9" s="17"/>
      <c r="K9" s="17">
        <v>0.22832824838052901</v>
      </c>
      <c r="L9" s="17">
        <v>0.23396315874735299</v>
      </c>
      <c r="M9" s="17"/>
      <c r="N9" s="17">
        <v>0.124750574112468</v>
      </c>
      <c r="O9" s="17">
        <v>0.23169435356592699</v>
      </c>
      <c r="P9" s="17">
        <v>0.224755924161054</v>
      </c>
      <c r="Q9" s="17">
        <v>0.22426724685698399</v>
      </c>
      <c r="R9" s="17">
        <v>0.25371228744398</v>
      </c>
      <c r="S9" s="17">
        <v>0.20814536031066899</v>
      </c>
      <c r="T9" s="17">
        <v>0.26122556198038899</v>
      </c>
      <c r="U9" s="17">
        <v>0.31948357056104598</v>
      </c>
      <c r="V9" s="17">
        <v>0.21460628356300701</v>
      </c>
      <c r="W9" s="17">
        <v>0.28340411564308199</v>
      </c>
      <c r="X9" s="17">
        <v>0.35688117315416001</v>
      </c>
      <c r="Y9" s="17">
        <v>0.29558183712297098</v>
      </c>
      <c r="Z9" s="17"/>
      <c r="AA9" s="17">
        <v>0.24744710074932</v>
      </c>
      <c r="AB9" s="17">
        <v>0.18500141912158399</v>
      </c>
      <c r="AC9" s="17">
        <v>0.22885387499100901</v>
      </c>
      <c r="AD9" s="17">
        <v>0.18249525235422101</v>
      </c>
      <c r="AE9" s="17">
        <v>0.29103180201748402</v>
      </c>
    </row>
    <row r="10" spans="2:31" ht="16" x14ac:dyDescent="0.2">
      <c r="B10" s="18" t="s">
        <v>161</v>
      </c>
      <c r="C10" s="17">
        <v>0.28019072487232699</v>
      </c>
      <c r="D10" s="17">
        <v>0.19873038602898599</v>
      </c>
      <c r="E10" s="17">
        <v>0.25624597108819402</v>
      </c>
      <c r="F10" s="17">
        <v>0.236658457928629</v>
      </c>
      <c r="G10" s="17">
        <v>0.31407178340519698</v>
      </c>
      <c r="H10" s="17">
        <v>0.30535069664810199</v>
      </c>
      <c r="I10" s="17">
        <v>0.34470296415531898</v>
      </c>
      <c r="J10" s="17"/>
      <c r="K10" s="17">
        <v>0.27243452941801999</v>
      </c>
      <c r="L10" s="17">
        <v>0.28691079956382898</v>
      </c>
      <c r="M10" s="17"/>
      <c r="N10" s="17">
        <v>0.35028984891451298</v>
      </c>
      <c r="O10" s="17">
        <v>0.27054825030429003</v>
      </c>
      <c r="P10" s="17">
        <v>0.35739761431511102</v>
      </c>
      <c r="Q10" s="17">
        <v>0.27987836445575798</v>
      </c>
      <c r="R10" s="17">
        <v>0.25750605691048101</v>
      </c>
      <c r="S10" s="17">
        <v>0.26408760623216498</v>
      </c>
      <c r="T10" s="17">
        <v>0.28535858391046598</v>
      </c>
      <c r="U10" s="17">
        <v>0.186381455018653</v>
      </c>
      <c r="V10" s="17">
        <v>0.26672853349999598</v>
      </c>
      <c r="W10" s="17">
        <v>0.22951754826553999</v>
      </c>
      <c r="X10" s="17">
        <v>0.22723257852388601</v>
      </c>
      <c r="Y10" s="17">
        <v>0.29207047526619001</v>
      </c>
      <c r="Z10" s="17"/>
      <c r="AA10" s="17">
        <v>0.30072805639677602</v>
      </c>
      <c r="AB10" s="17">
        <v>0.25779659731946297</v>
      </c>
      <c r="AC10" s="17">
        <v>0.30215626364613601</v>
      </c>
      <c r="AD10" s="17">
        <v>0.27621274399826201</v>
      </c>
      <c r="AE10" s="17">
        <v>0.17853061699035699</v>
      </c>
    </row>
    <row r="11" spans="2:31" ht="16" x14ac:dyDescent="0.2">
      <c r="B11" s="18" t="s">
        <v>162</v>
      </c>
      <c r="C11" s="17">
        <v>0.27000770678923702</v>
      </c>
      <c r="D11" s="17">
        <v>0.345134440759294</v>
      </c>
      <c r="E11" s="17">
        <v>0.31772048509492201</v>
      </c>
      <c r="F11" s="17">
        <v>0.32636028843869103</v>
      </c>
      <c r="G11" s="17">
        <v>0.28955239983480802</v>
      </c>
      <c r="H11" s="17">
        <v>0.239952819849439</v>
      </c>
      <c r="I11" s="17">
        <v>0.140024444483901</v>
      </c>
      <c r="J11" s="17"/>
      <c r="K11" s="17">
        <v>0.27749722342139499</v>
      </c>
      <c r="L11" s="17">
        <v>0.263706761258444</v>
      </c>
      <c r="M11" s="17"/>
      <c r="N11" s="17">
        <v>0.28828108102544397</v>
      </c>
      <c r="O11" s="17">
        <v>0.27683804196671702</v>
      </c>
      <c r="P11" s="17">
        <v>0.21669019680576601</v>
      </c>
      <c r="Q11" s="17">
        <v>0.32970477119752101</v>
      </c>
      <c r="R11" s="17">
        <v>0.26659460448170003</v>
      </c>
      <c r="S11" s="17">
        <v>0.31213692322127901</v>
      </c>
      <c r="T11" s="17">
        <v>0.227648643941646</v>
      </c>
      <c r="U11" s="17">
        <v>0.378201709329823</v>
      </c>
      <c r="V11" s="17">
        <v>0.239318845120575</v>
      </c>
      <c r="W11" s="17">
        <v>0.24646389426359</v>
      </c>
      <c r="X11" s="17">
        <v>0.227477867741818</v>
      </c>
      <c r="Y11" s="17">
        <v>0.219251301418875</v>
      </c>
      <c r="Z11" s="17"/>
      <c r="AA11" s="17">
        <v>0.24457641943019401</v>
      </c>
      <c r="AB11" s="17">
        <v>0.29469005224411499</v>
      </c>
      <c r="AC11" s="17">
        <v>0.270047059784156</v>
      </c>
      <c r="AD11" s="17">
        <v>0.29283810990065401</v>
      </c>
      <c r="AE11" s="17">
        <v>0.195967803544536</v>
      </c>
    </row>
    <row r="12" spans="2:31" ht="16" x14ac:dyDescent="0.2">
      <c r="B12" s="18" t="s">
        <v>163</v>
      </c>
      <c r="C12" s="17">
        <v>0.117627062357702</v>
      </c>
      <c r="D12" s="17">
        <v>0.208794578455268</v>
      </c>
      <c r="E12" s="17">
        <v>0.161263090049374</v>
      </c>
      <c r="F12" s="17">
        <v>0.143850449697838</v>
      </c>
      <c r="G12" s="17">
        <v>0.11946717654835599</v>
      </c>
      <c r="H12" s="17">
        <v>4.4612985280736497E-2</v>
      </c>
      <c r="I12" s="17">
        <v>4.7967776706477797E-2</v>
      </c>
      <c r="J12" s="17"/>
      <c r="K12" s="17">
        <v>0.14547296365067</v>
      </c>
      <c r="L12" s="17">
        <v>9.0896999929015204E-2</v>
      </c>
      <c r="M12" s="17"/>
      <c r="N12" s="17">
        <v>0.128932856488404</v>
      </c>
      <c r="O12" s="17">
        <v>0.10734315899394101</v>
      </c>
      <c r="P12" s="17">
        <v>0.12010933205596699</v>
      </c>
      <c r="Q12" s="17">
        <v>6.8456620123679299E-2</v>
      </c>
      <c r="R12" s="17">
        <v>7.3687767525428993E-2</v>
      </c>
      <c r="S12" s="17">
        <v>0.13957832696773301</v>
      </c>
      <c r="T12" s="17">
        <v>0.12737489395369</v>
      </c>
      <c r="U12" s="17">
        <v>6.8782230863576793E-2</v>
      </c>
      <c r="V12" s="17">
        <v>0.16817241626177701</v>
      </c>
      <c r="W12" s="17">
        <v>0.12452063097732501</v>
      </c>
      <c r="X12" s="17">
        <v>0.15289167446138499</v>
      </c>
      <c r="Y12" s="17">
        <v>6.3217467570651303E-2</v>
      </c>
      <c r="Z12" s="17"/>
      <c r="AA12" s="17">
        <v>7.5252145010331603E-2</v>
      </c>
      <c r="AB12" s="17">
        <v>0.17972303535586401</v>
      </c>
      <c r="AC12" s="17">
        <v>0.11357556401964899</v>
      </c>
      <c r="AD12" s="17">
        <v>0.14149759108586901</v>
      </c>
      <c r="AE12" s="17">
        <v>0.188856560534851</v>
      </c>
    </row>
    <row r="13" spans="2:31" ht="16" x14ac:dyDescent="0.2">
      <c r="B13" s="18" t="s">
        <v>164</v>
      </c>
      <c r="C13" s="17">
        <v>4.3400128410962899E-2</v>
      </c>
      <c r="D13" s="17">
        <v>9.8706269766884902E-2</v>
      </c>
      <c r="E13" s="17">
        <v>6.5901334301113099E-2</v>
      </c>
      <c r="F13" s="17">
        <v>5.1755593353246802E-2</v>
      </c>
      <c r="G13" s="17">
        <v>9.7639415423375706E-3</v>
      </c>
      <c r="H13" s="17">
        <v>3.81986199998047E-2</v>
      </c>
      <c r="I13" s="17">
        <v>1.24050307061969E-2</v>
      </c>
      <c r="J13" s="17"/>
      <c r="K13" s="17">
        <v>4.6419951869504303E-2</v>
      </c>
      <c r="L13" s="17">
        <v>4.0615530161883601E-2</v>
      </c>
      <c r="M13" s="17"/>
      <c r="N13" s="17">
        <v>4.7506603002084299E-2</v>
      </c>
      <c r="O13" s="17">
        <v>5.7852821739053199E-2</v>
      </c>
      <c r="P13" s="17">
        <v>1.1518768273691801E-2</v>
      </c>
      <c r="Q13" s="17">
        <v>6.8568928617615099E-2</v>
      </c>
      <c r="R13" s="17">
        <v>1.556566123783E-2</v>
      </c>
      <c r="S13" s="17">
        <v>2.1836824497839399E-2</v>
      </c>
      <c r="T13" s="17">
        <v>5.40781793020274E-2</v>
      </c>
      <c r="U13" s="17">
        <v>2.25638019098327E-2</v>
      </c>
      <c r="V13" s="17">
        <v>6.00915080442481E-2</v>
      </c>
      <c r="W13" s="17">
        <v>5.8053030384909998E-2</v>
      </c>
      <c r="X13" s="17">
        <v>0</v>
      </c>
      <c r="Y13" s="17">
        <v>6.7043019089114794E-2</v>
      </c>
      <c r="Z13" s="17"/>
      <c r="AA13" s="17">
        <v>4.4396255940303601E-2</v>
      </c>
      <c r="AB13" s="17">
        <v>3.2173664991025801E-2</v>
      </c>
      <c r="AC13" s="17">
        <v>4.4955372660861102E-2</v>
      </c>
      <c r="AD13" s="17">
        <v>6.81210412935951E-2</v>
      </c>
      <c r="AE13" s="17">
        <v>0.14561321691277301</v>
      </c>
    </row>
    <row r="14" spans="2:31" ht="16" x14ac:dyDescent="0.2">
      <c r="B14" s="18" t="s">
        <v>165</v>
      </c>
      <c r="C14" s="19">
        <v>5.7102023669121697E-2</v>
      </c>
      <c r="D14" s="19">
        <v>2.8951128743926999E-2</v>
      </c>
      <c r="E14" s="19">
        <v>4.3451573655096602E-2</v>
      </c>
      <c r="F14" s="19">
        <v>6.62081341402041E-2</v>
      </c>
      <c r="G14" s="19">
        <v>6.0911253321623497E-2</v>
      </c>
      <c r="H14" s="19">
        <v>6.4585543510046195E-2</v>
      </c>
      <c r="I14" s="19">
        <v>7.1310973578273595E-2</v>
      </c>
      <c r="J14" s="19"/>
      <c r="K14" s="19">
        <v>2.9847083259881401E-2</v>
      </c>
      <c r="L14" s="19">
        <v>8.3906750339476005E-2</v>
      </c>
      <c r="M14" s="19"/>
      <c r="N14" s="19">
        <v>6.0239036457086198E-2</v>
      </c>
      <c r="O14" s="19">
        <v>5.5723373430070999E-2</v>
      </c>
      <c r="P14" s="19">
        <v>6.95281643884096E-2</v>
      </c>
      <c r="Q14" s="19">
        <v>2.9124068748442901E-2</v>
      </c>
      <c r="R14" s="19">
        <v>0.13293362240057999</v>
      </c>
      <c r="S14" s="19">
        <v>5.4214958770314202E-2</v>
      </c>
      <c r="T14" s="19">
        <v>4.4314136911782299E-2</v>
      </c>
      <c r="U14" s="19">
        <v>2.4587232317068702E-2</v>
      </c>
      <c r="V14" s="19">
        <v>5.1082413510397703E-2</v>
      </c>
      <c r="W14" s="19">
        <v>5.8040780465552201E-2</v>
      </c>
      <c r="X14" s="19">
        <v>3.5516706118751198E-2</v>
      </c>
      <c r="Y14" s="19">
        <v>6.2835899532197606E-2</v>
      </c>
      <c r="Z14" s="19"/>
      <c r="AA14" s="19">
        <v>8.7600022473074496E-2</v>
      </c>
      <c r="AB14" s="19">
        <v>5.0615230967947303E-2</v>
      </c>
      <c r="AC14" s="19">
        <v>4.04118648981883E-2</v>
      </c>
      <c r="AD14" s="19">
        <v>3.8835261367400203E-2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175</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160</v>
      </c>
      <c r="C9" s="17">
        <v>0.23591584151707901</v>
      </c>
      <c r="D9" s="17">
        <v>0.10408173075291</v>
      </c>
      <c r="E9" s="17">
        <v>0.180728333298668</v>
      </c>
      <c r="F9" s="17">
        <v>0.196838882286095</v>
      </c>
      <c r="G9" s="17">
        <v>0.203601230122474</v>
      </c>
      <c r="H9" s="17">
        <v>0.334804354567528</v>
      </c>
      <c r="I9" s="17">
        <v>0.35960074480227</v>
      </c>
      <c r="J9" s="17"/>
      <c r="K9" s="17">
        <v>0.24201218518661599</v>
      </c>
      <c r="L9" s="17">
        <v>0.229011675737956</v>
      </c>
      <c r="M9" s="17"/>
      <c r="N9" s="17">
        <v>0.16052210230508199</v>
      </c>
      <c r="O9" s="17">
        <v>0.22436326472396301</v>
      </c>
      <c r="P9" s="17">
        <v>0.27180549198119902</v>
      </c>
      <c r="Q9" s="17">
        <v>0.228455311900395</v>
      </c>
      <c r="R9" s="17">
        <v>0.241747885867061</v>
      </c>
      <c r="S9" s="17">
        <v>0.21016492151915001</v>
      </c>
      <c r="T9" s="17">
        <v>0.27639782611129099</v>
      </c>
      <c r="U9" s="17">
        <v>0.163743962626581</v>
      </c>
      <c r="V9" s="17">
        <v>0.22274931123403299</v>
      </c>
      <c r="W9" s="17">
        <v>0.25972267111387998</v>
      </c>
      <c r="X9" s="17">
        <v>0.34110597856459302</v>
      </c>
      <c r="Y9" s="17">
        <v>0.42202844014539298</v>
      </c>
      <c r="Z9" s="17"/>
      <c r="AA9" s="17">
        <v>0.24851805063104801</v>
      </c>
      <c r="AB9" s="17">
        <v>0.20481385535553401</v>
      </c>
      <c r="AC9" s="17">
        <v>0.23287452277975201</v>
      </c>
      <c r="AD9" s="17">
        <v>0.22299262753868199</v>
      </c>
      <c r="AE9" s="17">
        <v>0.190737696657334</v>
      </c>
    </row>
    <row r="10" spans="2:31" ht="16" x14ac:dyDescent="0.2">
      <c r="B10" s="18" t="s">
        <v>161</v>
      </c>
      <c r="C10" s="17">
        <v>0.27306747813785098</v>
      </c>
      <c r="D10" s="17">
        <v>0.22387333899617001</v>
      </c>
      <c r="E10" s="17">
        <v>0.25293262769091401</v>
      </c>
      <c r="F10" s="17">
        <v>0.261452397505056</v>
      </c>
      <c r="G10" s="17">
        <v>0.27747292055994999</v>
      </c>
      <c r="H10" s="17">
        <v>0.29155870436925702</v>
      </c>
      <c r="I10" s="17">
        <v>0.31546556934317999</v>
      </c>
      <c r="J10" s="17"/>
      <c r="K10" s="17">
        <v>0.27519973931770098</v>
      </c>
      <c r="L10" s="17">
        <v>0.27011310766722502</v>
      </c>
      <c r="M10" s="17"/>
      <c r="N10" s="17">
        <v>0.24888046131810701</v>
      </c>
      <c r="O10" s="17">
        <v>0.327069370493273</v>
      </c>
      <c r="P10" s="17">
        <v>0.38158253193123498</v>
      </c>
      <c r="Q10" s="17">
        <v>0.28419889536096199</v>
      </c>
      <c r="R10" s="17">
        <v>0.19743130421548499</v>
      </c>
      <c r="S10" s="17">
        <v>0.28546734051072797</v>
      </c>
      <c r="T10" s="17">
        <v>0.253484747035155</v>
      </c>
      <c r="U10" s="17">
        <v>0.290770181371936</v>
      </c>
      <c r="V10" s="17">
        <v>0.26840056080215702</v>
      </c>
      <c r="W10" s="17">
        <v>0.218695289977417</v>
      </c>
      <c r="X10" s="17">
        <v>0.242031352236562</v>
      </c>
      <c r="Y10" s="17">
        <v>0.23006883173647499</v>
      </c>
      <c r="Z10" s="17"/>
      <c r="AA10" s="17">
        <v>0.27065299139780502</v>
      </c>
      <c r="AB10" s="17">
        <v>0.23376279716200299</v>
      </c>
      <c r="AC10" s="17">
        <v>0.28704044266560502</v>
      </c>
      <c r="AD10" s="17">
        <v>0.29540718396743398</v>
      </c>
      <c r="AE10" s="17">
        <v>0.27805551588465799</v>
      </c>
    </row>
    <row r="11" spans="2:31" ht="16" x14ac:dyDescent="0.2">
      <c r="B11" s="18" t="s">
        <v>162</v>
      </c>
      <c r="C11" s="17">
        <v>0.27051528832872801</v>
      </c>
      <c r="D11" s="17">
        <v>0.32597519170356398</v>
      </c>
      <c r="E11" s="17">
        <v>0.303548122305139</v>
      </c>
      <c r="F11" s="17">
        <v>0.27384190379408602</v>
      </c>
      <c r="G11" s="17">
        <v>0.333404314029566</v>
      </c>
      <c r="H11" s="17">
        <v>0.23131736170210701</v>
      </c>
      <c r="I11" s="17">
        <v>0.17972510435755101</v>
      </c>
      <c r="J11" s="17"/>
      <c r="K11" s="17">
        <v>0.269934910062813</v>
      </c>
      <c r="L11" s="17">
        <v>0.27208980939398197</v>
      </c>
      <c r="M11" s="17"/>
      <c r="N11" s="17">
        <v>0.34365426677005301</v>
      </c>
      <c r="O11" s="17">
        <v>0.23653255846254001</v>
      </c>
      <c r="P11" s="17">
        <v>0.21801839325641301</v>
      </c>
      <c r="Q11" s="17">
        <v>0.24783353828317001</v>
      </c>
      <c r="R11" s="17">
        <v>0.31518778747682902</v>
      </c>
      <c r="S11" s="17">
        <v>0.29035394323268499</v>
      </c>
      <c r="T11" s="17">
        <v>0.26478755311388802</v>
      </c>
      <c r="U11" s="17">
        <v>0.42941433153472602</v>
      </c>
      <c r="V11" s="17">
        <v>0.22901196362138601</v>
      </c>
      <c r="W11" s="17">
        <v>0.27581802084232998</v>
      </c>
      <c r="X11" s="17">
        <v>0.210750409639023</v>
      </c>
      <c r="Y11" s="17">
        <v>0.15510591098739601</v>
      </c>
      <c r="Z11" s="17"/>
      <c r="AA11" s="17">
        <v>0.280854407361249</v>
      </c>
      <c r="AB11" s="17">
        <v>0.286622304138198</v>
      </c>
      <c r="AC11" s="17">
        <v>0.258547112332915</v>
      </c>
      <c r="AD11" s="17">
        <v>0.25448880769127002</v>
      </c>
      <c r="AE11" s="17">
        <v>0.25096791853053402</v>
      </c>
    </row>
    <row r="12" spans="2:31" ht="16" x14ac:dyDescent="0.2">
      <c r="B12" s="18" t="s">
        <v>163</v>
      </c>
      <c r="C12" s="17">
        <v>0.114491214092</v>
      </c>
      <c r="D12" s="17">
        <v>0.20389574155419701</v>
      </c>
      <c r="E12" s="17">
        <v>0.17743308985717801</v>
      </c>
      <c r="F12" s="17">
        <v>0.12790394255905599</v>
      </c>
      <c r="G12" s="17">
        <v>9.79312148518003E-2</v>
      </c>
      <c r="H12" s="17">
        <v>5.185406823067E-2</v>
      </c>
      <c r="I12" s="17">
        <v>4.8634335903874497E-2</v>
      </c>
      <c r="J12" s="17"/>
      <c r="K12" s="17">
        <v>0.123374012110152</v>
      </c>
      <c r="L12" s="17">
        <v>0.10625124264112699</v>
      </c>
      <c r="M12" s="17"/>
      <c r="N12" s="17">
        <v>0.14391810106846201</v>
      </c>
      <c r="O12" s="17">
        <v>0.113181452039205</v>
      </c>
      <c r="P12" s="17">
        <v>6.8206521985010704E-2</v>
      </c>
      <c r="Q12" s="17">
        <v>0.122477313590628</v>
      </c>
      <c r="R12" s="17">
        <v>0.12910232003004499</v>
      </c>
      <c r="S12" s="17">
        <v>9.4444966945150505E-2</v>
      </c>
      <c r="T12" s="17">
        <v>0.115564861552254</v>
      </c>
      <c r="U12" s="17">
        <v>9.1484292149688104E-2</v>
      </c>
      <c r="V12" s="17">
        <v>0.117210748312761</v>
      </c>
      <c r="W12" s="17">
        <v>0.13443767012597199</v>
      </c>
      <c r="X12" s="17">
        <v>7.8096730331056297E-2</v>
      </c>
      <c r="Y12" s="17">
        <v>0.12571948941945399</v>
      </c>
      <c r="Z12" s="17"/>
      <c r="AA12" s="17">
        <v>7.6963999520563306E-2</v>
      </c>
      <c r="AB12" s="17">
        <v>0.165786168617966</v>
      </c>
      <c r="AC12" s="17">
        <v>0.11011812677185</v>
      </c>
      <c r="AD12" s="17">
        <v>0.14808355009864799</v>
      </c>
      <c r="AE12" s="17">
        <v>0.19100448802578199</v>
      </c>
    </row>
    <row r="13" spans="2:31" ht="16" x14ac:dyDescent="0.2">
      <c r="B13" s="18" t="s">
        <v>164</v>
      </c>
      <c r="C13" s="17">
        <v>5.040950494568E-2</v>
      </c>
      <c r="D13" s="17">
        <v>0.106138352736423</v>
      </c>
      <c r="E13" s="17">
        <v>6.6083270060390498E-2</v>
      </c>
      <c r="F13" s="17">
        <v>6.3015902525708295E-2</v>
      </c>
      <c r="G13" s="17">
        <v>2.7465592851447E-2</v>
      </c>
      <c r="H13" s="17">
        <v>2.5614279169951001E-2</v>
      </c>
      <c r="I13" s="17">
        <v>2.57184474135638E-2</v>
      </c>
      <c r="J13" s="17"/>
      <c r="K13" s="17">
        <v>5.8671667395046097E-2</v>
      </c>
      <c r="L13" s="17">
        <v>4.25362258487526E-2</v>
      </c>
      <c r="M13" s="17"/>
      <c r="N13" s="17">
        <v>5.5805256278077302E-2</v>
      </c>
      <c r="O13" s="17">
        <v>5.6847069362205897E-2</v>
      </c>
      <c r="P13" s="17">
        <v>1.32060104345148E-2</v>
      </c>
      <c r="Q13" s="17">
        <v>5.8116462765115499E-2</v>
      </c>
      <c r="R13" s="17">
        <v>3.0847097376705799E-2</v>
      </c>
      <c r="S13" s="17">
        <v>7.5590601350717407E-2</v>
      </c>
      <c r="T13" s="17">
        <v>2.25547632134936E-2</v>
      </c>
      <c r="U13" s="17">
        <v>0</v>
      </c>
      <c r="V13" s="17">
        <v>0.10341922331407601</v>
      </c>
      <c r="W13" s="17">
        <v>4.4133645636158701E-2</v>
      </c>
      <c r="X13" s="17">
        <v>3.5406243265595501E-2</v>
      </c>
      <c r="Y13" s="17">
        <v>3.4784928358456098E-2</v>
      </c>
      <c r="Z13" s="17"/>
      <c r="AA13" s="17">
        <v>4.1132068073163303E-2</v>
      </c>
      <c r="AB13" s="17">
        <v>5.2984859094929899E-2</v>
      </c>
      <c r="AC13" s="17">
        <v>6.4284930532409107E-2</v>
      </c>
      <c r="AD13" s="17">
        <v>4.7612686988711399E-2</v>
      </c>
      <c r="AE13" s="17">
        <v>8.9234380901691598E-2</v>
      </c>
    </row>
    <row r="14" spans="2:31" ht="16" x14ac:dyDescent="0.2">
      <c r="B14" s="18" t="s">
        <v>165</v>
      </c>
      <c r="C14" s="19">
        <v>5.5600672978662301E-2</v>
      </c>
      <c r="D14" s="19">
        <v>3.6035644256734903E-2</v>
      </c>
      <c r="E14" s="19">
        <v>1.9274556787711099E-2</v>
      </c>
      <c r="F14" s="19">
        <v>7.6946971329999794E-2</v>
      </c>
      <c r="G14" s="19">
        <v>6.0124727584761999E-2</v>
      </c>
      <c r="H14" s="19">
        <v>6.4851231960487504E-2</v>
      </c>
      <c r="I14" s="19">
        <v>7.0855798179560503E-2</v>
      </c>
      <c r="J14" s="19"/>
      <c r="K14" s="19">
        <v>3.08074859276718E-2</v>
      </c>
      <c r="L14" s="19">
        <v>7.9997938710958394E-2</v>
      </c>
      <c r="M14" s="19"/>
      <c r="N14" s="19">
        <v>4.7219812260218201E-2</v>
      </c>
      <c r="O14" s="19">
        <v>4.2006284918813197E-2</v>
      </c>
      <c r="P14" s="19">
        <v>4.7181050411627103E-2</v>
      </c>
      <c r="Q14" s="19">
        <v>5.8918478099728902E-2</v>
      </c>
      <c r="R14" s="19">
        <v>8.5683605033874594E-2</v>
      </c>
      <c r="S14" s="19">
        <v>4.3978226441569297E-2</v>
      </c>
      <c r="T14" s="19">
        <v>6.7210248973918502E-2</v>
      </c>
      <c r="U14" s="19">
        <v>2.4587232317068702E-2</v>
      </c>
      <c r="V14" s="19">
        <v>5.9208192715587402E-2</v>
      </c>
      <c r="W14" s="19">
        <v>6.7192702304242499E-2</v>
      </c>
      <c r="X14" s="19">
        <v>9.2609285963169904E-2</v>
      </c>
      <c r="Y14" s="19">
        <v>3.2292399352826497E-2</v>
      </c>
      <c r="Z14" s="19"/>
      <c r="AA14" s="19">
        <v>8.1878483016171594E-2</v>
      </c>
      <c r="AB14" s="19">
        <v>5.6030015631368502E-2</v>
      </c>
      <c r="AC14" s="19">
        <v>4.7134864917468003E-2</v>
      </c>
      <c r="AD14" s="19">
        <v>3.1415143715254702E-2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176</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160</v>
      </c>
      <c r="C9" s="17">
        <v>0.244400358836461</v>
      </c>
      <c r="D9" s="17">
        <v>8.2114958109138894E-2</v>
      </c>
      <c r="E9" s="17">
        <v>0.16861895848706601</v>
      </c>
      <c r="F9" s="17">
        <v>0.15974429358627301</v>
      </c>
      <c r="G9" s="17">
        <v>0.26324285953651799</v>
      </c>
      <c r="H9" s="17">
        <v>0.36512853492492398</v>
      </c>
      <c r="I9" s="17">
        <v>0.38608301793417699</v>
      </c>
      <c r="J9" s="17"/>
      <c r="K9" s="17">
        <v>0.25072924204637398</v>
      </c>
      <c r="L9" s="17">
        <v>0.23730093402643801</v>
      </c>
      <c r="M9" s="17"/>
      <c r="N9" s="17">
        <v>0.16529073706042599</v>
      </c>
      <c r="O9" s="17">
        <v>0.31465824008875698</v>
      </c>
      <c r="P9" s="17">
        <v>0.21416813627134099</v>
      </c>
      <c r="Q9" s="17">
        <v>0.25053642700770701</v>
      </c>
      <c r="R9" s="17">
        <v>0.222886210425534</v>
      </c>
      <c r="S9" s="17">
        <v>0.23739578183594101</v>
      </c>
      <c r="T9" s="17">
        <v>0.26573535010349097</v>
      </c>
      <c r="U9" s="17">
        <v>0.29546176054265499</v>
      </c>
      <c r="V9" s="17">
        <v>0.22558902934629299</v>
      </c>
      <c r="W9" s="17">
        <v>0.22599311507521899</v>
      </c>
      <c r="X9" s="17">
        <v>0.357627345362244</v>
      </c>
      <c r="Y9" s="17">
        <v>0.25458179806950898</v>
      </c>
      <c r="Z9" s="17"/>
      <c r="AA9" s="17">
        <v>0.25589668428080897</v>
      </c>
      <c r="AB9" s="17">
        <v>0.239370840011674</v>
      </c>
      <c r="AC9" s="17">
        <v>0.22725859667520301</v>
      </c>
      <c r="AD9" s="17">
        <v>0.193319196960167</v>
      </c>
      <c r="AE9" s="17">
        <v>0.292007590669074</v>
      </c>
    </row>
    <row r="10" spans="2:31" ht="16" x14ac:dyDescent="0.2">
      <c r="B10" s="18" t="s">
        <v>161</v>
      </c>
      <c r="C10" s="17">
        <v>0.257869276471484</v>
      </c>
      <c r="D10" s="17">
        <v>0.239682453385136</v>
      </c>
      <c r="E10" s="17">
        <v>0.25771071948762297</v>
      </c>
      <c r="F10" s="17">
        <v>0.28425994792258003</v>
      </c>
      <c r="G10" s="17">
        <v>0.24577570360630799</v>
      </c>
      <c r="H10" s="17">
        <v>0.236331460490808</v>
      </c>
      <c r="I10" s="17">
        <v>0.27274939831665801</v>
      </c>
      <c r="J10" s="17"/>
      <c r="K10" s="17">
        <v>0.24384117415218501</v>
      </c>
      <c r="L10" s="17">
        <v>0.27062548209527398</v>
      </c>
      <c r="M10" s="17"/>
      <c r="N10" s="17">
        <v>0.24512580131949899</v>
      </c>
      <c r="O10" s="17">
        <v>0.16342429789677501</v>
      </c>
      <c r="P10" s="17">
        <v>0.33200810522657898</v>
      </c>
      <c r="Q10" s="17">
        <v>0.29323389681262901</v>
      </c>
      <c r="R10" s="17">
        <v>0.300108613662801</v>
      </c>
      <c r="S10" s="17">
        <v>0.27254736402494401</v>
      </c>
      <c r="T10" s="17">
        <v>0.21920490041236301</v>
      </c>
      <c r="U10" s="17">
        <v>0.21431883666073201</v>
      </c>
      <c r="V10" s="17">
        <v>0.27311388867465902</v>
      </c>
      <c r="W10" s="17">
        <v>0.27181456723784803</v>
      </c>
      <c r="X10" s="17">
        <v>0.28245258859543898</v>
      </c>
      <c r="Y10" s="17">
        <v>0.30463324067991499</v>
      </c>
      <c r="Z10" s="17"/>
      <c r="AA10" s="17">
        <v>0.27136831392035698</v>
      </c>
      <c r="AB10" s="17">
        <v>0.19417200948593499</v>
      </c>
      <c r="AC10" s="17">
        <v>0.29205271024344998</v>
      </c>
      <c r="AD10" s="17">
        <v>0.26483572734573402</v>
      </c>
      <c r="AE10" s="17">
        <v>0.22387804613274301</v>
      </c>
    </row>
    <row r="11" spans="2:31" ht="16" x14ac:dyDescent="0.2">
      <c r="B11" s="18" t="s">
        <v>162</v>
      </c>
      <c r="C11" s="17">
        <v>0.26566206848882101</v>
      </c>
      <c r="D11" s="17">
        <v>0.32134015088083101</v>
      </c>
      <c r="E11" s="17">
        <v>0.31464990843267798</v>
      </c>
      <c r="F11" s="17">
        <v>0.29311317983954799</v>
      </c>
      <c r="G11" s="17">
        <v>0.29741395065277898</v>
      </c>
      <c r="H11" s="17">
        <v>0.222713641121914</v>
      </c>
      <c r="I11" s="17">
        <v>0.16979266846420701</v>
      </c>
      <c r="J11" s="17"/>
      <c r="K11" s="17">
        <v>0.27972475367099597</v>
      </c>
      <c r="L11" s="17">
        <v>0.25293166597172601</v>
      </c>
      <c r="M11" s="17"/>
      <c r="N11" s="17">
        <v>0.28998591018444903</v>
      </c>
      <c r="O11" s="17">
        <v>0.31271524800766198</v>
      </c>
      <c r="P11" s="17">
        <v>0.27703053041773001</v>
      </c>
      <c r="Q11" s="17">
        <v>0.27905696139973701</v>
      </c>
      <c r="R11" s="17">
        <v>0.25391167377770002</v>
      </c>
      <c r="S11" s="17">
        <v>0.252495706896601</v>
      </c>
      <c r="T11" s="17">
        <v>0.198399831550162</v>
      </c>
      <c r="U11" s="17">
        <v>0.277604386169025</v>
      </c>
      <c r="V11" s="17">
        <v>0.25255209816373198</v>
      </c>
      <c r="W11" s="17">
        <v>0.26374056477415397</v>
      </c>
      <c r="X11" s="17">
        <v>0.172549891556218</v>
      </c>
      <c r="Y11" s="17">
        <v>0.31443913375639698</v>
      </c>
      <c r="Z11" s="17"/>
      <c r="AA11" s="17">
        <v>0.19761458138082799</v>
      </c>
      <c r="AB11" s="17">
        <v>0.34167299767804898</v>
      </c>
      <c r="AC11" s="17">
        <v>0.27038756040450102</v>
      </c>
      <c r="AD11" s="17">
        <v>0.31898850343442597</v>
      </c>
      <c r="AE11" s="17">
        <v>0.185927095760754</v>
      </c>
    </row>
    <row r="12" spans="2:31" ht="16" x14ac:dyDescent="0.2">
      <c r="B12" s="18" t="s">
        <v>163</v>
      </c>
      <c r="C12" s="17">
        <v>0.10150089570216</v>
      </c>
      <c r="D12" s="17">
        <v>0.172363194455908</v>
      </c>
      <c r="E12" s="17">
        <v>0.15211987821671299</v>
      </c>
      <c r="F12" s="17">
        <v>0.15602423677326899</v>
      </c>
      <c r="G12" s="17">
        <v>7.1053263279776901E-2</v>
      </c>
      <c r="H12" s="17">
        <v>3.2942238343846401E-2</v>
      </c>
      <c r="I12" s="17">
        <v>3.9660178760807303E-2</v>
      </c>
      <c r="J12" s="17"/>
      <c r="K12" s="17">
        <v>0.124086686742271</v>
      </c>
      <c r="L12" s="17">
        <v>7.9842873042496501E-2</v>
      </c>
      <c r="M12" s="17"/>
      <c r="N12" s="17">
        <v>0.13853857161890601</v>
      </c>
      <c r="O12" s="17">
        <v>0.108737992566616</v>
      </c>
      <c r="P12" s="17">
        <v>3.4449388856123898E-2</v>
      </c>
      <c r="Q12" s="17">
        <v>6.8577222626937107E-2</v>
      </c>
      <c r="R12" s="17">
        <v>8.8759121461809407E-2</v>
      </c>
      <c r="S12" s="17">
        <v>9.6312296293014493E-2</v>
      </c>
      <c r="T12" s="17">
        <v>0.15669468269885101</v>
      </c>
      <c r="U12" s="17">
        <v>6.9661361753525899E-2</v>
      </c>
      <c r="V12" s="17">
        <v>0.105579366306479</v>
      </c>
      <c r="W12" s="17">
        <v>0.13748169657765799</v>
      </c>
      <c r="X12" s="17">
        <v>5.8415711113372799E-2</v>
      </c>
      <c r="Y12" s="17">
        <v>6.3509927961981599E-2</v>
      </c>
      <c r="Z12" s="17"/>
      <c r="AA12" s="17">
        <v>7.4868725589871704E-2</v>
      </c>
      <c r="AB12" s="17">
        <v>0.109865634333996</v>
      </c>
      <c r="AC12" s="17">
        <v>0.112009420038893</v>
      </c>
      <c r="AD12" s="17">
        <v>0.113249739834763</v>
      </c>
      <c r="AE12" s="17">
        <v>0.208186225532668</v>
      </c>
    </row>
    <row r="13" spans="2:31" ht="16" x14ac:dyDescent="0.2">
      <c r="B13" s="18" t="s">
        <v>164</v>
      </c>
      <c r="C13" s="17">
        <v>4.1717392331282799E-2</v>
      </c>
      <c r="D13" s="17">
        <v>7.1450611024446498E-2</v>
      </c>
      <c r="E13" s="17">
        <v>6.5622162732580994E-2</v>
      </c>
      <c r="F13" s="17">
        <v>4.6391706243134198E-2</v>
      </c>
      <c r="G13" s="17">
        <v>3.2620599760700503E-2</v>
      </c>
      <c r="H13" s="17">
        <v>2.59601355782434E-2</v>
      </c>
      <c r="I13" s="17">
        <v>1.6724508391834099E-2</v>
      </c>
      <c r="J13" s="17"/>
      <c r="K13" s="17">
        <v>4.6676274266996803E-2</v>
      </c>
      <c r="L13" s="17">
        <v>3.7034636121461399E-2</v>
      </c>
      <c r="M13" s="17"/>
      <c r="N13" s="17">
        <v>4.1041185946664401E-2</v>
      </c>
      <c r="O13" s="17">
        <v>5.0097006922284498E-2</v>
      </c>
      <c r="P13" s="17">
        <v>2.43320253367874E-2</v>
      </c>
      <c r="Q13" s="17">
        <v>2.9444794460752301E-2</v>
      </c>
      <c r="R13" s="17">
        <v>1.556566123783E-2</v>
      </c>
      <c r="S13" s="17">
        <v>4.2690423659526702E-2</v>
      </c>
      <c r="T13" s="17">
        <v>3.7104336755396899E-2</v>
      </c>
      <c r="U13" s="17">
        <v>2.5087024494790201E-2</v>
      </c>
      <c r="V13" s="17">
        <v>8.2764777805410306E-2</v>
      </c>
      <c r="W13" s="17">
        <v>4.5615011457869899E-2</v>
      </c>
      <c r="X13" s="17">
        <v>5.5435111739811797E-2</v>
      </c>
      <c r="Y13" s="17">
        <v>0</v>
      </c>
      <c r="Z13" s="17"/>
      <c r="AA13" s="17">
        <v>3.2480470456577697E-2</v>
      </c>
      <c r="AB13" s="17">
        <v>3.06502945705453E-2</v>
      </c>
      <c r="AC13" s="17">
        <v>4.1581319189062202E-2</v>
      </c>
      <c r="AD13" s="17">
        <v>7.0033778679357006E-2</v>
      </c>
      <c r="AE13" s="17">
        <v>9.0001041904760895E-2</v>
      </c>
    </row>
    <row r="14" spans="2:31" ht="16" x14ac:dyDescent="0.2">
      <c r="B14" s="18" t="s">
        <v>165</v>
      </c>
      <c r="C14" s="19">
        <v>8.8850008169790495E-2</v>
      </c>
      <c r="D14" s="19">
        <v>0.113048632144539</v>
      </c>
      <c r="E14" s="19">
        <v>4.1278372643337703E-2</v>
      </c>
      <c r="F14" s="19">
        <v>6.0466635635196497E-2</v>
      </c>
      <c r="G14" s="19">
        <v>8.9893623163917802E-2</v>
      </c>
      <c r="H14" s="19">
        <v>0.11692398954026299</v>
      </c>
      <c r="I14" s="19">
        <v>0.11499022813231601</v>
      </c>
      <c r="J14" s="19"/>
      <c r="K14" s="19">
        <v>5.4941869121177801E-2</v>
      </c>
      <c r="L14" s="19">
        <v>0.122264408742604</v>
      </c>
      <c r="M14" s="19"/>
      <c r="N14" s="19">
        <v>0.120017793870055</v>
      </c>
      <c r="O14" s="19">
        <v>5.0367214517905899E-2</v>
      </c>
      <c r="P14" s="19">
        <v>0.118011813891439</v>
      </c>
      <c r="Q14" s="19">
        <v>7.9150697692237704E-2</v>
      </c>
      <c r="R14" s="19">
        <v>0.118768719434325</v>
      </c>
      <c r="S14" s="19">
        <v>9.8558427289972605E-2</v>
      </c>
      <c r="T14" s="19">
        <v>0.122860898479737</v>
      </c>
      <c r="U14" s="19">
        <v>0.117866630379271</v>
      </c>
      <c r="V14" s="19">
        <v>6.04008397034273E-2</v>
      </c>
      <c r="W14" s="19">
        <v>5.5355044877251403E-2</v>
      </c>
      <c r="X14" s="19">
        <v>7.3519351632914107E-2</v>
      </c>
      <c r="Y14" s="19">
        <v>6.2835899532197606E-2</v>
      </c>
      <c r="Z14" s="19"/>
      <c r="AA14" s="19">
        <v>0.167771224371557</v>
      </c>
      <c r="AB14" s="19">
        <v>8.4268223919800794E-2</v>
      </c>
      <c r="AC14" s="19">
        <v>5.6710393448890201E-2</v>
      </c>
      <c r="AD14" s="19">
        <v>3.9573053745553102E-2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177</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160</v>
      </c>
      <c r="C9" s="17">
        <v>0.123116169465252</v>
      </c>
      <c r="D9" s="17">
        <v>0.115909137124397</v>
      </c>
      <c r="E9" s="17">
        <v>0.13901482268059101</v>
      </c>
      <c r="F9" s="17">
        <v>7.0104709634920104E-2</v>
      </c>
      <c r="G9" s="17">
        <v>0.177362620161783</v>
      </c>
      <c r="H9" s="17">
        <v>0.141502308269185</v>
      </c>
      <c r="I9" s="17">
        <v>0.10193176367597701</v>
      </c>
      <c r="J9" s="17"/>
      <c r="K9" s="17">
        <v>0.13414331325359699</v>
      </c>
      <c r="L9" s="17">
        <v>0.112816165608561</v>
      </c>
      <c r="M9" s="17"/>
      <c r="N9" s="17">
        <v>0.13662447316124601</v>
      </c>
      <c r="O9" s="17">
        <v>0.110793763995232</v>
      </c>
      <c r="P9" s="17">
        <v>0.169189237735452</v>
      </c>
      <c r="Q9" s="17">
        <v>0.132587395777441</v>
      </c>
      <c r="R9" s="17">
        <v>0.11740517283019899</v>
      </c>
      <c r="S9" s="17">
        <v>0.12693500006710201</v>
      </c>
      <c r="T9" s="17">
        <v>0.10072564779887801</v>
      </c>
      <c r="U9" s="17">
        <v>0.101134053277901</v>
      </c>
      <c r="V9" s="17">
        <v>8.3094380604534002E-2</v>
      </c>
      <c r="W9" s="17">
        <v>7.69551729232094E-2</v>
      </c>
      <c r="X9" s="17">
        <v>0.205589572428832</v>
      </c>
      <c r="Y9" s="17">
        <v>0.20162593363699499</v>
      </c>
      <c r="Z9" s="17"/>
      <c r="AA9" s="17">
        <v>0.14106524270905099</v>
      </c>
      <c r="AB9" s="17">
        <v>0.117995484496662</v>
      </c>
      <c r="AC9" s="17">
        <v>0.103221434546477</v>
      </c>
      <c r="AD9" s="17">
        <v>9.8973341281117802E-2</v>
      </c>
      <c r="AE9" s="17">
        <v>0.20013656574519301</v>
      </c>
    </row>
    <row r="10" spans="2:31" ht="16" x14ac:dyDescent="0.2">
      <c r="B10" s="18" t="s">
        <v>161</v>
      </c>
      <c r="C10" s="17">
        <v>0.15450252873810699</v>
      </c>
      <c r="D10" s="17">
        <v>0.102335785910122</v>
      </c>
      <c r="E10" s="17">
        <v>0.173667392001777</v>
      </c>
      <c r="F10" s="17">
        <v>0.15855195384741699</v>
      </c>
      <c r="G10" s="17">
        <v>0.151785932254208</v>
      </c>
      <c r="H10" s="17">
        <v>0.222407056391729</v>
      </c>
      <c r="I10" s="17">
        <v>0.12679597874847501</v>
      </c>
      <c r="J10" s="17"/>
      <c r="K10" s="17">
        <v>0.139490973737944</v>
      </c>
      <c r="L10" s="17">
        <v>0.167889316878399</v>
      </c>
      <c r="M10" s="17"/>
      <c r="N10" s="17">
        <v>0.15175068086210999</v>
      </c>
      <c r="O10" s="17">
        <v>0.17444581491710401</v>
      </c>
      <c r="P10" s="17">
        <v>0.14006864100762101</v>
      </c>
      <c r="Q10" s="17">
        <v>0.13788182475185501</v>
      </c>
      <c r="R10" s="17">
        <v>0.101816899053747</v>
      </c>
      <c r="S10" s="17">
        <v>0.19095989885366199</v>
      </c>
      <c r="T10" s="17">
        <v>0.173939443813245</v>
      </c>
      <c r="U10" s="17">
        <v>4.9785070452534101E-2</v>
      </c>
      <c r="V10" s="17">
        <v>0.13152710779611401</v>
      </c>
      <c r="W10" s="17">
        <v>0.17902586009496399</v>
      </c>
      <c r="X10" s="17">
        <v>0.16757889786327801</v>
      </c>
      <c r="Y10" s="17">
        <v>0.26093937009194901</v>
      </c>
      <c r="Z10" s="17"/>
      <c r="AA10" s="17">
        <v>0.18876938379052999</v>
      </c>
      <c r="AB10" s="17">
        <v>0.14546376571525299</v>
      </c>
      <c r="AC10" s="17">
        <v>0.15055366684809701</v>
      </c>
      <c r="AD10" s="17">
        <v>9.4102643775932998E-2</v>
      </c>
      <c r="AE10" s="17">
        <v>0.132069895750004</v>
      </c>
    </row>
    <row r="11" spans="2:31" ht="16" x14ac:dyDescent="0.2">
      <c r="B11" s="18" t="s">
        <v>162</v>
      </c>
      <c r="C11" s="17">
        <v>0.295492085467009</v>
      </c>
      <c r="D11" s="17">
        <v>0.262582922378154</v>
      </c>
      <c r="E11" s="17">
        <v>0.28738112393729998</v>
      </c>
      <c r="F11" s="17">
        <v>0.28429118211334897</v>
      </c>
      <c r="G11" s="17">
        <v>0.32149181289726703</v>
      </c>
      <c r="H11" s="17">
        <v>0.25893414487008798</v>
      </c>
      <c r="I11" s="17">
        <v>0.336446031829292</v>
      </c>
      <c r="J11" s="17"/>
      <c r="K11" s="17">
        <v>0.276807487245885</v>
      </c>
      <c r="L11" s="17">
        <v>0.31482348982866998</v>
      </c>
      <c r="M11" s="17"/>
      <c r="N11" s="17">
        <v>0.28115462308714101</v>
      </c>
      <c r="O11" s="17">
        <v>0.35114928932856199</v>
      </c>
      <c r="P11" s="17">
        <v>0.239625578876382</v>
      </c>
      <c r="Q11" s="17">
        <v>0.30557299519723502</v>
      </c>
      <c r="R11" s="17">
        <v>0.30108805871231797</v>
      </c>
      <c r="S11" s="17">
        <v>0.27109689062044501</v>
      </c>
      <c r="T11" s="17">
        <v>0.26936669679853797</v>
      </c>
      <c r="U11" s="17">
        <v>0.42409426906445502</v>
      </c>
      <c r="V11" s="17">
        <v>0.27519045191545</v>
      </c>
      <c r="W11" s="17">
        <v>0.34751676530519199</v>
      </c>
      <c r="X11" s="17">
        <v>0.21136182989343599</v>
      </c>
      <c r="Y11" s="17">
        <v>0.25328481494931299</v>
      </c>
      <c r="Z11" s="17"/>
      <c r="AA11" s="17">
        <v>0.28782404596315397</v>
      </c>
      <c r="AB11" s="17">
        <v>0.30479307048201698</v>
      </c>
      <c r="AC11" s="17">
        <v>0.31091039414763399</v>
      </c>
      <c r="AD11" s="17">
        <v>0.288979467951543</v>
      </c>
      <c r="AE11" s="17">
        <v>0.19540384099359301</v>
      </c>
    </row>
    <row r="12" spans="2:31" ht="16" x14ac:dyDescent="0.2">
      <c r="B12" s="18" t="s">
        <v>163</v>
      </c>
      <c r="C12" s="17">
        <v>0.24859732060210499</v>
      </c>
      <c r="D12" s="17">
        <v>0.25662629778761697</v>
      </c>
      <c r="E12" s="17">
        <v>0.23702997890965299</v>
      </c>
      <c r="F12" s="17">
        <v>0.28987837951671303</v>
      </c>
      <c r="G12" s="17">
        <v>0.202504761087302</v>
      </c>
      <c r="H12" s="17">
        <v>0.222431334153529</v>
      </c>
      <c r="I12" s="17">
        <v>0.27388540405230499</v>
      </c>
      <c r="J12" s="17"/>
      <c r="K12" s="17">
        <v>0.26531610239131098</v>
      </c>
      <c r="L12" s="17">
        <v>0.233211834036646</v>
      </c>
      <c r="M12" s="17"/>
      <c r="N12" s="17">
        <v>0.27545978993747</v>
      </c>
      <c r="O12" s="17">
        <v>0.225433524011177</v>
      </c>
      <c r="P12" s="17">
        <v>0.24010686896233199</v>
      </c>
      <c r="Q12" s="17">
        <v>0.24019516186680101</v>
      </c>
      <c r="R12" s="17">
        <v>0.31866242239936998</v>
      </c>
      <c r="S12" s="17">
        <v>0.27181754894818899</v>
      </c>
      <c r="T12" s="17">
        <v>0.23340229693741599</v>
      </c>
      <c r="U12" s="17">
        <v>0.236127674695604</v>
      </c>
      <c r="V12" s="17">
        <v>0.33292750811720401</v>
      </c>
      <c r="W12" s="17">
        <v>0.16782553879817999</v>
      </c>
      <c r="X12" s="17">
        <v>0.154106970460551</v>
      </c>
      <c r="Y12" s="17">
        <v>0.18481446287980199</v>
      </c>
      <c r="Z12" s="17"/>
      <c r="AA12" s="17">
        <v>0.21917558724714101</v>
      </c>
      <c r="AB12" s="17">
        <v>0.24676513683870599</v>
      </c>
      <c r="AC12" s="17">
        <v>0.26687675752172402</v>
      </c>
      <c r="AD12" s="17">
        <v>0.33102490796593098</v>
      </c>
      <c r="AE12" s="17">
        <v>0.32747163145399799</v>
      </c>
    </row>
    <row r="13" spans="2:31" ht="16" x14ac:dyDescent="0.2">
      <c r="B13" s="18" t="s">
        <v>164</v>
      </c>
      <c r="C13" s="17">
        <v>0.13983825923576301</v>
      </c>
      <c r="D13" s="17">
        <v>0.189156964414012</v>
      </c>
      <c r="E13" s="17">
        <v>0.137691152993315</v>
      </c>
      <c r="F13" s="17">
        <v>0.14763629611176099</v>
      </c>
      <c r="G13" s="17">
        <v>9.8383204004346497E-2</v>
      </c>
      <c r="H13" s="17">
        <v>0.121902361120973</v>
      </c>
      <c r="I13" s="17">
        <v>0.14815494135249899</v>
      </c>
      <c r="J13" s="17"/>
      <c r="K13" s="17">
        <v>0.16220081856327201</v>
      </c>
      <c r="L13" s="17">
        <v>0.116649172019956</v>
      </c>
      <c r="M13" s="17"/>
      <c r="N13" s="17">
        <v>0.100151548951202</v>
      </c>
      <c r="O13" s="17">
        <v>0.11609765087553001</v>
      </c>
      <c r="P13" s="17">
        <v>0.16323198904865499</v>
      </c>
      <c r="Q13" s="17">
        <v>0.16421554456401599</v>
      </c>
      <c r="R13" s="17">
        <v>7.2322238883618703E-2</v>
      </c>
      <c r="S13" s="17">
        <v>9.5212435069032597E-2</v>
      </c>
      <c r="T13" s="17">
        <v>0.178703519728317</v>
      </c>
      <c r="U13" s="17">
        <v>0.164271700192437</v>
      </c>
      <c r="V13" s="17">
        <v>0.153096960115331</v>
      </c>
      <c r="W13" s="17">
        <v>0.19419574791942301</v>
      </c>
      <c r="X13" s="17">
        <v>0.24319109874714301</v>
      </c>
      <c r="Y13" s="17">
        <v>6.7043019089114794E-2</v>
      </c>
      <c r="Z13" s="17"/>
      <c r="AA13" s="17">
        <v>0.11901754456936001</v>
      </c>
      <c r="AB13" s="17">
        <v>0.13907509069349</v>
      </c>
      <c r="AC13" s="17">
        <v>0.13597165793733601</v>
      </c>
      <c r="AD13" s="17">
        <v>0.17203031888553999</v>
      </c>
      <c r="AE13" s="17">
        <v>0.144918066057212</v>
      </c>
    </row>
    <row r="14" spans="2:31" ht="16" x14ac:dyDescent="0.2">
      <c r="B14" s="18" t="s">
        <v>165</v>
      </c>
      <c r="C14" s="19">
        <v>3.8453636491764698E-2</v>
      </c>
      <c r="D14" s="19">
        <v>7.3388892385697804E-2</v>
      </c>
      <c r="E14" s="19">
        <v>2.5215529477363999E-2</v>
      </c>
      <c r="F14" s="19">
        <v>4.9537478775839902E-2</v>
      </c>
      <c r="G14" s="19">
        <v>4.84716695950939E-2</v>
      </c>
      <c r="H14" s="19">
        <v>3.28227951944959E-2</v>
      </c>
      <c r="I14" s="19">
        <v>1.27858803414521E-2</v>
      </c>
      <c r="J14" s="19"/>
      <c r="K14" s="19">
        <v>2.2041304807991501E-2</v>
      </c>
      <c r="L14" s="19">
        <v>5.4610021627767701E-2</v>
      </c>
      <c r="M14" s="19"/>
      <c r="N14" s="19">
        <v>5.4858884000831901E-2</v>
      </c>
      <c r="O14" s="19">
        <v>2.2079956872395501E-2</v>
      </c>
      <c r="P14" s="19">
        <v>4.7777684369558399E-2</v>
      </c>
      <c r="Q14" s="19">
        <v>1.9547077842651701E-2</v>
      </c>
      <c r="R14" s="19">
        <v>8.8705208120747905E-2</v>
      </c>
      <c r="S14" s="19">
        <v>4.3978226441569297E-2</v>
      </c>
      <c r="T14" s="19">
        <v>4.3862394923606898E-2</v>
      </c>
      <c r="U14" s="19">
        <v>2.4587232317068702E-2</v>
      </c>
      <c r="V14" s="19">
        <v>2.4163591451366699E-2</v>
      </c>
      <c r="W14" s="19">
        <v>3.4480914959032001E-2</v>
      </c>
      <c r="X14" s="19">
        <v>1.8171630606760299E-2</v>
      </c>
      <c r="Y14" s="19">
        <v>3.2292399352826497E-2</v>
      </c>
      <c r="Z14" s="19"/>
      <c r="AA14" s="19">
        <v>4.4148195720764297E-2</v>
      </c>
      <c r="AB14" s="19">
        <v>4.5907451773871802E-2</v>
      </c>
      <c r="AC14" s="19">
        <v>3.24660889987319E-2</v>
      </c>
      <c r="AD14" s="19">
        <v>1.4889320139935099E-2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178</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160</v>
      </c>
      <c r="C9" s="17">
        <v>0.14043868550202299</v>
      </c>
      <c r="D9" s="17">
        <v>6.8446174684337793E-2</v>
      </c>
      <c r="E9" s="17">
        <v>0.13130492646682601</v>
      </c>
      <c r="F9" s="17">
        <v>0.11282801435715099</v>
      </c>
      <c r="G9" s="17">
        <v>0.16365339048081901</v>
      </c>
      <c r="H9" s="17">
        <v>0.19523930988559701</v>
      </c>
      <c r="I9" s="17">
        <v>0.162445948578298</v>
      </c>
      <c r="J9" s="17"/>
      <c r="K9" s="17">
        <v>0.14208676084630101</v>
      </c>
      <c r="L9" s="17">
        <v>0.137518711396102</v>
      </c>
      <c r="M9" s="17"/>
      <c r="N9" s="17">
        <v>0.132458383980982</v>
      </c>
      <c r="O9" s="17">
        <v>0.137658553555006</v>
      </c>
      <c r="P9" s="17">
        <v>0.16947271864511901</v>
      </c>
      <c r="Q9" s="17">
        <v>0.138724666639266</v>
      </c>
      <c r="R9" s="17">
        <v>9.8352415786326294E-2</v>
      </c>
      <c r="S9" s="17">
        <v>0.15895709810306499</v>
      </c>
      <c r="T9" s="17">
        <v>0.131798405757103</v>
      </c>
      <c r="U9" s="17">
        <v>4.7027591039201802E-2</v>
      </c>
      <c r="V9" s="17">
        <v>0.11779192425766501</v>
      </c>
      <c r="W9" s="17">
        <v>0.16968774095525799</v>
      </c>
      <c r="X9" s="17">
        <v>0.22353885202349399</v>
      </c>
      <c r="Y9" s="17">
        <v>0.166887362044392</v>
      </c>
      <c r="Z9" s="17"/>
      <c r="AA9" s="17">
        <v>0.146482879984278</v>
      </c>
      <c r="AB9" s="17">
        <v>0.124078416947355</v>
      </c>
      <c r="AC9" s="17">
        <v>0.12873167770031499</v>
      </c>
      <c r="AD9" s="17">
        <v>0.100684409336809</v>
      </c>
      <c r="AE9" s="17">
        <v>0.236644262051487</v>
      </c>
    </row>
    <row r="10" spans="2:31" ht="16" x14ac:dyDescent="0.2">
      <c r="B10" s="18" t="s">
        <v>161</v>
      </c>
      <c r="C10" s="17">
        <v>0.23647606641305</v>
      </c>
      <c r="D10" s="17">
        <v>0.18008253060919899</v>
      </c>
      <c r="E10" s="17">
        <v>0.236031087070007</v>
      </c>
      <c r="F10" s="17">
        <v>0.236032201484972</v>
      </c>
      <c r="G10" s="17">
        <v>0.20747940556411701</v>
      </c>
      <c r="H10" s="17">
        <v>0.28516282403867999</v>
      </c>
      <c r="I10" s="17">
        <v>0.26528467235411501</v>
      </c>
      <c r="J10" s="17"/>
      <c r="K10" s="17">
        <v>0.235321642737543</v>
      </c>
      <c r="L10" s="17">
        <v>0.23659204090696101</v>
      </c>
      <c r="M10" s="17"/>
      <c r="N10" s="17">
        <v>0.22705276806702501</v>
      </c>
      <c r="O10" s="17">
        <v>0.25496925215816402</v>
      </c>
      <c r="P10" s="17">
        <v>0.23187671117740899</v>
      </c>
      <c r="Q10" s="17">
        <v>0.21393912251247901</v>
      </c>
      <c r="R10" s="17">
        <v>0.27360058281153998</v>
      </c>
      <c r="S10" s="17">
        <v>0.18485095492192899</v>
      </c>
      <c r="T10" s="17">
        <v>0.23864682401958301</v>
      </c>
      <c r="U10" s="17">
        <v>0.28289471088686102</v>
      </c>
      <c r="V10" s="17">
        <v>0.237133628287788</v>
      </c>
      <c r="W10" s="17">
        <v>0.23013067821064201</v>
      </c>
      <c r="X10" s="17">
        <v>0.212477724247948</v>
      </c>
      <c r="Y10" s="17">
        <v>0.33624770699004602</v>
      </c>
      <c r="Z10" s="17"/>
      <c r="AA10" s="17">
        <v>0.19585160975709301</v>
      </c>
      <c r="AB10" s="17">
        <v>0.22313089210064499</v>
      </c>
      <c r="AC10" s="17">
        <v>0.27517828693303997</v>
      </c>
      <c r="AD10" s="17">
        <v>0.252094378726131</v>
      </c>
      <c r="AE10" s="17">
        <v>0.36803649986000198</v>
      </c>
    </row>
    <row r="11" spans="2:31" ht="16" x14ac:dyDescent="0.2">
      <c r="B11" s="18" t="s">
        <v>162</v>
      </c>
      <c r="C11" s="17">
        <v>0.368918111293563</v>
      </c>
      <c r="D11" s="17">
        <v>0.374216794649393</v>
      </c>
      <c r="E11" s="17">
        <v>0.34613091535025903</v>
      </c>
      <c r="F11" s="17">
        <v>0.32873828063633398</v>
      </c>
      <c r="G11" s="17">
        <v>0.39636296159227602</v>
      </c>
      <c r="H11" s="17">
        <v>0.33917546275981197</v>
      </c>
      <c r="I11" s="17">
        <v>0.41440022301304502</v>
      </c>
      <c r="J11" s="17"/>
      <c r="K11" s="17">
        <v>0.351645006486348</v>
      </c>
      <c r="L11" s="17">
        <v>0.387146033075212</v>
      </c>
      <c r="M11" s="17"/>
      <c r="N11" s="17">
        <v>0.41538316783735502</v>
      </c>
      <c r="O11" s="17">
        <v>0.35174602516891601</v>
      </c>
      <c r="P11" s="17">
        <v>0.40619968603714302</v>
      </c>
      <c r="Q11" s="17">
        <v>0.34728659607295798</v>
      </c>
      <c r="R11" s="17">
        <v>0.36197560188870198</v>
      </c>
      <c r="S11" s="17">
        <v>0.40093173017810402</v>
      </c>
      <c r="T11" s="17">
        <v>0.28992430103970002</v>
      </c>
      <c r="U11" s="17">
        <v>0.52322015984146497</v>
      </c>
      <c r="V11" s="17">
        <v>0.35841352015523797</v>
      </c>
      <c r="W11" s="17">
        <v>0.34334749931299402</v>
      </c>
      <c r="X11" s="17">
        <v>0.321425657032753</v>
      </c>
      <c r="Y11" s="17">
        <v>0.30801936152839998</v>
      </c>
      <c r="Z11" s="17"/>
      <c r="AA11" s="17">
        <v>0.413138600679891</v>
      </c>
      <c r="AB11" s="17">
        <v>0.37705382372609503</v>
      </c>
      <c r="AC11" s="17">
        <v>0.36063012440835701</v>
      </c>
      <c r="AD11" s="17">
        <v>0.35556397873955797</v>
      </c>
      <c r="AE11" s="17">
        <v>0.197009721089171</v>
      </c>
    </row>
    <row r="12" spans="2:31" ht="16" x14ac:dyDescent="0.2">
      <c r="B12" s="18" t="s">
        <v>163</v>
      </c>
      <c r="C12" s="17">
        <v>0.15576841525438401</v>
      </c>
      <c r="D12" s="17">
        <v>0.219311929681762</v>
      </c>
      <c r="E12" s="17">
        <v>0.19491944716350301</v>
      </c>
      <c r="F12" s="17">
        <v>0.18848466239009701</v>
      </c>
      <c r="G12" s="17">
        <v>0.15873240683001</v>
      </c>
      <c r="H12" s="17">
        <v>7.8397615242764798E-2</v>
      </c>
      <c r="I12" s="17">
        <v>0.104745291029624</v>
      </c>
      <c r="J12" s="17"/>
      <c r="K12" s="17">
        <v>0.176080511249879</v>
      </c>
      <c r="L12" s="17">
        <v>0.136531039751184</v>
      </c>
      <c r="M12" s="17"/>
      <c r="N12" s="17">
        <v>0.116716978310103</v>
      </c>
      <c r="O12" s="17">
        <v>0.171102732496282</v>
      </c>
      <c r="P12" s="17">
        <v>0.13034342337629901</v>
      </c>
      <c r="Q12" s="17">
        <v>0.19880964447878399</v>
      </c>
      <c r="R12" s="17">
        <v>7.3909362715851606E-2</v>
      </c>
      <c r="S12" s="17">
        <v>0.180011934975534</v>
      </c>
      <c r="T12" s="17">
        <v>0.26304080785066197</v>
      </c>
      <c r="U12" s="17">
        <v>7.1128220553594898E-2</v>
      </c>
      <c r="V12" s="17">
        <v>0.168108695700247</v>
      </c>
      <c r="W12" s="17">
        <v>0.14539784719083401</v>
      </c>
      <c r="X12" s="17">
        <v>0.22438613608904501</v>
      </c>
      <c r="Y12" s="17">
        <v>3.0948335650432701E-2</v>
      </c>
      <c r="Z12" s="17"/>
      <c r="AA12" s="17">
        <v>0.111678378079042</v>
      </c>
      <c r="AB12" s="17">
        <v>0.18051079653624999</v>
      </c>
      <c r="AC12" s="17">
        <v>0.15957255794029099</v>
      </c>
      <c r="AD12" s="17">
        <v>0.18296871913715401</v>
      </c>
      <c r="AE12" s="17">
        <v>9.6788588220578897E-2</v>
      </c>
    </row>
    <row r="13" spans="2:31" ht="16" x14ac:dyDescent="0.2">
      <c r="B13" s="18" t="s">
        <v>164</v>
      </c>
      <c r="C13" s="17">
        <v>5.1336133445459703E-2</v>
      </c>
      <c r="D13" s="17">
        <v>9.9765149384438298E-2</v>
      </c>
      <c r="E13" s="17">
        <v>5.5923646213376497E-2</v>
      </c>
      <c r="F13" s="17">
        <v>7.2952970097953804E-2</v>
      </c>
      <c r="G13" s="17">
        <v>2.8006768109885401E-2</v>
      </c>
      <c r="H13" s="17">
        <v>5.0564561722039103E-2</v>
      </c>
      <c r="I13" s="17">
        <v>1.7369022247384801E-2</v>
      </c>
      <c r="J13" s="17"/>
      <c r="K13" s="17">
        <v>6.6587572037994106E-2</v>
      </c>
      <c r="L13" s="17">
        <v>3.6647063356800701E-2</v>
      </c>
      <c r="M13" s="17"/>
      <c r="N13" s="17">
        <v>3.5161751948959701E-2</v>
      </c>
      <c r="O13" s="17">
        <v>5.6560504651440503E-2</v>
      </c>
      <c r="P13" s="17">
        <v>3.7946407939601801E-2</v>
      </c>
      <c r="Q13" s="17">
        <v>7.8428393631305202E-2</v>
      </c>
      <c r="R13" s="17">
        <v>7.3437996898624402E-2</v>
      </c>
      <c r="S13" s="17">
        <v>3.1616249071895301E-2</v>
      </c>
      <c r="T13" s="17">
        <v>2.1341703386718799E-2</v>
      </c>
      <c r="U13" s="17">
        <v>5.1142085361807602E-2</v>
      </c>
      <c r="V13" s="17">
        <v>6.7638860408805707E-2</v>
      </c>
      <c r="W13" s="17">
        <v>7.7289997383158199E-2</v>
      </c>
      <c r="X13" s="17">
        <v>1.8171630606760299E-2</v>
      </c>
      <c r="Y13" s="17">
        <v>6.3509927961981599E-2</v>
      </c>
      <c r="Z13" s="17"/>
      <c r="AA13" s="17">
        <v>4.98640796372955E-2</v>
      </c>
      <c r="AB13" s="17">
        <v>4.0394996883907602E-2</v>
      </c>
      <c r="AC13" s="17">
        <v>4.4221000692755703E-2</v>
      </c>
      <c r="AD13" s="17">
        <v>9.3733992156760704E-2</v>
      </c>
      <c r="AE13" s="17">
        <v>0.101520928778761</v>
      </c>
    </row>
    <row r="14" spans="2:31" ht="16" x14ac:dyDescent="0.2">
      <c r="B14" s="18" t="s">
        <v>165</v>
      </c>
      <c r="C14" s="19">
        <v>4.70625880915208E-2</v>
      </c>
      <c r="D14" s="19">
        <v>5.8177420990868998E-2</v>
      </c>
      <c r="E14" s="19">
        <v>3.56899777360285E-2</v>
      </c>
      <c r="F14" s="19">
        <v>6.09638710334914E-2</v>
      </c>
      <c r="G14" s="19">
        <v>4.5765067422893303E-2</v>
      </c>
      <c r="H14" s="19">
        <v>5.1460226351106898E-2</v>
      </c>
      <c r="I14" s="19">
        <v>3.5754842777532499E-2</v>
      </c>
      <c r="J14" s="19"/>
      <c r="K14" s="19">
        <v>2.8278506641935101E-2</v>
      </c>
      <c r="L14" s="19">
        <v>6.5565111513739602E-2</v>
      </c>
      <c r="M14" s="19"/>
      <c r="N14" s="19">
        <v>7.3226949855574902E-2</v>
      </c>
      <c r="O14" s="19">
        <v>2.7962931970192201E-2</v>
      </c>
      <c r="P14" s="19">
        <v>2.41610528244274E-2</v>
      </c>
      <c r="Q14" s="19">
        <v>2.2811576665208701E-2</v>
      </c>
      <c r="R14" s="19">
        <v>0.118724039898955</v>
      </c>
      <c r="S14" s="19">
        <v>4.3632032749472402E-2</v>
      </c>
      <c r="T14" s="19">
        <v>5.52479579462338E-2</v>
      </c>
      <c r="U14" s="19">
        <v>2.4587232317068702E-2</v>
      </c>
      <c r="V14" s="19">
        <v>5.0913371190256601E-2</v>
      </c>
      <c r="W14" s="19">
        <v>3.4146236947113599E-2</v>
      </c>
      <c r="X14" s="19">
        <v>0</v>
      </c>
      <c r="Y14" s="19">
        <v>9.43873058247474E-2</v>
      </c>
      <c r="Z14" s="19"/>
      <c r="AA14" s="19">
        <v>8.2984451862399403E-2</v>
      </c>
      <c r="AB14" s="19">
        <v>5.4831073805747303E-2</v>
      </c>
      <c r="AC14" s="19">
        <v>3.1666352325242002E-2</v>
      </c>
      <c r="AD14" s="19">
        <v>1.4954521903587E-2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AE17"/>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182</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32" x14ac:dyDescent="0.2">
      <c r="B9" s="18" t="s">
        <v>179</v>
      </c>
      <c r="C9" s="17">
        <v>0.18907420073292799</v>
      </c>
      <c r="D9" s="17">
        <v>0.21442356449814001</v>
      </c>
      <c r="E9" s="17">
        <v>0.247613314241872</v>
      </c>
      <c r="F9" s="17">
        <v>0.19012593110867201</v>
      </c>
      <c r="G9" s="17">
        <v>0.18652526611164999</v>
      </c>
      <c r="H9" s="17">
        <v>0.130638811206819</v>
      </c>
      <c r="I9" s="17">
        <v>0.16506294140682701</v>
      </c>
      <c r="J9" s="17"/>
      <c r="K9" s="17">
        <v>0.229772850079349</v>
      </c>
      <c r="L9" s="17">
        <v>0.15007036221476699</v>
      </c>
      <c r="M9" s="17"/>
      <c r="N9" s="17">
        <v>0.20137769243620199</v>
      </c>
      <c r="O9" s="17">
        <v>0.16263538836411201</v>
      </c>
      <c r="P9" s="17">
        <v>0.115541452845197</v>
      </c>
      <c r="Q9" s="17">
        <v>0.17790910539722499</v>
      </c>
      <c r="R9" s="17">
        <v>0.18851463470007801</v>
      </c>
      <c r="S9" s="17">
        <v>0.189620517496983</v>
      </c>
      <c r="T9" s="17">
        <v>0.25243435663066299</v>
      </c>
      <c r="U9" s="17">
        <v>0.118025743327959</v>
      </c>
      <c r="V9" s="17">
        <v>0.23048553525078699</v>
      </c>
      <c r="W9" s="17">
        <v>0.230093782590163</v>
      </c>
      <c r="X9" s="17">
        <v>0.116569163370827</v>
      </c>
      <c r="Y9" s="17">
        <v>0.247580912166948</v>
      </c>
      <c r="Z9" s="17"/>
      <c r="AA9" s="17">
        <v>0.16512259191918899</v>
      </c>
      <c r="AB9" s="17">
        <v>0.172050439301451</v>
      </c>
      <c r="AC9" s="17">
        <v>0.19591852042371299</v>
      </c>
      <c r="AD9" s="17">
        <v>0.241040316094811</v>
      </c>
      <c r="AE9" s="17">
        <v>0.38506274472256602</v>
      </c>
    </row>
    <row r="10" spans="2:31" ht="32" x14ac:dyDescent="0.2">
      <c r="B10" s="18" t="s">
        <v>180</v>
      </c>
      <c r="C10" s="17">
        <v>0.393364433500627</v>
      </c>
      <c r="D10" s="17">
        <v>0.42247997038833102</v>
      </c>
      <c r="E10" s="17">
        <v>0.41870396123983999</v>
      </c>
      <c r="F10" s="17">
        <v>0.38260169614686501</v>
      </c>
      <c r="G10" s="17">
        <v>0.357837105508516</v>
      </c>
      <c r="H10" s="17">
        <v>0.44257627064493399</v>
      </c>
      <c r="I10" s="17">
        <v>0.35799782372945799</v>
      </c>
      <c r="J10" s="17"/>
      <c r="K10" s="17">
        <v>0.39783718081866698</v>
      </c>
      <c r="L10" s="17">
        <v>0.38863120692740399</v>
      </c>
      <c r="M10" s="17"/>
      <c r="N10" s="17">
        <v>0.421035900472151</v>
      </c>
      <c r="O10" s="17">
        <v>0.48599284335010601</v>
      </c>
      <c r="P10" s="17">
        <v>0.41373413027380401</v>
      </c>
      <c r="Q10" s="17">
        <v>0.34829609267230599</v>
      </c>
      <c r="R10" s="17">
        <v>0.36464946473293702</v>
      </c>
      <c r="S10" s="17">
        <v>0.344753135762152</v>
      </c>
      <c r="T10" s="17">
        <v>0.32211461985290302</v>
      </c>
      <c r="U10" s="17">
        <v>0.33146613428038602</v>
      </c>
      <c r="V10" s="17">
        <v>0.38954061177073401</v>
      </c>
      <c r="W10" s="17">
        <v>0.408242032167907</v>
      </c>
      <c r="X10" s="17">
        <v>0.39599530671631</v>
      </c>
      <c r="Y10" s="17">
        <v>0.39297921739383601</v>
      </c>
      <c r="Z10" s="17"/>
      <c r="AA10" s="17">
        <v>0.34304649067868698</v>
      </c>
      <c r="AB10" s="17">
        <v>0.43364377186974701</v>
      </c>
      <c r="AC10" s="17">
        <v>0.418904897935651</v>
      </c>
      <c r="AD10" s="17">
        <v>0.37389476529222099</v>
      </c>
      <c r="AE10" s="17">
        <v>0.291669616775378</v>
      </c>
    </row>
    <row r="11" spans="2:31" ht="32" x14ac:dyDescent="0.2">
      <c r="B11" s="18" t="s">
        <v>181</v>
      </c>
      <c r="C11" s="17">
        <v>0.327177776953823</v>
      </c>
      <c r="D11" s="17">
        <v>0.292529730305366</v>
      </c>
      <c r="E11" s="17">
        <v>0.25584779741165498</v>
      </c>
      <c r="F11" s="17">
        <v>0.30447788097345102</v>
      </c>
      <c r="G11" s="17">
        <v>0.36866394963954702</v>
      </c>
      <c r="H11" s="17">
        <v>0.33678308782552102</v>
      </c>
      <c r="I11" s="17">
        <v>0.38661268228539503</v>
      </c>
      <c r="J11" s="17"/>
      <c r="K11" s="17">
        <v>0.30621658674095398</v>
      </c>
      <c r="L11" s="17">
        <v>0.34695673192355198</v>
      </c>
      <c r="M11" s="17"/>
      <c r="N11" s="17">
        <v>0.28376077963940499</v>
      </c>
      <c r="O11" s="17">
        <v>0.24636276477310701</v>
      </c>
      <c r="P11" s="17">
        <v>0.423430945448111</v>
      </c>
      <c r="Q11" s="17">
        <v>0.40622444343098202</v>
      </c>
      <c r="R11" s="17">
        <v>0.329433711671551</v>
      </c>
      <c r="S11" s="17">
        <v>0.40043068432733597</v>
      </c>
      <c r="T11" s="17">
        <v>0.32673360711435201</v>
      </c>
      <c r="U11" s="17">
        <v>0.43446322622366401</v>
      </c>
      <c r="V11" s="17">
        <v>0.27959171521214798</v>
      </c>
      <c r="W11" s="17">
        <v>0.28910841695591399</v>
      </c>
      <c r="X11" s="17">
        <v>0.376729321420328</v>
      </c>
      <c r="Y11" s="17">
        <v>0.22690278469928901</v>
      </c>
      <c r="Z11" s="17"/>
      <c r="AA11" s="17">
        <v>0.38667625169096598</v>
      </c>
      <c r="AB11" s="17">
        <v>0.30743431010509298</v>
      </c>
      <c r="AC11" s="17">
        <v>0.31081199174799901</v>
      </c>
      <c r="AD11" s="17">
        <v>0.32355644872602402</v>
      </c>
      <c r="AE11" s="17">
        <v>0.224118142862165</v>
      </c>
    </row>
    <row r="12" spans="2:31" ht="16" x14ac:dyDescent="0.2">
      <c r="B12" s="18" t="s">
        <v>102</v>
      </c>
      <c r="C12" s="19">
        <v>9.0383588812622401E-2</v>
      </c>
      <c r="D12" s="19">
        <v>7.0566734808161904E-2</v>
      </c>
      <c r="E12" s="19">
        <v>7.7834927106633103E-2</v>
      </c>
      <c r="F12" s="19">
        <v>0.122794491771012</v>
      </c>
      <c r="G12" s="19">
        <v>8.6973678740286206E-2</v>
      </c>
      <c r="H12" s="19">
        <v>9.0001830322726295E-2</v>
      </c>
      <c r="I12" s="19">
        <v>9.0326552578320798E-2</v>
      </c>
      <c r="J12" s="19"/>
      <c r="K12" s="19">
        <v>6.6173382361030306E-2</v>
      </c>
      <c r="L12" s="19">
        <v>0.114341698934276</v>
      </c>
      <c r="M12" s="19"/>
      <c r="N12" s="19">
        <v>9.3825627452242794E-2</v>
      </c>
      <c r="O12" s="19">
        <v>0.105009003512674</v>
      </c>
      <c r="P12" s="19">
        <v>4.7293471432888097E-2</v>
      </c>
      <c r="Q12" s="19">
        <v>6.7570358499486893E-2</v>
      </c>
      <c r="R12" s="19">
        <v>0.117402188895433</v>
      </c>
      <c r="S12" s="19">
        <v>6.5195662413529296E-2</v>
      </c>
      <c r="T12" s="19">
        <v>9.8717416402081801E-2</v>
      </c>
      <c r="U12" s="19">
        <v>0.116044896167991</v>
      </c>
      <c r="V12" s="19">
        <v>0.10038213776633</v>
      </c>
      <c r="W12" s="19">
        <v>7.2555768286016106E-2</v>
      </c>
      <c r="X12" s="19">
        <v>0.110706208492536</v>
      </c>
      <c r="Y12" s="19">
        <v>0.13253708573992701</v>
      </c>
      <c r="Z12" s="19"/>
      <c r="AA12" s="19">
        <v>0.105154665711158</v>
      </c>
      <c r="AB12" s="19">
        <v>8.6871478723708997E-2</v>
      </c>
      <c r="AC12" s="19">
        <v>7.4364589892636598E-2</v>
      </c>
      <c r="AD12" s="19">
        <v>6.1508469886944299E-2</v>
      </c>
      <c r="AE12" s="19">
        <v>9.9149495639891894E-2</v>
      </c>
    </row>
    <row r="13" spans="2:31" x14ac:dyDescent="0.2">
      <c r="B13" s="16"/>
    </row>
    <row r="14" spans="2:31" x14ac:dyDescent="0.2">
      <c r="B14" t="s">
        <v>55</v>
      </c>
    </row>
    <row r="15" spans="2:31" x14ac:dyDescent="0.2">
      <c r="B15" t="s">
        <v>56</v>
      </c>
    </row>
    <row r="17" spans="2:2" x14ac:dyDescent="0.2">
      <c r="B17"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AE18"/>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187</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32" x14ac:dyDescent="0.2">
      <c r="B9" s="18" t="s">
        <v>183</v>
      </c>
      <c r="C9" s="17">
        <v>0.51543208145739094</v>
      </c>
      <c r="D9" s="17">
        <v>0.36013226858258301</v>
      </c>
      <c r="E9" s="17">
        <v>0.45432877202828997</v>
      </c>
      <c r="F9" s="17">
        <v>0.41708062920533501</v>
      </c>
      <c r="G9" s="17">
        <v>0.54347066069512595</v>
      </c>
      <c r="H9" s="17">
        <v>0.62781931602444296</v>
      </c>
      <c r="I9" s="17">
        <v>0.649860874981809</v>
      </c>
      <c r="J9" s="17"/>
      <c r="K9" s="17">
        <v>0.54240518358147105</v>
      </c>
      <c r="L9" s="17">
        <v>0.48920084620865101</v>
      </c>
      <c r="M9" s="17"/>
      <c r="N9" s="17">
        <v>0.45453377218719798</v>
      </c>
      <c r="O9" s="17">
        <v>0.54636019272555203</v>
      </c>
      <c r="P9" s="17">
        <v>0.60374925290201997</v>
      </c>
      <c r="Q9" s="17">
        <v>0.50259123052116805</v>
      </c>
      <c r="R9" s="17">
        <v>0.51307945323145399</v>
      </c>
      <c r="S9" s="17">
        <v>0.51438698859019905</v>
      </c>
      <c r="T9" s="17">
        <v>0.52518072177842001</v>
      </c>
      <c r="U9" s="17">
        <v>0.49498715226567602</v>
      </c>
      <c r="V9" s="17">
        <v>0.49903919463067198</v>
      </c>
      <c r="W9" s="17">
        <v>0.53473902763633496</v>
      </c>
      <c r="X9" s="17">
        <v>0.43069960314093497</v>
      </c>
      <c r="Y9" s="17">
        <v>0.622986176776955</v>
      </c>
      <c r="Z9" s="17"/>
      <c r="AA9" s="17">
        <v>0.46579298758550097</v>
      </c>
      <c r="AB9" s="17">
        <v>0.47944521707006499</v>
      </c>
      <c r="AC9" s="17">
        <v>0.55551232002231299</v>
      </c>
      <c r="AD9" s="17">
        <v>0.56234510849803898</v>
      </c>
      <c r="AE9" s="17">
        <v>0.534256688883327</v>
      </c>
    </row>
    <row r="10" spans="2:31" ht="32" x14ac:dyDescent="0.2">
      <c r="B10" s="18" t="s">
        <v>184</v>
      </c>
      <c r="C10" s="17">
        <v>0.27735781388119302</v>
      </c>
      <c r="D10" s="17">
        <v>0.30257679234346102</v>
      </c>
      <c r="E10" s="17">
        <v>0.33420958060608302</v>
      </c>
      <c r="F10" s="17">
        <v>0.33107934685734203</v>
      </c>
      <c r="G10" s="17">
        <v>0.294203016707273</v>
      </c>
      <c r="H10" s="17">
        <v>0.20810165575314399</v>
      </c>
      <c r="I10" s="17">
        <v>0.203522938436657</v>
      </c>
      <c r="J10" s="17"/>
      <c r="K10" s="17">
        <v>0.27952122457585699</v>
      </c>
      <c r="L10" s="17">
        <v>0.27628079883363299</v>
      </c>
      <c r="M10" s="17"/>
      <c r="N10" s="17">
        <v>0.34443126326421403</v>
      </c>
      <c r="O10" s="17">
        <v>0.242398468107374</v>
      </c>
      <c r="P10" s="17">
        <v>0.21645734485489199</v>
      </c>
      <c r="Q10" s="17">
        <v>0.28305213219341202</v>
      </c>
      <c r="R10" s="17">
        <v>0.24619213671255799</v>
      </c>
      <c r="S10" s="17">
        <v>0.37103104236753198</v>
      </c>
      <c r="T10" s="17">
        <v>0.25335254077724501</v>
      </c>
      <c r="U10" s="17">
        <v>0.28709981763224401</v>
      </c>
      <c r="V10" s="17">
        <v>0.26066795061647102</v>
      </c>
      <c r="W10" s="17">
        <v>0.29086250137447101</v>
      </c>
      <c r="X10" s="17">
        <v>0.29633481282732799</v>
      </c>
      <c r="Y10" s="17">
        <v>9.1304564330165594E-2</v>
      </c>
      <c r="Z10" s="17"/>
      <c r="AA10" s="17">
        <v>0.27835240270449202</v>
      </c>
      <c r="AB10" s="17">
        <v>0.26448063747492101</v>
      </c>
      <c r="AC10" s="17">
        <v>0.287042406067824</v>
      </c>
      <c r="AD10" s="17">
        <v>0.32304349782047997</v>
      </c>
      <c r="AE10" s="17">
        <v>0.222577453575034</v>
      </c>
    </row>
    <row r="11" spans="2:31" ht="32" x14ac:dyDescent="0.2">
      <c r="B11" s="18" t="s">
        <v>185</v>
      </c>
      <c r="C11" s="17">
        <v>7.7048106436859803E-2</v>
      </c>
      <c r="D11" s="17">
        <v>0.18945373050631301</v>
      </c>
      <c r="E11" s="17">
        <v>8.7482907195934906E-2</v>
      </c>
      <c r="F11" s="17">
        <v>0.12870137388196701</v>
      </c>
      <c r="G11" s="17">
        <v>4.2429992837966703E-2</v>
      </c>
      <c r="H11" s="17">
        <v>1.3389134003347999E-2</v>
      </c>
      <c r="I11" s="17">
        <v>2.2853491710469E-2</v>
      </c>
      <c r="J11" s="17"/>
      <c r="K11" s="17">
        <v>8.0914127971330504E-2</v>
      </c>
      <c r="L11" s="17">
        <v>7.3563308387719795E-2</v>
      </c>
      <c r="M11" s="17"/>
      <c r="N11" s="17">
        <v>7.9872180485877103E-2</v>
      </c>
      <c r="O11" s="17">
        <v>6.2729623736499499E-2</v>
      </c>
      <c r="P11" s="17">
        <v>4.8999836244179001E-2</v>
      </c>
      <c r="Q11" s="17">
        <v>8.5744249813636195E-2</v>
      </c>
      <c r="R11" s="17">
        <v>0.108538860485243</v>
      </c>
      <c r="S11" s="17">
        <v>6.3942794112346199E-2</v>
      </c>
      <c r="T11" s="17">
        <v>9.9700207739374505E-2</v>
      </c>
      <c r="U11" s="17">
        <v>4.3507601416045899E-2</v>
      </c>
      <c r="V11" s="17">
        <v>0.121031378977387</v>
      </c>
      <c r="W11" s="17">
        <v>4.4665329294416203E-2</v>
      </c>
      <c r="X11" s="17">
        <v>5.6435732787881103E-2</v>
      </c>
      <c r="Y11" s="17">
        <v>9.5337490716882495E-2</v>
      </c>
      <c r="Z11" s="17"/>
      <c r="AA11" s="17">
        <v>7.0000753078335698E-2</v>
      </c>
      <c r="AB11" s="17">
        <v>0.11606474471756401</v>
      </c>
      <c r="AC11" s="17">
        <v>7.9664893132591896E-2</v>
      </c>
      <c r="AD11" s="17">
        <v>4.44795237281079E-2</v>
      </c>
      <c r="AE11" s="17">
        <v>9.0730622088506893E-2</v>
      </c>
    </row>
    <row r="12" spans="2:31" ht="16" x14ac:dyDescent="0.2">
      <c r="B12" s="18" t="s">
        <v>186</v>
      </c>
      <c r="C12" s="17">
        <v>4.3030549416850701E-2</v>
      </c>
      <c r="D12" s="17">
        <v>7.7092041736941702E-2</v>
      </c>
      <c r="E12" s="17">
        <v>6.6241826415219807E-2</v>
      </c>
      <c r="F12" s="17">
        <v>1.02174574693765E-2</v>
      </c>
      <c r="G12" s="17">
        <v>2.7497621427790799E-2</v>
      </c>
      <c r="H12" s="17">
        <v>5.2413593077321997E-2</v>
      </c>
      <c r="I12" s="17">
        <v>3.4601360603686598E-2</v>
      </c>
      <c r="J12" s="17"/>
      <c r="K12" s="17">
        <v>4.64363171022497E-2</v>
      </c>
      <c r="L12" s="17">
        <v>3.98680184976868E-2</v>
      </c>
      <c r="M12" s="17"/>
      <c r="N12" s="17">
        <v>3.4332090903239403E-2</v>
      </c>
      <c r="O12" s="17">
        <v>4.9938512615943197E-2</v>
      </c>
      <c r="P12" s="17">
        <v>6.2562471063758104E-2</v>
      </c>
      <c r="Q12" s="17">
        <v>4.9523373446899201E-2</v>
      </c>
      <c r="R12" s="17">
        <v>1.4741983596745899E-2</v>
      </c>
      <c r="S12" s="17">
        <v>1.0713134739507E-2</v>
      </c>
      <c r="T12" s="17">
        <v>2.24899091875287E-2</v>
      </c>
      <c r="U12" s="17">
        <v>7.9391449149485094E-2</v>
      </c>
      <c r="V12" s="17">
        <v>5.1916862105726602E-2</v>
      </c>
      <c r="W12" s="17">
        <v>4.5934565122432602E-2</v>
      </c>
      <c r="X12" s="17">
        <v>9.1684449665448697E-2</v>
      </c>
      <c r="Y12" s="17">
        <v>2.9600450734086101E-2</v>
      </c>
      <c r="Z12" s="17"/>
      <c r="AA12" s="17">
        <v>6.2108989015873403E-2</v>
      </c>
      <c r="AB12" s="17">
        <v>5.7780573870565399E-2</v>
      </c>
      <c r="AC12" s="17">
        <v>9.4628211291319497E-3</v>
      </c>
      <c r="AD12" s="17">
        <v>3.1935165417983399E-2</v>
      </c>
      <c r="AE12" s="17">
        <v>9.8738873944565597E-2</v>
      </c>
    </row>
    <row r="13" spans="2:31" ht="16" x14ac:dyDescent="0.2">
      <c r="B13" s="18" t="s">
        <v>102</v>
      </c>
      <c r="C13" s="19">
        <v>8.7131448807705597E-2</v>
      </c>
      <c r="D13" s="19">
        <v>7.0745166830700895E-2</v>
      </c>
      <c r="E13" s="19">
        <v>5.7736913754472402E-2</v>
      </c>
      <c r="F13" s="19">
        <v>0.112921192585979</v>
      </c>
      <c r="G13" s="19">
        <v>9.2398708331843701E-2</v>
      </c>
      <c r="H13" s="19">
        <v>9.8276301141743502E-2</v>
      </c>
      <c r="I13" s="19">
        <v>8.9161334267378101E-2</v>
      </c>
      <c r="J13" s="19"/>
      <c r="K13" s="19">
        <v>5.0723146769092502E-2</v>
      </c>
      <c r="L13" s="19">
        <v>0.12108702807230901</v>
      </c>
      <c r="M13" s="19"/>
      <c r="N13" s="19">
        <v>8.6830693159471298E-2</v>
      </c>
      <c r="O13" s="19">
        <v>9.8573202814631403E-2</v>
      </c>
      <c r="P13" s="19">
        <v>6.8231094935151407E-2</v>
      </c>
      <c r="Q13" s="19">
        <v>7.9089014024884705E-2</v>
      </c>
      <c r="R13" s="19">
        <v>0.117447565974</v>
      </c>
      <c r="S13" s="19">
        <v>3.9926040190415901E-2</v>
      </c>
      <c r="T13" s="19">
        <v>9.9276620517431899E-2</v>
      </c>
      <c r="U13" s="19">
        <v>9.5013979536548998E-2</v>
      </c>
      <c r="V13" s="19">
        <v>6.73446136697438E-2</v>
      </c>
      <c r="W13" s="19">
        <v>8.3798576572345601E-2</v>
      </c>
      <c r="X13" s="19">
        <v>0.124845401578407</v>
      </c>
      <c r="Y13" s="19">
        <v>0.160771317441911</v>
      </c>
      <c r="Z13" s="19"/>
      <c r="AA13" s="19">
        <v>0.12374486761579701</v>
      </c>
      <c r="AB13" s="19">
        <v>8.2228826866884097E-2</v>
      </c>
      <c r="AC13" s="19">
        <v>6.8317559648139195E-2</v>
      </c>
      <c r="AD13" s="19">
        <v>3.8196704535390098E-2</v>
      </c>
      <c r="AE13" s="19">
        <v>5.3696361508566E-2</v>
      </c>
    </row>
    <row r="14" spans="2:31" x14ac:dyDescent="0.2">
      <c r="B14" s="16"/>
    </row>
    <row r="15" spans="2:31" x14ac:dyDescent="0.2">
      <c r="B15" t="s">
        <v>55</v>
      </c>
    </row>
    <row r="16" spans="2:31" x14ac:dyDescent="0.2">
      <c r="B16" t="s">
        <v>56</v>
      </c>
    </row>
    <row r="18" spans="2:2" x14ac:dyDescent="0.2">
      <c r="B18"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E18"/>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53</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48</v>
      </c>
      <c r="C9" s="17">
        <v>7.7224235686600806E-2</v>
      </c>
      <c r="D9" s="17">
        <v>0.17691900064202301</v>
      </c>
      <c r="E9" s="17">
        <v>0.115616064688129</v>
      </c>
      <c r="F9" s="17">
        <v>5.75647227534146E-2</v>
      </c>
      <c r="G9" s="17">
        <v>8.3384125579995194E-2</v>
      </c>
      <c r="H9" s="17">
        <v>3.9103881222070397E-2</v>
      </c>
      <c r="I9" s="17">
        <v>1.6659140859703599E-2</v>
      </c>
      <c r="J9" s="17"/>
      <c r="K9" s="17">
        <v>9.0353179117612994E-2</v>
      </c>
      <c r="L9" s="17">
        <v>6.4702515695902102E-2</v>
      </c>
      <c r="M9" s="17"/>
      <c r="N9" s="17">
        <v>0.10188855938949699</v>
      </c>
      <c r="O9" s="17">
        <v>7.1079786888687393E-2</v>
      </c>
      <c r="P9" s="17">
        <v>7.8743232578733696E-2</v>
      </c>
      <c r="Q9" s="17">
        <v>2.0649379320036999E-2</v>
      </c>
      <c r="R9" s="17">
        <v>0.102535964622359</v>
      </c>
      <c r="S9" s="17">
        <v>0.11243029610296</v>
      </c>
      <c r="T9" s="17">
        <v>5.4295097899527703E-2</v>
      </c>
      <c r="U9" s="17">
        <v>4.9454232308234897E-2</v>
      </c>
      <c r="V9" s="17">
        <v>7.79538243566925E-2</v>
      </c>
      <c r="W9" s="17">
        <v>0.10490358848319099</v>
      </c>
      <c r="X9" s="17">
        <v>5.9297900324664303E-2</v>
      </c>
      <c r="Y9" s="17">
        <v>3.1251837231322903E-2</v>
      </c>
      <c r="Z9" s="17"/>
      <c r="AA9" s="17">
        <v>5.96537287533822E-2</v>
      </c>
      <c r="AB9" s="17">
        <v>0.13130753961600999</v>
      </c>
      <c r="AC9" s="17">
        <v>5.1597902747570798E-2</v>
      </c>
      <c r="AD9" s="17">
        <v>7.1299482798781802E-2</v>
      </c>
      <c r="AE9" s="17">
        <v>0.16359604475091399</v>
      </c>
    </row>
    <row r="10" spans="2:31" ht="16" x14ac:dyDescent="0.2">
      <c r="B10" s="18" t="s">
        <v>49</v>
      </c>
      <c r="C10" s="17">
        <v>0.23618237712981099</v>
      </c>
      <c r="D10" s="17">
        <v>0.23850652037860701</v>
      </c>
      <c r="E10" s="17">
        <v>0.33588483250915702</v>
      </c>
      <c r="F10" s="17">
        <v>0.29989298702543099</v>
      </c>
      <c r="G10" s="17">
        <v>0.24013978825461599</v>
      </c>
      <c r="H10" s="17">
        <v>0.14328033018962799</v>
      </c>
      <c r="I10" s="17">
        <v>0.16075797179201801</v>
      </c>
      <c r="J10" s="17"/>
      <c r="K10" s="17">
        <v>0.25913126265520198</v>
      </c>
      <c r="L10" s="17">
        <v>0.21278032040491901</v>
      </c>
      <c r="M10" s="17"/>
      <c r="N10" s="17">
        <v>0.25897606215322899</v>
      </c>
      <c r="O10" s="17">
        <v>0.21365159842140199</v>
      </c>
      <c r="P10" s="17">
        <v>0.18501163199471801</v>
      </c>
      <c r="Q10" s="17">
        <v>0.23847048644074401</v>
      </c>
      <c r="R10" s="17">
        <v>0.18819294315933499</v>
      </c>
      <c r="S10" s="17">
        <v>0.27056095354952903</v>
      </c>
      <c r="T10" s="17">
        <v>0.27417658284827101</v>
      </c>
      <c r="U10" s="17">
        <v>0.235867699945736</v>
      </c>
      <c r="V10" s="17">
        <v>0.29366332139072598</v>
      </c>
      <c r="W10" s="17">
        <v>0.190876762851271</v>
      </c>
      <c r="X10" s="17">
        <v>0.275923557212086</v>
      </c>
      <c r="Y10" s="17">
        <v>0.125098512810212</v>
      </c>
      <c r="Z10" s="17"/>
      <c r="AA10" s="17">
        <v>0.19840362196327899</v>
      </c>
      <c r="AB10" s="17">
        <v>0.24224151797525001</v>
      </c>
      <c r="AC10" s="17">
        <v>0.23485790616128499</v>
      </c>
      <c r="AD10" s="17">
        <v>0.29168148558929802</v>
      </c>
      <c r="AE10" s="17">
        <v>0.35788725201689098</v>
      </c>
    </row>
    <row r="11" spans="2:31" ht="16" x14ac:dyDescent="0.2">
      <c r="B11" s="18" t="s">
        <v>50</v>
      </c>
      <c r="C11" s="17">
        <v>0.44008886545076598</v>
      </c>
      <c r="D11" s="17">
        <v>0.41452332441718898</v>
      </c>
      <c r="E11" s="17">
        <v>0.41153787715358597</v>
      </c>
      <c r="F11" s="17">
        <v>0.44439508081102602</v>
      </c>
      <c r="G11" s="17">
        <v>0.46781489635272999</v>
      </c>
      <c r="H11" s="17">
        <v>0.45937874703171699</v>
      </c>
      <c r="I11" s="17">
        <v>0.44137673948099698</v>
      </c>
      <c r="J11" s="17"/>
      <c r="K11" s="17">
        <v>0.42729849054073898</v>
      </c>
      <c r="L11" s="17">
        <v>0.45420837776704198</v>
      </c>
      <c r="M11" s="17"/>
      <c r="N11" s="17">
        <v>0.41456212374589502</v>
      </c>
      <c r="O11" s="17">
        <v>0.44622307171006598</v>
      </c>
      <c r="P11" s="17">
        <v>0.46643733756405498</v>
      </c>
      <c r="Q11" s="17">
        <v>0.44160627228826399</v>
      </c>
      <c r="R11" s="17">
        <v>0.46381859108800699</v>
      </c>
      <c r="S11" s="17">
        <v>0.45283385387797997</v>
      </c>
      <c r="T11" s="17">
        <v>0.42791042917786698</v>
      </c>
      <c r="U11" s="17">
        <v>0.45152727340464999</v>
      </c>
      <c r="V11" s="17">
        <v>0.36696614455645399</v>
      </c>
      <c r="W11" s="17">
        <v>0.49150395671797098</v>
      </c>
      <c r="X11" s="17">
        <v>0.46217538094396299</v>
      </c>
      <c r="Y11" s="17">
        <v>0.45816461285003801</v>
      </c>
      <c r="Z11" s="17"/>
      <c r="AA11" s="17">
        <v>0.42776544098360703</v>
      </c>
      <c r="AB11" s="17">
        <v>0.46216289729325</v>
      </c>
      <c r="AC11" s="17">
        <v>0.48600235900990002</v>
      </c>
      <c r="AD11" s="17">
        <v>0.41703838060820803</v>
      </c>
      <c r="AE11" s="17">
        <v>0.33249473269777502</v>
      </c>
    </row>
    <row r="12" spans="2:31" ht="16" x14ac:dyDescent="0.2">
      <c r="B12" s="18" t="s">
        <v>51</v>
      </c>
      <c r="C12" s="17">
        <v>0.18559073416781699</v>
      </c>
      <c r="D12" s="17">
        <v>0.134408568014245</v>
      </c>
      <c r="E12" s="17">
        <v>8.6423203091457096E-2</v>
      </c>
      <c r="F12" s="17">
        <v>0.17170074169159599</v>
      </c>
      <c r="G12" s="17">
        <v>0.158734545560443</v>
      </c>
      <c r="H12" s="17">
        <v>0.27173791189992103</v>
      </c>
      <c r="I12" s="17">
        <v>0.27536502855049999</v>
      </c>
      <c r="J12" s="17"/>
      <c r="K12" s="17">
        <v>0.17305743543361601</v>
      </c>
      <c r="L12" s="17">
        <v>0.19667542741114599</v>
      </c>
      <c r="M12" s="17"/>
      <c r="N12" s="17">
        <v>0.17885661033025901</v>
      </c>
      <c r="O12" s="17">
        <v>0.20680812437730001</v>
      </c>
      <c r="P12" s="17">
        <v>0.163528456026097</v>
      </c>
      <c r="Q12" s="17">
        <v>0.23931043097443599</v>
      </c>
      <c r="R12" s="17">
        <v>0.17307704275902999</v>
      </c>
      <c r="S12" s="17">
        <v>0.133339786198195</v>
      </c>
      <c r="T12" s="17">
        <v>0.16476598962963401</v>
      </c>
      <c r="U12" s="17">
        <v>0.238173152091576</v>
      </c>
      <c r="V12" s="17">
        <v>0.20038994180767</v>
      </c>
      <c r="W12" s="17">
        <v>0.17820004867803099</v>
      </c>
      <c r="X12" s="17">
        <v>0.14803599744690099</v>
      </c>
      <c r="Y12" s="17">
        <v>0.22346281777063901</v>
      </c>
      <c r="Z12" s="17"/>
      <c r="AA12" s="17">
        <v>0.227111255737838</v>
      </c>
      <c r="AB12" s="17">
        <v>0.121273117271379</v>
      </c>
      <c r="AC12" s="17">
        <v>0.19569200995511299</v>
      </c>
      <c r="AD12" s="17">
        <v>0.174189469331236</v>
      </c>
      <c r="AE12" s="17">
        <v>9.3378363853730703E-2</v>
      </c>
    </row>
    <row r="13" spans="2:31" ht="16" x14ac:dyDescent="0.2">
      <c r="B13" s="18" t="s">
        <v>52</v>
      </c>
      <c r="C13" s="19">
        <v>6.09137875650042E-2</v>
      </c>
      <c r="D13" s="19">
        <v>3.5642586547934903E-2</v>
      </c>
      <c r="E13" s="19">
        <v>5.0538022557671203E-2</v>
      </c>
      <c r="F13" s="19">
        <v>2.6446467718533099E-2</v>
      </c>
      <c r="G13" s="19">
        <v>4.99266442522164E-2</v>
      </c>
      <c r="H13" s="19">
        <v>8.6499129656663704E-2</v>
      </c>
      <c r="I13" s="19">
        <v>0.105841119316781</v>
      </c>
      <c r="J13" s="19"/>
      <c r="K13" s="19">
        <v>5.01596322528301E-2</v>
      </c>
      <c r="L13" s="19">
        <v>7.16333587209904E-2</v>
      </c>
      <c r="M13" s="19"/>
      <c r="N13" s="19">
        <v>4.5716644381119997E-2</v>
      </c>
      <c r="O13" s="19">
        <v>6.2237418602544503E-2</v>
      </c>
      <c r="P13" s="19">
        <v>0.10627934183639701</v>
      </c>
      <c r="Q13" s="19">
        <v>5.9963430976519398E-2</v>
      </c>
      <c r="R13" s="19">
        <v>7.23754583712692E-2</v>
      </c>
      <c r="S13" s="19">
        <v>3.0835110271336601E-2</v>
      </c>
      <c r="T13" s="19">
        <v>7.8851900444700598E-2</v>
      </c>
      <c r="U13" s="19">
        <v>2.4977642249804002E-2</v>
      </c>
      <c r="V13" s="19">
        <v>6.10267678884567E-2</v>
      </c>
      <c r="W13" s="19">
        <v>3.4515643269535101E-2</v>
      </c>
      <c r="X13" s="19">
        <v>5.4567164072385502E-2</v>
      </c>
      <c r="Y13" s="19">
        <v>0.16202221933778799</v>
      </c>
      <c r="Z13" s="19"/>
      <c r="AA13" s="19">
        <v>8.7065952561893006E-2</v>
      </c>
      <c r="AB13" s="19">
        <v>4.3014927844110498E-2</v>
      </c>
      <c r="AC13" s="19">
        <v>3.1849822126131098E-2</v>
      </c>
      <c r="AD13" s="19">
        <v>4.5791181672476498E-2</v>
      </c>
      <c r="AE13" s="19">
        <v>5.2643606680688598E-2</v>
      </c>
    </row>
    <row r="14" spans="2:31" x14ac:dyDescent="0.2">
      <c r="B14" s="16"/>
    </row>
    <row r="15" spans="2:31" x14ac:dyDescent="0.2">
      <c r="B15" t="s">
        <v>55</v>
      </c>
    </row>
    <row r="16" spans="2:31" x14ac:dyDescent="0.2">
      <c r="B16" t="s">
        <v>56</v>
      </c>
    </row>
    <row r="18" spans="2:2" x14ac:dyDescent="0.2">
      <c r="B18"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AE15"/>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188</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74</v>
      </c>
      <c r="C9" s="17">
        <v>0.37671161441628598</v>
      </c>
      <c r="D9" s="17">
        <v>0.49255627832902898</v>
      </c>
      <c r="E9" s="17">
        <v>0.42659585359434798</v>
      </c>
      <c r="F9" s="17">
        <v>0.42709669677750201</v>
      </c>
      <c r="G9" s="17">
        <v>0.31469284196812097</v>
      </c>
      <c r="H9" s="17">
        <v>0.27862001057713198</v>
      </c>
      <c r="I9" s="17">
        <v>0.33440276833080701</v>
      </c>
      <c r="J9" s="17"/>
      <c r="K9" s="17">
        <v>0.37277431758169999</v>
      </c>
      <c r="L9" s="17">
        <v>0.38006544635863299</v>
      </c>
      <c r="M9" s="17"/>
      <c r="N9" s="17">
        <v>0.402487361919034</v>
      </c>
      <c r="O9" s="17">
        <v>0.36724417578167401</v>
      </c>
      <c r="P9" s="17">
        <v>0.32240290823477102</v>
      </c>
      <c r="Q9" s="17">
        <v>0.35480779905779802</v>
      </c>
      <c r="R9" s="17">
        <v>0.43867290999324099</v>
      </c>
      <c r="S9" s="17">
        <v>0.42522910720319601</v>
      </c>
      <c r="T9" s="17">
        <v>0.35899832945682802</v>
      </c>
      <c r="U9" s="17">
        <v>0.39978244869368201</v>
      </c>
      <c r="V9" s="17">
        <v>0.436402203826601</v>
      </c>
      <c r="W9" s="17">
        <v>0.30166937732611199</v>
      </c>
      <c r="X9" s="17">
        <v>0.40877154599709198</v>
      </c>
      <c r="Y9" s="17">
        <v>0.186108681091748</v>
      </c>
      <c r="Z9" s="17"/>
      <c r="AA9" s="17">
        <v>0.36331815790695599</v>
      </c>
      <c r="AB9" s="17">
        <v>0.44640459347613298</v>
      </c>
      <c r="AC9" s="17">
        <v>0.35103807632041301</v>
      </c>
      <c r="AD9" s="17">
        <v>0.38720931704718897</v>
      </c>
      <c r="AE9" s="17">
        <v>0.51717274286375003</v>
      </c>
    </row>
    <row r="10" spans="2:31" ht="16" x14ac:dyDescent="0.2">
      <c r="B10" s="18" t="s">
        <v>75</v>
      </c>
      <c r="C10" s="19">
        <v>0.62328838558371402</v>
      </c>
      <c r="D10" s="19">
        <v>0.50744372167097096</v>
      </c>
      <c r="E10" s="19">
        <v>0.57340414640565196</v>
      </c>
      <c r="F10" s="19">
        <v>0.57290330322249805</v>
      </c>
      <c r="G10" s="19">
        <v>0.68530715803187903</v>
      </c>
      <c r="H10" s="19">
        <v>0.72137998942286696</v>
      </c>
      <c r="I10" s="19">
        <v>0.66559723166919305</v>
      </c>
      <c r="J10" s="19"/>
      <c r="K10" s="19">
        <v>0.62722568241830001</v>
      </c>
      <c r="L10" s="19">
        <v>0.61993455364136696</v>
      </c>
      <c r="M10" s="19"/>
      <c r="N10" s="19">
        <v>0.597512638080966</v>
      </c>
      <c r="O10" s="19">
        <v>0.63275582421832599</v>
      </c>
      <c r="P10" s="19">
        <v>0.67759709176522898</v>
      </c>
      <c r="Q10" s="19">
        <v>0.64519220094220198</v>
      </c>
      <c r="R10" s="19">
        <v>0.56132709000675995</v>
      </c>
      <c r="S10" s="19">
        <v>0.57477089279680404</v>
      </c>
      <c r="T10" s="19">
        <v>0.64100167054317203</v>
      </c>
      <c r="U10" s="19">
        <v>0.60021755130631804</v>
      </c>
      <c r="V10" s="19">
        <v>0.563597796173399</v>
      </c>
      <c r="W10" s="19">
        <v>0.69833062267388801</v>
      </c>
      <c r="X10" s="19">
        <v>0.59122845400290802</v>
      </c>
      <c r="Y10" s="19">
        <v>0.81389131890825195</v>
      </c>
      <c r="Z10" s="19"/>
      <c r="AA10" s="19">
        <v>0.63668184209304401</v>
      </c>
      <c r="AB10" s="19">
        <v>0.55359540652386696</v>
      </c>
      <c r="AC10" s="19">
        <v>0.64896192367958705</v>
      </c>
      <c r="AD10" s="19">
        <v>0.61279068295281103</v>
      </c>
      <c r="AE10" s="19">
        <v>0.48282725713625002</v>
      </c>
    </row>
    <row r="11" spans="2:31" x14ac:dyDescent="0.2">
      <c r="B11" s="16"/>
    </row>
    <row r="12" spans="2:31" x14ac:dyDescent="0.2">
      <c r="B12" t="s">
        <v>55</v>
      </c>
    </row>
    <row r="13" spans="2:31" x14ac:dyDescent="0.2">
      <c r="B13" t="s">
        <v>56</v>
      </c>
    </row>
    <row r="15" spans="2:31" x14ac:dyDescent="0.2">
      <c r="B15"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I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20.6640625" customWidth="1"/>
  </cols>
  <sheetData>
    <row r="2" spans="2:9" ht="40" customHeight="1" x14ac:dyDescent="0.2">
      <c r="D2" s="27" t="s">
        <v>200</v>
      </c>
      <c r="E2" s="23"/>
      <c r="F2" s="23"/>
      <c r="G2" s="23"/>
      <c r="H2" s="23"/>
      <c r="I2" s="23"/>
    </row>
    <row r="6" spans="2:9" ht="50" customHeight="1" x14ac:dyDescent="0.2">
      <c r="B6" s="20" t="s">
        <v>15</v>
      </c>
      <c r="C6" s="20" t="s">
        <v>189</v>
      </c>
      <c r="D6" s="20" t="s">
        <v>190</v>
      </c>
      <c r="E6" s="20" t="s">
        <v>191</v>
      </c>
      <c r="F6" s="20" t="s">
        <v>192</v>
      </c>
      <c r="G6" s="20" t="s">
        <v>193</v>
      </c>
      <c r="H6" s="20" t="s">
        <v>194</v>
      </c>
    </row>
    <row r="7" spans="2:9" ht="16" x14ac:dyDescent="0.2">
      <c r="B7" s="18" t="s">
        <v>195</v>
      </c>
      <c r="C7" s="17">
        <v>3.08067658783421E-2</v>
      </c>
      <c r="D7" s="17">
        <v>4.4827505084233603E-2</v>
      </c>
      <c r="E7" s="17">
        <v>3.24512533572935E-2</v>
      </c>
      <c r="F7" s="17">
        <v>3.8774013429320298E-2</v>
      </c>
      <c r="G7" s="17">
        <v>6.24819256367809E-2</v>
      </c>
      <c r="H7" s="17">
        <v>4.52192726666183E-2</v>
      </c>
    </row>
    <row r="8" spans="2:9" ht="16" x14ac:dyDescent="0.2">
      <c r="B8" s="18" t="s">
        <v>196</v>
      </c>
      <c r="C8" s="17">
        <v>7.7997772637602797E-2</v>
      </c>
      <c r="D8" s="17">
        <v>8.5017995204612298E-2</v>
      </c>
      <c r="E8" s="17">
        <v>9.1325243437253206E-2</v>
      </c>
      <c r="F8" s="17">
        <v>7.2698086485236693E-2</v>
      </c>
      <c r="G8" s="17">
        <v>0.13400405851842301</v>
      </c>
      <c r="H8" s="17">
        <v>8.2636919424015506E-2</v>
      </c>
    </row>
    <row r="9" spans="2:9" ht="16" x14ac:dyDescent="0.2">
      <c r="B9" s="18" t="s">
        <v>197</v>
      </c>
      <c r="C9" s="17">
        <v>0.406459529777143</v>
      </c>
      <c r="D9" s="17">
        <v>0.36367977895568698</v>
      </c>
      <c r="E9" s="17">
        <v>0.35114637889545702</v>
      </c>
      <c r="F9" s="17">
        <v>0.33655868500107</v>
      </c>
      <c r="G9" s="17">
        <v>0.45032632356681002</v>
      </c>
      <c r="H9" s="17">
        <v>0.39364473000858302</v>
      </c>
    </row>
    <row r="10" spans="2:9" ht="16" x14ac:dyDescent="0.2">
      <c r="B10" s="18" t="s">
        <v>198</v>
      </c>
      <c r="C10" s="17">
        <v>0.32656696833940402</v>
      </c>
      <c r="D10" s="17">
        <v>0.32329461462813203</v>
      </c>
      <c r="E10" s="17">
        <v>0.36529800778121202</v>
      </c>
      <c r="F10" s="17">
        <v>0.350808857285548</v>
      </c>
      <c r="G10" s="17">
        <v>0.243681153857812</v>
      </c>
      <c r="H10" s="17">
        <v>0.32766964568683199</v>
      </c>
    </row>
    <row r="11" spans="2:9" ht="16" x14ac:dyDescent="0.2">
      <c r="B11" s="18" t="s">
        <v>199</v>
      </c>
      <c r="C11" s="17">
        <v>0.102490422801728</v>
      </c>
      <c r="D11" s="17">
        <v>0.13266165308215699</v>
      </c>
      <c r="E11" s="17">
        <v>0.107235527493741</v>
      </c>
      <c r="F11" s="17">
        <v>0.15041458012557701</v>
      </c>
      <c r="G11" s="17">
        <v>6.18543746407813E-2</v>
      </c>
      <c r="H11" s="17">
        <v>0.103769104601084</v>
      </c>
    </row>
    <row r="12" spans="2:9" ht="16" x14ac:dyDescent="0.2">
      <c r="B12" s="18" t="s">
        <v>141</v>
      </c>
      <c r="C12" s="17">
        <v>5.5678540565779699E-2</v>
      </c>
      <c r="D12" s="17">
        <v>5.0518453045177603E-2</v>
      </c>
      <c r="E12" s="17">
        <v>5.2543589035043602E-2</v>
      </c>
      <c r="F12" s="17">
        <v>5.07457776732477E-2</v>
      </c>
      <c r="G12" s="17">
        <v>4.7652163779392201E-2</v>
      </c>
      <c r="H12" s="17">
        <v>4.7060327612867298E-2</v>
      </c>
    </row>
    <row r="13" spans="2:9" x14ac:dyDescent="0.2">
      <c r="B13" s="16"/>
      <c r="C13" s="16"/>
      <c r="D13" s="16"/>
      <c r="E13" s="16"/>
      <c r="F13" s="16"/>
      <c r="G13" s="16"/>
      <c r="H13" s="16"/>
    </row>
    <row r="14" spans="2:9" x14ac:dyDescent="0.2">
      <c r="B14" t="s">
        <v>55</v>
      </c>
    </row>
    <row r="15" spans="2:9" x14ac:dyDescent="0.2">
      <c r="B15" t="s">
        <v>56</v>
      </c>
    </row>
    <row r="19" spans="2:2" x14ac:dyDescent="0.2">
      <c r="B19" s="8" t="str">
        <f>HYPERLINK("#'Contents'!A1", "Return to Contents")</f>
        <v>Return to Contents</v>
      </c>
    </row>
  </sheetData>
  <mergeCells count="1">
    <mergeCell ref="D2:I2"/>
  </mergeCells>
  <pageMargins left="0.7" right="0.7" top="0.75" bottom="0.75" header="0.3" footer="0.3"/>
  <pageSetup paperSize="9"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201</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195</v>
      </c>
      <c r="C9" s="17">
        <v>3.08067658783421E-2</v>
      </c>
      <c r="D9" s="17">
        <v>2.6376017719829802E-2</v>
      </c>
      <c r="E9" s="17">
        <v>3.9944977184194999E-2</v>
      </c>
      <c r="F9" s="17">
        <v>1.65714826348578E-2</v>
      </c>
      <c r="G9" s="17">
        <v>1.6553299569073199E-2</v>
      </c>
      <c r="H9" s="17">
        <v>2.57035914587165E-2</v>
      </c>
      <c r="I9" s="17">
        <v>5.2824527065358701E-2</v>
      </c>
      <c r="J9" s="17"/>
      <c r="K9" s="17">
        <v>2.50970279676145E-2</v>
      </c>
      <c r="L9" s="17">
        <v>3.6492422967270899E-2</v>
      </c>
      <c r="M9" s="17"/>
      <c r="N9" s="17">
        <v>1.2822183045864299E-2</v>
      </c>
      <c r="O9" s="17">
        <v>4.0183166193179298E-2</v>
      </c>
      <c r="P9" s="17">
        <v>3.5509260554456801E-2</v>
      </c>
      <c r="Q9" s="17">
        <v>2.0176719111426801E-2</v>
      </c>
      <c r="R9" s="17">
        <v>1.4366216244268299E-2</v>
      </c>
      <c r="S9" s="17">
        <v>2.03183022514411E-2</v>
      </c>
      <c r="T9" s="17">
        <v>6.6519545782093001E-2</v>
      </c>
      <c r="U9" s="17">
        <v>7.88083499831638E-2</v>
      </c>
      <c r="V9" s="17">
        <v>8.6602345977810791E-3</v>
      </c>
      <c r="W9" s="17">
        <v>4.4406537604909903E-2</v>
      </c>
      <c r="X9" s="17">
        <v>3.7385200372962002E-2</v>
      </c>
      <c r="Y9" s="17">
        <v>3.3687536272678197E-2</v>
      </c>
      <c r="Z9" s="17"/>
      <c r="AA9" s="17">
        <v>4.03386203607859E-2</v>
      </c>
      <c r="AB9" s="17">
        <v>3.9096706731628197E-2</v>
      </c>
      <c r="AC9" s="17">
        <v>1.5905347552546099E-2</v>
      </c>
      <c r="AD9" s="17">
        <v>2.26211979337726E-2</v>
      </c>
      <c r="AE9" s="17">
        <v>9.8335121455193797E-2</v>
      </c>
    </row>
    <row r="10" spans="2:31" ht="16" x14ac:dyDescent="0.2">
      <c r="B10" s="18" t="s">
        <v>196</v>
      </c>
      <c r="C10" s="17">
        <v>7.7997772637602797E-2</v>
      </c>
      <c r="D10" s="17">
        <v>0.118314567628791</v>
      </c>
      <c r="E10" s="17">
        <v>9.7129077566865701E-2</v>
      </c>
      <c r="F10" s="17">
        <v>5.3011023029480298E-2</v>
      </c>
      <c r="G10" s="17">
        <v>8.3215888633518503E-2</v>
      </c>
      <c r="H10" s="17">
        <v>8.5350773231129801E-2</v>
      </c>
      <c r="I10" s="17">
        <v>4.6975140682209003E-2</v>
      </c>
      <c r="J10" s="17"/>
      <c r="K10" s="17">
        <v>7.2814497042475806E-2</v>
      </c>
      <c r="L10" s="17">
        <v>8.3345664767742605E-2</v>
      </c>
      <c r="M10" s="17"/>
      <c r="N10" s="17">
        <v>8.0502764694485807E-2</v>
      </c>
      <c r="O10" s="17">
        <v>4.8607903664129599E-2</v>
      </c>
      <c r="P10" s="17">
        <v>8.4830112756350606E-2</v>
      </c>
      <c r="Q10" s="17">
        <v>8.65080707503912E-2</v>
      </c>
      <c r="R10" s="17">
        <v>5.7195483660717299E-2</v>
      </c>
      <c r="S10" s="17">
        <v>0.10979844575075499</v>
      </c>
      <c r="T10" s="17">
        <v>8.9699641032017594E-2</v>
      </c>
      <c r="U10" s="17">
        <v>7.0192413845965806E-2</v>
      </c>
      <c r="V10" s="17">
        <v>0.101579205203555</v>
      </c>
      <c r="W10" s="17">
        <v>8.8835473662821601E-2</v>
      </c>
      <c r="X10" s="17">
        <v>5.6423296503819297E-2</v>
      </c>
      <c r="Y10" s="17">
        <v>0</v>
      </c>
      <c r="Z10" s="17"/>
      <c r="AA10" s="17">
        <v>7.26985420434971E-2</v>
      </c>
      <c r="AB10" s="17">
        <v>7.3032396742454903E-2</v>
      </c>
      <c r="AC10" s="17">
        <v>7.14487766924842E-2</v>
      </c>
      <c r="AD10" s="17">
        <v>7.0434648925974494E-2</v>
      </c>
      <c r="AE10" s="17">
        <v>4.5837243623240403E-2</v>
      </c>
    </row>
    <row r="11" spans="2:31" ht="16" x14ac:dyDescent="0.2">
      <c r="B11" s="18" t="s">
        <v>197</v>
      </c>
      <c r="C11" s="17">
        <v>0.406459529777143</v>
      </c>
      <c r="D11" s="17">
        <v>0.29188481565497898</v>
      </c>
      <c r="E11" s="17">
        <v>0.33245086160494602</v>
      </c>
      <c r="F11" s="17">
        <v>0.46488437197521898</v>
      </c>
      <c r="G11" s="17">
        <v>0.43354446399219598</v>
      </c>
      <c r="H11" s="17">
        <v>0.42851587979521999</v>
      </c>
      <c r="I11" s="17">
        <v>0.45818508034030703</v>
      </c>
      <c r="J11" s="17"/>
      <c r="K11" s="17">
        <v>0.39728351911155901</v>
      </c>
      <c r="L11" s="17">
        <v>0.41692726326872698</v>
      </c>
      <c r="M11" s="17"/>
      <c r="N11" s="17">
        <v>0.43766126992916199</v>
      </c>
      <c r="O11" s="17">
        <v>0.40519775811005498</v>
      </c>
      <c r="P11" s="17">
        <v>0.46632140842686798</v>
      </c>
      <c r="Q11" s="17">
        <v>0.4191123562572</v>
      </c>
      <c r="R11" s="17">
        <v>0.417681054433582</v>
      </c>
      <c r="S11" s="17">
        <v>0.289735965236185</v>
      </c>
      <c r="T11" s="17">
        <v>0.336485901172354</v>
      </c>
      <c r="U11" s="17">
        <v>0.447077333092187</v>
      </c>
      <c r="V11" s="17">
        <v>0.42558187379012902</v>
      </c>
      <c r="W11" s="17">
        <v>0.37898635540714498</v>
      </c>
      <c r="X11" s="17">
        <v>0.43098374765485198</v>
      </c>
      <c r="Y11" s="17">
        <v>0.49572691082319498</v>
      </c>
      <c r="Z11" s="17"/>
      <c r="AA11" s="17">
        <v>0.37092484153261102</v>
      </c>
      <c r="AB11" s="17">
        <v>0.42759554853781301</v>
      </c>
      <c r="AC11" s="17">
        <v>0.38781345551118801</v>
      </c>
      <c r="AD11" s="17">
        <v>0.455661576326022</v>
      </c>
      <c r="AE11" s="17">
        <v>0.22824784960375699</v>
      </c>
    </row>
    <row r="12" spans="2:31" ht="16" x14ac:dyDescent="0.2">
      <c r="B12" s="18" t="s">
        <v>198</v>
      </c>
      <c r="C12" s="17">
        <v>0.32656696833940402</v>
      </c>
      <c r="D12" s="17">
        <v>0.37478574280565902</v>
      </c>
      <c r="E12" s="17">
        <v>0.339092487336911</v>
      </c>
      <c r="F12" s="17">
        <v>0.27398518937657401</v>
      </c>
      <c r="G12" s="17">
        <v>0.32956440511382401</v>
      </c>
      <c r="H12" s="17">
        <v>0.30072010718794301</v>
      </c>
      <c r="I12" s="17">
        <v>0.34219137519715997</v>
      </c>
      <c r="J12" s="17"/>
      <c r="K12" s="17">
        <v>0.35860169208111797</v>
      </c>
      <c r="L12" s="17">
        <v>0.29463698945154698</v>
      </c>
      <c r="M12" s="17"/>
      <c r="N12" s="17">
        <v>0.30248204892712299</v>
      </c>
      <c r="O12" s="17">
        <v>0.37278535478996799</v>
      </c>
      <c r="P12" s="17">
        <v>0.306891579926099</v>
      </c>
      <c r="Q12" s="17">
        <v>0.32690257138476703</v>
      </c>
      <c r="R12" s="17">
        <v>0.3791026468034</v>
      </c>
      <c r="S12" s="17">
        <v>0.39496591403137898</v>
      </c>
      <c r="T12" s="17">
        <v>0.32391071152540002</v>
      </c>
      <c r="U12" s="17">
        <v>0.23634641248982999</v>
      </c>
      <c r="V12" s="17">
        <v>0.24617143162993499</v>
      </c>
      <c r="W12" s="17">
        <v>0.37131863046944402</v>
      </c>
      <c r="X12" s="17">
        <v>0.287188079547256</v>
      </c>
      <c r="Y12" s="17">
        <v>0.31482587753656599</v>
      </c>
      <c r="Z12" s="17"/>
      <c r="AA12" s="17">
        <v>0.326066463085745</v>
      </c>
      <c r="AB12" s="17">
        <v>0.32309936496938502</v>
      </c>
      <c r="AC12" s="17">
        <v>0.37313837209734002</v>
      </c>
      <c r="AD12" s="17">
        <v>0.28933452796445602</v>
      </c>
      <c r="AE12" s="17">
        <v>0.28528928504182599</v>
      </c>
    </row>
    <row r="13" spans="2:31" ht="16" x14ac:dyDescent="0.2">
      <c r="B13" s="18" t="s">
        <v>199</v>
      </c>
      <c r="C13" s="17">
        <v>0.102490422801728</v>
      </c>
      <c r="D13" s="17">
        <v>0.137973895822769</v>
      </c>
      <c r="E13" s="17">
        <v>0.17392081567008999</v>
      </c>
      <c r="F13" s="17">
        <v>0.121467654508644</v>
      </c>
      <c r="G13" s="17">
        <v>8.85953597260562E-2</v>
      </c>
      <c r="H13" s="17">
        <v>6.3447699272405206E-2</v>
      </c>
      <c r="I13" s="17">
        <v>4.28809121669547E-2</v>
      </c>
      <c r="J13" s="17"/>
      <c r="K13" s="17">
        <v>0.115925348404382</v>
      </c>
      <c r="L13" s="17">
        <v>8.9764336298029004E-2</v>
      </c>
      <c r="M13" s="17"/>
      <c r="N13" s="17">
        <v>9.4750211887716998E-2</v>
      </c>
      <c r="O13" s="17">
        <v>9.0668797828390907E-2</v>
      </c>
      <c r="P13" s="17">
        <v>8.34351804049797E-2</v>
      </c>
      <c r="Q13" s="17">
        <v>7.8791895580441598E-2</v>
      </c>
      <c r="R13" s="17">
        <v>8.8980236325118603E-2</v>
      </c>
      <c r="S13" s="17">
        <v>0.1197221468652</v>
      </c>
      <c r="T13" s="17">
        <v>0.117850432447396</v>
      </c>
      <c r="U13" s="17">
        <v>0.14298825827178499</v>
      </c>
      <c r="V13" s="17">
        <v>0.16772406558606401</v>
      </c>
      <c r="W13" s="17">
        <v>8.1330697120539905E-2</v>
      </c>
      <c r="X13" s="17">
        <v>7.9149358256736704E-2</v>
      </c>
      <c r="Y13" s="17">
        <v>6.0241063071471201E-2</v>
      </c>
      <c r="Z13" s="17"/>
      <c r="AA13" s="17">
        <v>9.0327776139260199E-2</v>
      </c>
      <c r="AB13" s="17">
        <v>9.6118554138376805E-2</v>
      </c>
      <c r="AC13" s="17">
        <v>0.10184237959865</v>
      </c>
      <c r="AD13" s="17">
        <v>0.13988824440742501</v>
      </c>
      <c r="AE13" s="17">
        <v>0.34229050027598301</v>
      </c>
    </row>
    <row r="14" spans="2:31" ht="16" x14ac:dyDescent="0.2">
      <c r="B14" s="18" t="s">
        <v>141</v>
      </c>
      <c r="C14" s="19">
        <v>5.5678540565779699E-2</v>
      </c>
      <c r="D14" s="19">
        <v>5.0664960367971398E-2</v>
      </c>
      <c r="E14" s="19">
        <v>1.7461780636991601E-2</v>
      </c>
      <c r="F14" s="19">
        <v>7.0080278475225202E-2</v>
      </c>
      <c r="G14" s="19">
        <v>4.85265829653325E-2</v>
      </c>
      <c r="H14" s="19">
        <v>9.6261949054585197E-2</v>
      </c>
      <c r="I14" s="19">
        <v>5.6942964548010899E-2</v>
      </c>
      <c r="J14" s="19"/>
      <c r="K14" s="19">
        <v>3.0277915392850799E-2</v>
      </c>
      <c r="L14" s="19">
        <v>7.8833323246683698E-2</v>
      </c>
      <c r="M14" s="19"/>
      <c r="N14" s="19">
        <v>7.1781521515647706E-2</v>
      </c>
      <c r="O14" s="19">
        <v>4.2557019414277801E-2</v>
      </c>
      <c r="P14" s="19">
        <v>2.3012457931246101E-2</v>
      </c>
      <c r="Q14" s="19">
        <v>6.8508386915772504E-2</v>
      </c>
      <c r="R14" s="19">
        <v>4.2674362532913901E-2</v>
      </c>
      <c r="S14" s="19">
        <v>6.5459225865040299E-2</v>
      </c>
      <c r="T14" s="19">
        <v>6.5533768040739807E-2</v>
      </c>
      <c r="U14" s="19">
        <v>2.4587232317068702E-2</v>
      </c>
      <c r="V14" s="19">
        <v>5.0283189192536402E-2</v>
      </c>
      <c r="W14" s="19">
        <v>3.5122305735138797E-2</v>
      </c>
      <c r="X14" s="19">
        <v>0.10887031766437399</v>
      </c>
      <c r="Y14" s="19">
        <v>9.55186122960896E-2</v>
      </c>
      <c r="Z14" s="19"/>
      <c r="AA14" s="19">
        <v>9.9643756838100506E-2</v>
      </c>
      <c r="AB14" s="19">
        <v>4.1057428880341501E-2</v>
      </c>
      <c r="AC14" s="19">
        <v>4.9851668547791599E-2</v>
      </c>
      <c r="AD14" s="19">
        <v>2.2059804442349999E-2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202</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195</v>
      </c>
      <c r="C9" s="17">
        <v>4.4827505084233603E-2</v>
      </c>
      <c r="D9" s="17">
        <v>6.9603557854675493E-2</v>
      </c>
      <c r="E9" s="17">
        <v>3.00149359186869E-2</v>
      </c>
      <c r="F9" s="17">
        <v>2.2504276268169299E-2</v>
      </c>
      <c r="G9" s="17">
        <v>2.8753384222569098E-2</v>
      </c>
      <c r="H9" s="17">
        <v>3.2747243454335398E-2</v>
      </c>
      <c r="I9" s="17">
        <v>7.9748021316068896E-2</v>
      </c>
      <c r="J9" s="17"/>
      <c r="K9" s="17">
        <v>4.2906656790113802E-2</v>
      </c>
      <c r="L9" s="17">
        <v>4.6868704630629102E-2</v>
      </c>
      <c r="M9" s="17"/>
      <c r="N9" s="17">
        <v>3.4805739941092297E-2</v>
      </c>
      <c r="O9" s="17">
        <v>4.0266473726241897E-2</v>
      </c>
      <c r="P9" s="17">
        <v>5.9942630047396001E-2</v>
      </c>
      <c r="Q9" s="17">
        <v>2.0176719111426801E-2</v>
      </c>
      <c r="R9" s="17">
        <v>0.101967904948788</v>
      </c>
      <c r="S9" s="17">
        <v>3.0850596026944101E-2</v>
      </c>
      <c r="T9" s="17">
        <v>4.4198009578203197E-2</v>
      </c>
      <c r="U9" s="17">
        <v>4.95791074125706E-2</v>
      </c>
      <c r="V9" s="17">
        <v>2.5990375921309899E-2</v>
      </c>
      <c r="W9" s="17">
        <v>6.5676506398567605E-2</v>
      </c>
      <c r="X9" s="17">
        <v>3.7385200372962002E-2</v>
      </c>
      <c r="Y9" s="17">
        <v>6.7346089432685996E-2</v>
      </c>
      <c r="Z9" s="17"/>
      <c r="AA9" s="17">
        <v>6.1423266105019601E-2</v>
      </c>
      <c r="AB9" s="17">
        <v>4.5213321602813203E-2</v>
      </c>
      <c r="AC9" s="17">
        <v>2.9687976514957901E-2</v>
      </c>
      <c r="AD9" s="17">
        <v>4.5521832999519202E-2</v>
      </c>
      <c r="AE9" s="17">
        <v>9.8480850303929002E-2</v>
      </c>
    </row>
    <row r="10" spans="2:31" ht="16" x14ac:dyDescent="0.2">
      <c r="B10" s="18" t="s">
        <v>196</v>
      </c>
      <c r="C10" s="17">
        <v>8.5017995204612298E-2</v>
      </c>
      <c r="D10" s="17">
        <v>0.101975563548972</v>
      </c>
      <c r="E10" s="17">
        <v>7.84706816269925E-2</v>
      </c>
      <c r="F10" s="17">
        <v>0.11138922870835199</v>
      </c>
      <c r="G10" s="17">
        <v>8.3037387137401997E-2</v>
      </c>
      <c r="H10" s="17">
        <v>7.7364262239303899E-2</v>
      </c>
      <c r="I10" s="17">
        <v>6.4402935267709294E-2</v>
      </c>
      <c r="J10" s="17"/>
      <c r="K10" s="17">
        <v>8.5951584513524706E-2</v>
      </c>
      <c r="L10" s="17">
        <v>8.4423996004968596E-2</v>
      </c>
      <c r="M10" s="17"/>
      <c r="N10" s="17">
        <v>0.113300400389067</v>
      </c>
      <c r="O10" s="17">
        <v>8.9791678685694001E-2</v>
      </c>
      <c r="P10" s="17">
        <v>9.41399795862915E-2</v>
      </c>
      <c r="Q10" s="17">
        <v>4.2300934339128099E-2</v>
      </c>
      <c r="R10" s="17">
        <v>1.38670352392661E-2</v>
      </c>
      <c r="S10" s="17">
        <v>9.5283108299339794E-2</v>
      </c>
      <c r="T10" s="17">
        <v>0.11416070364761199</v>
      </c>
      <c r="U10" s="17">
        <v>2.1684671019883601E-2</v>
      </c>
      <c r="V10" s="17">
        <v>0.107937494234201</v>
      </c>
      <c r="W10" s="17">
        <v>7.9406079711963701E-2</v>
      </c>
      <c r="X10" s="17">
        <v>0.11082446780682501</v>
      </c>
      <c r="Y10" s="17">
        <v>6.9600843074452204E-2</v>
      </c>
      <c r="Z10" s="17"/>
      <c r="AA10" s="17">
        <v>8.0290063646787493E-2</v>
      </c>
      <c r="AB10" s="17">
        <v>8.6792259187295898E-2</v>
      </c>
      <c r="AC10" s="17">
        <v>8.3916534163483603E-2</v>
      </c>
      <c r="AD10" s="17">
        <v>7.52309587843705E-2</v>
      </c>
      <c r="AE10" s="17">
        <v>0.106745430173943</v>
      </c>
    </row>
    <row r="11" spans="2:31" ht="16" x14ac:dyDescent="0.2">
      <c r="B11" s="18" t="s">
        <v>197</v>
      </c>
      <c r="C11" s="17">
        <v>0.36367977895568698</v>
      </c>
      <c r="D11" s="17">
        <v>0.29934103543815299</v>
      </c>
      <c r="E11" s="17">
        <v>0.29447030022215898</v>
      </c>
      <c r="F11" s="17">
        <v>0.29898188950646498</v>
      </c>
      <c r="G11" s="17">
        <v>0.40334935083746298</v>
      </c>
      <c r="H11" s="17">
        <v>0.442202540348274</v>
      </c>
      <c r="I11" s="17">
        <v>0.43048034287939702</v>
      </c>
      <c r="J11" s="17"/>
      <c r="K11" s="17">
        <v>0.37633245590884501</v>
      </c>
      <c r="L11" s="17">
        <v>0.35269041338122997</v>
      </c>
      <c r="M11" s="17"/>
      <c r="N11" s="17">
        <v>0.377565084067912</v>
      </c>
      <c r="O11" s="17">
        <v>0.39120916246967002</v>
      </c>
      <c r="P11" s="17">
        <v>0.34134990978128199</v>
      </c>
      <c r="Q11" s="17">
        <v>0.357220915116158</v>
      </c>
      <c r="R11" s="17">
        <v>0.375638925154964</v>
      </c>
      <c r="S11" s="17">
        <v>0.342465082645249</v>
      </c>
      <c r="T11" s="17">
        <v>0.36839722483805298</v>
      </c>
      <c r="U11" s="17">
        <v>0.37941764815401102</v>
      </c>
      <c r="V11" s="17">
        <v>0.29936768039256001</v>
      </c>
      <c r="W11" s="17">
        <v>0.37011042807205302</v>
      </c>
      <c r="X11" s="17">
        <v>0.37789037687392701</v>
      </c>
      <c r="Y11" s="17">
        <v>0.45194736134293301</v>
      </c>
      <c r="Z11" s="17"/>
      <c r="AA11" s="17">
        <v>0.39498815930035402</v>
      </c>
      <c r="AB11" s="17">
        <v>0.33506275781670702</v>
      </c>
      <c r="AC11" s="17">
        <v>0.35943274404166398</v>
      </c>
      <c r="AD11" s="17">
        <v>0.32523001057594503</v>
      </c>
      <c r="AE11" s="17">
        <v>0.22824784960375699</v>
      </c>
    </row>
    <row r="12" spans="2:31" ht="16" x14ac:dyDescent="0.2">
      <c r="B12" s="18" t="s">
        <v>198</v>
      </c>
      <c r="C12" s="17">
        <v>0.32329461462813203</v>
      </c>
      <c r="D12" s="17">
        <v>0.28375469042056101</v>
      </c>
      <c r="E12" s="17">
        <v>0.35689588521323101</v>
      </c>
      <c r="F12" s="17">
        <v>0.38702186880699302</v>
      </c>
      <c r="G12" s="17">
        <v>0.31308263356699101</v>
      </c>
      <c r="H12" s="17">
        <v>0.29260055757374698</v>
      </c>
      <c r="I12" s="17">
        <v>0.29906163913542699</v>
      </c>
      <c r="J12" s="17"/>
      <c r="K12" s="17">
        <v>0.35289171956193899</v>
      </c>
      <c r="L12" s="17">
        <v>0.29562251300775</v>
      </c>
      <c r="M12" s="17"/>
      <c r="N12" s="17">
        <v>0.29887056544754798</v>
      </c>
      <c r="O12" s="17">
        <v>0.33749975225525097</v>
      </c>
      <c r="P12" s="17">
        <v>0.33975543403957897</v>
      </c>
      <c r="Q12" s="17">
        <v>0.32617418773308499</v>
      </c>
      <c r="R12" s="17">
        <v>0.299353714304885</v>
      </c>
      <c r="S12" s="17">
        <v>0.31878098341557198</v>
      </c>
      <c r="T12" s="17">
        <v>0.27444305789757301</v>
      </c>
      <c r="U12" s="17">
        <v>0.35935566266833202</v>
      </c>
      <c r="V12" s="17">
        <v>0.364164601467447</v>
      </c>
      <c r="W12" s="17">
        <v>0.34610045615335</v>
      </c>
      <c r="X12" s="17">
        <v>0.36114802482898201</v>
      </c>
      <c r="Y12" s="17">
        <v>0.194141496373473</v>
      </c>
      <c r="Z12" s="17"/>
      <c r="AA12" s="17">
        <v>0.30270991138590903</v>
      </c>
      <c r="AB12" s="17">
        <v>0.29379780851923498</v>
      </c>
      <c r="AC12" s="17">
        <v>0.35200603872719499</v>
      </c>
      <c r="AD12" s="17">
        <v>0.34754953901220897</v>
      </c>
      <c r="AE12" s="17">
        <v>0.41960612072853598</v>
      </c>
    </row>
    <row r="13" spans="2:31" ht="16" x14ac:dyDescent="0.2">
      <c r="B13" s="18" t="s">
        <v>199</v>
      </c>
      <c r="C13" s="17">
        <v>0.13266165308215699</v>
      </c>
      <c r="D13" s="17">
        <v>0.196204246935617</v>
      </c>
      <c r="E13" s="17">
        <v>0.21102588139769499</v>
      </c>
      <c r="F13" s="17">
        <v>0.10977822532681999</v>
      </c>
      <c r="G13" s="17">
        <v>0.127245748212548</v>
      </c>
      <c r="H13" s="17">
        <v>9.7128933226001801E-2</v>
      </c>
      <c r="I13" s="17">
        <v>7.3725128013609698E-2</v>
      </c>
      <c r="J13" s="17"/>
      <c r="K13" s="17">
        <v>0.118217948496369</v>
      </c>
      <c r="L13" s="17">
        <v>0.14535667779025499</v>
      </c>
      <c r="M13" s="17"/>
      <c r="N13" s="17">
        <v>0.107445707077147</v>
      </c>
      <c r="O13" s="17">
        <v>0.113251002286298</v>
      </c>
      <c r="P13" s="17">
        <v>0.1196318715136</v>
      </c>
      <c r="Q13" s="17">
        <v>0.19597596808085299</v>
      </c>
      <c r="R13" s="17">
        <v>0.16331572500831701</v>
      </c>
      <c r="S13" s="17">
        <v>0.14783548237893501</v>
      </c>
      <c r="T13" s="17">
        <v>0.13362783228649999</v>
      </c>
      <c r="U13" s="17">
        <v>0.143478350195612</v>
      </c>
      <c r="V13" s="17">
        <v>0.15195314214594099</v>
      </c>
      <c r="W13" s="17">
        <v>0.104067095158938</v>
      </c>
      <c r="X13" s="17">
        <v>5.7760526680804003E-2</v>
      </c>
      <c r="Y13" s="17">
        <v>0.18467181042362901</v>
      </c>
      <c r="Z13" s="17"/>
      <c r="AA13" s="17">
        <v>9.5542445132591802E-2</v>
      </c>
      <c r="AB13" s="17">
        <v>0.19465269645541</v>
      </c>
      <c r="AC13" s="17">
        <v>0.118956431810479</v>
      </c>
      <c r="AD13" s="17">
        <v>0.18289240786421401</v>
      </c>
      <c r="AE13" s="17">
        <v>0.146919749189834</v>
      </c>
    </row>
    <row r="14" spans="2:31" ht="16" x14ac:dyDescent="0.2">
      <c r="B14" s="18" t="s">
        <v>141</v>
      </c>
      <c r="C14" s="19">
        <v>5.0518453045177603E-2</v>
      </c>
      <c r="D14" s="19">
        <v>4.9120905802021698E-2</v>
      </c>
      <c r="E14" s="19">
        <v>2.91223156212355E-2</v>
      </c>
      <c r="F14" s="19">
        <v>7.0324511383200394E-2</v>
      </c>
      <c r="G14" s="19">
        <v>4.4531496023026397E-2</v>
      </c>
      <c r="H14" s="19">
        <v>5.7956463158337398E-2</v>
      </c>
      <c r="I14" s="19">
        <v>5.2581933387788098E-2</v>
      </c>
      <c r="J14" s="19"/>
      <c r="K14" s="19">
        <v>2.3699634729208899E-2</v>
      </c>
      <c r="L14" s="19">
        <v>7.5037695185167702E-2</v>
      </c>
      <c r="M14" s="19"/>
      <c r="N14" s="19">
        <v>6.8012503077233805E-2</v>
      </c>
      <c r="O14" s="19">
        <v>2.7981930576845001E-2</v>
      </c>
      <c r="P14" s="19">
        <v>4.5180175031851302E-2</v>
      </c>
      <c r="Q14" s="19">
        <v>5.8151275619349498E-2</v>
      </c>
      <c r="R14" s="19">
        <v>4.5856695343780403E-2</v>
      </c>
      <c r="S14" s="19">
        <v>6.47847472339598E-2</v>
      </c>
      <c r="T14" s="19">
        <v>6.5173171752059098E-2</v>
      </c>
      <c r="U14" s="19">
        <v>4.6484560549590499E-2</v>
      </c>
      <c r="V14" s="19">
        <v>5.0586705838541197E-2</v>
      </c>
      <c r="W14" s="19">
        <v>3.4639434505127298E-2</v>
      </c>
      <c r="X14" s="19">
        <v>5.49914034364999E-2</v>
      </c>
      <c r="Y14" s="19">
        <v>3.2292399352826497E-2</v>
      </c>
      <c r="Z14" s="19"/>
      <c r="AA14" s="19">
        <v>6.5046154429338393E-2</v>
      </c>
      <c r="AB14" s="19">
        <v>4.4481156418538503E-2</v>
      </c>
      <c r="AC14" s="19">
        <v>5.6000274742220302E-2</v>
      </c>
      <c r="AD14" s="19">
        <v>2.3575250763742402E-2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203</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195</v>
      </c>
      <c r="C9" s="17">
        <v>3.24512533572935E-2</v>
      </c>
      <c r="D9" s="17">
        <v>2.79217591109681E-2</v>
      </c>
      <c r="E9" s="17">
        <v>2.7137653698224198E-2</v>
      </c>
      <c r="F9" s="17">
        <v>2.7086994739904401E-2</v>
      </c>
      <c r="G9" s="17">
        <v>1.6970552180541901E-2</v>
      </c>
      <c r="H9" s="17">
        <v>2.4564388533102801E-2</v>
      </c>
      <c r="I9" s="17">
        <v>6.1927326205418402E-2</v>
      </c>
      <c r="J9" s="17"/>
      <c r="K9" s="17">
        <v>3.4120681969281197E-2</v>
      </c>
      <c r="L9" s="17">
        <v>3.0943389719817999E-2</v>
      </c>
      <c r="M9" s="17"/>
      <c r="N9" s="17">
        <v>1.2906352550224799E-2</v>
      </c>
      <c r="O9" s="17">
        <v>6.0439141908270599E-2</v>
      </c>
      <c r="P9" s="17">
        <v>4.6777946927331601E-2</v>
      </c>
      <c r="Q9" s="17">
        <v>2.97537100172179E-2</v>
      </c>
      <c r="R9" s="17">
        <v>4.3103562645299902E-2</v>
      </c>
      <c r="S9" s="17">
        <v>2.03183022514411E-2</v>
      </c>
      <c r="T9" s="17">
        <v>2.17991012867556E-2</v>
      </c>
      <c r="U9" s="17">
        <v>2.59923310186124E-2</v>
      </c>
      <c r="V9" s="17">
        <v>2.5288322445831998E-2</v>
      </c>
      <c r="W9" s="17">
        <v>2.27095865687022E-2</v>
      </c>
      <c r="X9" s="17">
        <v>3.7883751693648403E-2</v>
      </c>
      <c r="Y9" s="17">
        <v>6.7346089432685996E-2</v>
      </c>
      <c r="Z9" s="17"/>
      <c r="AA9" s="17">
        <v>4.0185369920512103E-2</v>
      </c>
      <c r="AB9" s="17">
        <v>2.2078236118811202E-2</v>
      </c>
      <c r="AC9" s="17">
        <v>2.21162164132837E-2</v>
      </c>
      <c r="AD9" s="17">
        <v>3.01400790377685E-2</v>
      </c>
      <c r="AE9" s="17">
        <v>9.8335121455193797E-2</v>
      </c>
    </row>
    <row r="10" spans="2:31" ht="16" x14ac:dyDescent="0.2">
      <c r="B10" s="18" t="s">
        <v>196</v>
      </c>
      <c r="C10" s="17">
        <v>9.1325243437253206E-2</v>
      </c>
      <c r="D10" s="17">
        <v>0.17951621808043799</v>
      </c>
      <c r="E10" s="17">
        <v>9.5329883546646801E-2</v>
      </c>
      <c r="F10" s="17">
        <v>0.112437965667325</v>
      </c>
      <c r="G10" s="17">
        <v>6.1217952932650102E-2</v>
      </c>
      <c r="H10" s="17">
        <v>6.0316804121048798E-2</v>
      </c>
      <c r="I10" s="17">
        <v>5.7696787601783102E-2</v>
      </c>
      <c r="J10" s="17"/>
      <c r="K10" s="17">
        <v>0.10436911662501699</v>
      </c>
      <c r="L10" s="17">
        <v>7.8939081283849105E-2</v>
      </c>
      <c r="M10" s="17"/>
      <c r="N10" s="17">
        <v>0.14231671018644401</v>
      </c>
      <c r="O10" s="17">
        <v>8.3183483180187798E-2</v>
      </c>
      <c r="P10" s="17">
        <v>6.0762208002088897E-2</v>
      </c>
      <c r="Q10" s="17">
        <v>7.5372776154086898E-2</v>
      </c>
      <c r="R10" s="17">
        <v>5.7020164604132E-2</v>
      </c>
      <c r="S10" s="17">
        <v>0.117239229177923</v>
      </c>
      <c r="T10" s="17">
        <v>9.1531504660948296E-2</v>
      </c>
      <c r="U10" s="17">
        <v>2.25638019098327E-2</v>
      </c>
      <c r="V10" s="17">
        <v>0.11861818150565299</v>
      </c>
      <c r="W10" s="17">
        <v>0.10219860061948099</v>
      </c>
      <c r="X10" s="17">
        <v>3.6691110470053398E-2</v>
      </c>
      <c r="Y10" s="17">
        <v>6.9335376240936095E-2</v>
      </c>
      <c r="Z10" s="17"/>
      <c r="AA10" s="17">
        <v>9.5216804657684895E-2</v>
      </c>
      <c r="AB10" s="17">
        <v>9.7417651433143404E-2</v>
      </c>
      <c r="AC10" s="17">
        <v>8.7768376617637395E-2</v>
      </c>
      <c r="AD10" s="17">
        <v>6.77607357055455E-2</v>
      </c>
      <c r="AE10" s="17">
        <v>9.0244647917770801E-2</v>
      </c>
    </row>
    <row r="11" spans="2:31" ht="16" x14ac:dyDescent="0.2">
      <c r="B11" s="18" t="s">
        <v>197</v>
      </c>
      <c r="C11" s="17">
        <v>0.35114637889545702</v>
      </c>
      <c r="D11" s="17">
        <v>0.23452678058063101</v>
      </c>
      <c r="E11" s="17">
        <v>0.32274729821530801</v>
      </c>
      <c r="F11" s="17">
        <v>0.32956851056429698</v>
      </c>
      <c r="G11" s="17">
        <v>0.40935641888920699</v>
      </c>
      <c r="H11" s="17">
        <v>0.41527303609228799</v>
      </c>
      <c r="I11" s="17">
        <v>0.378886544091807</v>
      </c>
      <c r="J11" s="17"/>
      <c r="K11" s="17">
        <v>0.32017939378168497</v>
      </c>
      <c r="L11" s="17">
        <v>0.38266880484507798</v>
      </c>
      <c r="M11" s="17"/>
      <c r="N11" s="17">
        <v>0.31237361615386999</v>
      </c>
      <c r="O11" s="17">
        <v>0.348568241854389</v>
      </c>
      <c r="P11" s="17">
        <v>0.41946053322737298</v>
      </c>
      <c r="Q11" s="17">
        <v>0.37585215250996601</v>
      </c>
      <c r="R11" s="17">
        <v>0.421839741927651</v>
      </c>
      <c r="S11" s="17">
        <v>0.25535069405169097</v>
      </c>
      <c r="T11" s="17">
        <v>0.327929445715259</v>
      </c>
      <c r="U11" s="17">
        <v>0.48923577810838198</v>
      </c>
      <c r="V11" s="17">
        <v>0.35001104393514998</v>
      </c>
      <c r="W11" s="17">
        <v>0.30374396323814301</v>
      </c>
      <c r="X11" s="17">
        <v>0.39634713892508999</v>
      </c>
      <c r="Y11" s="17">
        <v>0.35777675052075197</v>
      </c>
      <c r="Z11" s="17"/>
      <c r="AA11" s="17">
        <v>0.36911980969358898</v>
      </c>
      <c r="AB11" s="17">
        <v>0.32624560607438702</v>
      </c>
      <c r="AC11" s="17">
        <v>0.31954131600817698</v>
      </c>
      <c r="AD11" s="17">
        <v>0.36493150739998598</v>
      </c>
      <c r="AE11" s="17">
        <v>0.32559923061423102</v>
      </c>
    </row>
    <row r="12" spans="2:31" ht="16" x14ac:dyDescent="0.2">
      <c r="B12" s="18" t="s">
        <v>198</v>
      </c>
      <c r="C12" s="17">
        <v>0.36529800778121202</v>
      </c>
      <c r="D12" s="17">
        <v>0.32438604627817602</v>
      </c>
      <c r="E12" s="17">
        <v>0.37686885180187901</v>
      </c>
      <c r="F12" s="17">
        <v>0.36148323807604898</v>
      </c>
      <c r="G12" s="17">
        <v>0.34618320665420999</v>
      </c>
      <c r="H12" s="17">
        <v>0.37748967738779099</v>
      </c>
      <c r="I12" s="17">
        <v>0.39331195102623301</v>
      </c>
      <c r="J12" s="17"/>
      <c r="K12" s="17">
        <v>0.39871890406161498</v>
      </c>
      <c r="L12" s="17">
        <v>0.33215993638179903</v>
      </c>
      <c r="M12" s="17"/>
      <c r="N12" s="17">
        <v>0.34375199885900298</v>
      </c>
      <c r="O12" s="17">
        <v>0.39604225757054701</v>
      </c>
      <c r="P12" s="17">
        <v>0.35928724516858002</v>
      </c>
      <c r="Q12" s="17">
        <v>0.32471416775970802</v>
      </c>
      <c r="R12" s="17">
        <v>0.34207099132725999</v>
      </c>
      <c r="S12" s="17">
        <v>0.39030152080340602</v>
      </c>
      <c r="T12" s="17">
        <v>0.40832651934039799</v>
      </c>
      <c r="U12" s="17">
        <v>0.34019212830390499</v>
      </c>
      <c r="V12" s="17">
        <v>0.33786280369746002</v>
      </c>
      <c r="W12" s="17">
        <v>0.386369396162352</v>
      </c>
      <c r="X12" s="17">
        <v>0.36208167104889599</v>
      </c>
      <c r="Y12" s="17">
        <v>0.41175754862299602</v>
      </c>
      <c r="Z12" s="17"/>
      <c r="AA12" s="17">
        <v>0.36067870822387899</v>
      </c>
      <c r="AB12" s="17">
        <v>0.36733276006196403</v>
      </c>
      <c r="AC12" s="17">
        <v>0.40602810241654003</v>
      </c>
      <c r="AD12" s="17">
        <v>0.33106702630471402</v>
      </c>
      <c r="AE12" s="17">
        <v>0.337976853440067</v>
      </c>
    </row>
    <row r="13" spans="2:31" ht="16" x14ac:dyDescent="0.2">
      <c r="B13" s="18" t="s">
        <v>199</v>
      </c>
      <c r="C13" s="17">
        <v>0.107235527493741</v>
      </c>
      <c r="D13" s="17">
        <v>0.156056158972562</v>
      </c>
      <c r="E13" s="17">
        <v>0.15906362030442101</v>
      </c>
      <c r="F13" s="17">
        <v>9.8913623944042198E-2</v>
      </c>
      <c r="G13" s="17">
        <v>0.11843224741948601</v>
      </c>
      <c r="H13" s="17">
        <v>5.1578368258741202E-2</v>
      </c>
      <c r="I13" s="17">
        <v>6.7826227606890999E-2</v>
      </c>
      <c r="J13" s="17"/>
      <c r="K13" s="17">
        <v>0.115672590378724</v>
      </c>
      <c r="L13" s="17">
        <v>9.9403404242250096E-2</v>
      </c>
      <c r="M13" s="17"/>
      <c r="N13" s="17">
        <v>0.121038005641892</v>
      </c>
      <c r="O13" s="17">
        <v>8.9566044337541006E-2</v>
      </c>
      <c r="P13" s="17">
        <v>0.102339382940641</v>
      </c>
      <c r="Q13" s="17">
        <v>0.13553263065523799</v>
      </c>
      <c r="R13" s="17">
        <v>9.1111342086407504E-2</v>
      </c>
      <c r="S13" s="17">
        <v>0.14023962389957001</v>
      </c>
      <c r="T13" s="17">
        <v>8.5205715937201901E-2</v>
      </c>
      <c r="U13" s="17">
        <v>9.7428728342199303E-2</v>
      </c>
      <c r="V13" s="17">
        <v>0.101887855784212</v>
      </c>
      <c r="W13" s="17">
        <v>0.13920543160162599</v>
      </c>
      <c r="X13" s="17">
        <v>5.8947138118557403E-2</v>
      </c>
      <c r="Y13" s="17">
        <v>6.1491835829803797E-2</v>
      </c>
      <c r="Z13" s="17"/>
      <c r="AA13" s="17">
        <v>7.9011904771219194E-2</v>
      </c>
      <c r="AB13" s="17">
        <v>0.124183904437765</v>
      </c>
      <c r="AC13" s="17">
        <v>0.114329453372574</v>
      </c>
      <c r="AD13" s="17">
        <v>0.160203510843723</v>
      </c>
      <c r="AE13" s="17">
        <v>0.14784414657273701</v>
      </c>
    </row>
    <row r="14" spans="2:31" ht="16" x14ac:dyDescent="0.2">
      <c r="B14" s="18" t="s">
        <v>141</v>
      </c>
      <c r="C14" s="19">
        <v>5.2543589035043602E-2</v>
      </c>
      <c r="D14" s="19">
        <v>7.7593036977224694E-2</v>
      </c>
      <c r="E14" s="19">
        <v>1.8852692433520401E-2</v>
      </c>
      <c r="F14" s="19">
        <v>7.0509667008382196E-2</v>
      </c>
      <c r="G14" s="19">
        <v>4.7839621923904702E-2</v>
      </c>
      <c r="H14" s="19">
        <v>7.07777256070279E-2</v>
      </c>
      <c r="I14" s="19">
        <v>4.0351163467867199E-2</v>
      </c>
      <c r="J14" s="19"/>
      <c r="K14" s="19">
        <v>2.69393131836786E-2</v>
      </c>
      <c r="L14" s="19">
        <v>7.5885383527206404E-2</v>
      </c>
      <c r="M14" s="19"/>
      <c r="N14" s="19">
        <v>6.7613316608566704E-2</v>
      </c>
      <c r="O14" s="19">
        <v>2.2200831149064001E-2</v>
      </c>
      <c r="P14" s="19">
        <v>1.13726837339863E-2</v>
      </c>
      <c r="Q14" s="19">
        <v>5.8774562903781899E-2</v>
      </c>
      <c r="R14" s="19">
        <v>4.4854197409250098E-2</v>
      </c>
      <c r="S14" s="19">
        <v>7.6550629815969801E-2</v>
      </c>
      <c r="T14" s="19">
        <v>6.5207713059437497E-2</v>
      </c>
      <c r="U14" s="19">
        <v>2.4587232317068702E-2</v>
      </c>
      <c r="V14" s="19">
        <v>6.6331792631693295E-2</v>
      </c>
      <c r="W14" s="19">
        <v>4.57730218096951E-2</v>
      </c>
      <c r="X14" s="19">
        <v>0.10804918974375501</v>
      </c>
      <c r="Y14" s="19">
        <v>3.2292399352826497E-2</v>
      </c>
      <c r="Z14" s="19"/>
      <c r="AA14" s="19">
        <v>5.5787402733116498E-2</v>
      </c>
      <c r="AB14" s="19">
        <v>6.2741841873929602E-2</v>
      </c>
      <c r="AC14" s="19">
        <v>5.0216535171787098E-2</v>
      </c>
      <c r="AD14" s="19">
        <v>4.5897140708263701E-2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204</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195</v>
      </c>
      <c r="C9" s="17">
        <v>3.8774013429320298E-2</v>
      </c>
      <c r="D9" s="17">
        <v>2.80265723326769E-2</v>
      </c>
      <c r="E9" s="17">
        <v>4.46144782222117E-2</v>
      </c>
      <c r="F9" s="17">
        <v>2.2719142190324601E-2</v>
      </c>
      <c r="G9" s="17">
        <v>4.0350998899008998E-2</v>
      </c>
      <c r="H9" s="17">
        <v>3.1998420631689797E-2</v>
      </c>
      <c r="I9" s="17">
        <v>5.7458846005462E-2</v>
      </c>
      <c r="J9" s="17"/>
      <c r="K9" s="17">
        <v>3.3135458763471098E-2</v>
      </c>
      <c r="L9" s="17">
        <v>4.4419914429010401E-2</v>
      </c>
      <c r="M9" s="17"/>
      <c r="N9" s="17">
        <v>2.04461100500734E-2</v>
      </c>
      <c r="O9" s="17">
        <v>6.0733756385330101E-2</v>
      </c>
      <c r="P9" s="17">
        <v>5.0024266418867001E-2</v>
      </c>
      <c r="Q9" s="17">
        <v>2.0176719111426801E-2</v>
      </c>
      <c r="R9" s="17">
        <v>2.9931877482098301E-2</v>
      </c>
      <c r="S9" s="17">
        <v>2.03183022514411E-2</v>
      </c>
      <c r="T9" s="17">
        <v>4.5380063885287099E-2</v>
      </c>
      <c r="U9" s="17">
        <v>4.7677002038496001E-2</v>
      </c>
      <c r="V9" s="17">
        <v>4.2613881479746103E-2</v>
      </c>
      <c r="W9" s="17">
        <v>4.6853418787489901E-2</v>
      </c>
      <c r="X9" s="17">
        <v>5.6781293966110903E-2</v>
      </c>
      <c r="Y9" s="17">
        <v>3.3687536272678197E-2</v>
      </c>
      <c r="Z9" s="17"/>
      <c r="AA9" s="17">
        <v>4.5739890241832303E-2</v>
      </c>
      <c r="AB9" s="17">
        <v>4.3212493185408297E-2</v>
      </c>
      <c r="AC9" s="17">
        <v>2.8818004095632399E-2</v>
      </c>
      <c r="AD9" s="17">
        <v>4.0233357446984502E-2</v>
      </c>
      <c r="AE9" s="17">
        <v>9.8335121455193797E-2</v>
      </c>
    </row>
    <row r="10" spans="2:31" ht="16" x14ac:dyDescent="0.2">
      <c r="B10" s="18" t="s">
        <v>196</v>
      </c>
      <c r="C10" s="17">
        <v>7.2698086485236693E-2</v>
      </c>
      <c r="D10" s="17">
        <v>0.12774434954177799</v>
      </c>
      <c r="E10" s="17">
        <v>9.1916616458392705E-2</v>
      </c>
      <c r="F10" s="17">
        <v>7.8896937992251601E-2</v>
      </c>
      <c r="G10" s="17">
        <v>6.1375773439024603E-2</v>
      </c>
      <c r="H10" s="17">
        <v>6.5374191181536007E-2</v>
      </c>
      <c r="I10" s="17">
        <v>2.9690656562294401E-2</v>
      </c>
      <c r="J10" s="17"/>
      <c r="K10" s="17">
        <v>7.7625247895768495E-2</v>
      </c>
      <c r="L10" s="17">
        <v>6.8161750060532794E-2</v>
      </c>
      <c r="M10" s="17"/>
      <c r="N10" s="17">
        <v>8.4094275521855499E-2</v>
      </c>
      <c r="O10" s="17">
        <v>4.15743257758137E-2</v>
      </c>
      <c r="P10" s="17">
        <v>4.6675793989767803E-2</v>
      </c>
      <c r="Q10" s="17">
        <v>6.1213182763869597E-2</v>
      </c>
      <c r="R10" s="17">
        <v>5.7639618314429798E-2</v>
      </c>
      <c r="S10" s="17">
        <v>7.3173800515461601E-2</v>
      </c>
      <c r="T10" s="17">
        <v>0.110420876531503</v>
      </c>
      <c r="U10" s="17">
        <v>2.7631301912072598E-2</v>
      </c>
      <c r="V10" s="17">
        <v>9.2290756579282304E-2</v>
      </c>
      <c r="W10" s="17">
        <v>0.110379237923747</v>
      </c>
      <c r="X10" s="17">
        <v>5.49204405030684E-2</v>
      </c>
      <c r="Y10" s="17">
        <v>9.7056366315603895E-2</v>
      </c>
      <c r="Z10" s="17"/>
      <c r="AA10" s="17">
        <v>5.5909039637900698E-2</v>
      </c>
      <c r="AB10" s="17">
        <v>5.9169328480641499E-2</v>
      </c>
      <c r="AC10" s="17">
        <v>7.0400216734332E-2</v>
      </c>
      <c r="AD10" s="17">
        <v>8.7987897073849797E-2</v>
      </c>
      <c r="AE10" s="17">
        <v>0.18823970887692401</v>
      </c>
    </row>
    <row r="11" spans="2:31" ht="16" x14ac:dyDescent="0.2">
      <c r="B11" s="18" t="s">
        <v>197</v>
      </c>
      <c r="C11" s="17">
        <v>0.33655868500107</v>
      </c>
      <c r="D11" s="17">
        <v>0.24050495915315101</v>
      </c>
      <c r="E11" s="17">
        <v>0.28513719845566898</v>
      </c>
      <c r="F11" s="17">
        <v>0.34099179939775598</v>
      </c>
      <c r="G11" s="17">
        <v>0.39487741941242899</v>
      </c>
      <c r="H11" s="17">
        <v>0.39287928211569201</v>
      </c>
      <c r="I11" s="17">
        <v>0.35340617341592401</v>
      </c>
      <c r="J11" s="17"/>
      <c r="K11" s="17">
        <v>0.33266685786473599</v>
      </c>
      <c r="L11" s="17">
        <v>0.34161025205380802</v>
      </c>
      <c r="M11" s="17"/>
      <c r="N11" s="17">
        <v>0.36567937625429597</v>
      </c>
      <c r="O11" s="17">
        <v>0.35361815725953399</v>
      </c>
      <c r="P11" s="17">
        <v>0.30401642066951101</v>
      </c>
      <c r="Q11" s="17">
        <v>0.35881097179303101</v>
      </c>
      <c r="R11" s="17">
        <v>0.361193653891351</v>
      </c>
      <c r="S11" s="17">
        <v>0.33421352111057101</v>
      </c>
      <c r="T11" s="17">
        <v>0.36997697386374701</v>
      </c>
      <c r="U11" s="17">
        <v>0.37592084785739299</v>
      </c>
      <c r="V11" s="17">
        <v>0.23452811899649501</v>
      </c>
      <c r="W11" s="17">
        <v>0.26838939876175599</v>
      </c>
      <c r="X11" s="17">
        <v>0.32245479611884598</v>
      </c>
      <c r="Y11" s="17">
        <v>0.55416263355817696</v>
      </c>
      <c r="Z11" s="17"/>
      <c r="AA11" s="17">
        <v>0.346804327012947</v>
      </c>
      <c r="AB11" s="17">
        <v>0.31134131338426202</v>
      </c>
      <c r="AC11" s="17">
        <v>0.33639089065439198</v>
      </c>
      <c r="AD11" s="17">
        <v>0.33109201229236801</v>
      </c>
      <c r="AE11" s="17">
        <v>0.20052754651704599</v>
      </c>
    </row>
    <row r="12" spans="2:31" ht="16" x14ac:dyDescent="0.2">
      <c r="B12" s="18" t="s">
        <v>198</v>
      </c>
      <c r="C12" s="17">
        <v>0.350808857285548</v>
      </c>
      <c r="D12" s="17">
        <v>0.340240393535435</v>
      </c>
      <c r="E12" s="17">
        <v>0.36554271856939002</v>
      </c>
      <c r="F12" s="17">
        <v>0.34523985705809501</v>
      </c>
      <c r="G12" s="17">
        <v>0.27362457545567198</v>
      </c>
      <c r="H12" s="17">
        <v>0.35427610518097702</v>
      </c>
      <c r="I12" s="17">
        <v>0.41039027072485201</v>
      </c>
      <c r="J12" s="17"/>
      <c r="K12" s="17">
        <v>0.389239905834463</v>
      </c>
      <c r="L12" s="17">
        <v>0.31462027039608098</v>
      </c>
      <c r="M12" s="17"/>
      <c r="N12" s="17">
        <v>0.32414308791076402</v>
      </c>
      <c r="O12" s="17">
        <v>0.360982743387742</v>
      </c>
      <c r="P12" s="17">
        <v>0.43196436940583399</v>
      </c>
      <c r="Q12" s="17">
        <v>0.33471224486964601</v>
      </c>
      <c r="R12" s="17">
        <v>0.30029151397126902</v>
      </c>
      <c r="S12" s="17">
        <v>0.33722157357785199</v>
      </c>
      <c r="T12" s="17">
        <v>0.28607326641152703</v>
      </c>
      <c r="U12" s="17">
        <v>0.40782151216144802</v>
      </c>
      <c r="V12" s="17">
        <v>0.43159097677203601</v>
      </c>
      <c r="W12" s="17">
        <v>0.38916504448286798</v>
      </c>
      <c r="X12" s="17">
        <v>0.34191056425451899</v>
      </c>
      <c r="Y12" s="17">
        <v>0.123142752256965</v>
      </c>
      <c r="Z12" s="17"/>
      <c r="AA12" s="17">
        <v>0.33577862458329399</v>
      </c>
      <c r="AB12" s="17">
        <v>0.37352686674020602</v>
      </c>
      <c r="AC12" s="17">
        <v>0.35684264593090398</v>
      </c>
      <c r="AD12" s="17">
        <v>0.35290846897644501</v>
      </c>
      <c r="AE12" s="17">
        <v>0.33277420688742199</v>
      </c>
    </row>
    <row r="13" spans="2:31" ht="16" x14ac:dyDescent="0.2">
      <c r="B13" s="18" t="s">
        <v>199</v>
      </c>
      <c r="C13" s="17">
        <v>0.15041458012557701</v>
      </c>
      <c r="D13" s="17">
        <v>0.22739144371699599</v>
      </c>
      <c r="E13" s="17">
        <v>0.184477969864105</v>
      </c>
      <c r="F13" s="17">
        <v>0.14111874464119001</v>
      </c>
      <c r="G13" s="17">
        <v>0.169263323225709</v>
      </c>
      <c r="H13" s="17">
        <v>9.7419986491056695E-2</v>
      </c>
      <c r="I13" s="17">
        <v>9.9667481998488294E-2</v>
      </c>
      <c r="J13" s="17"/>
      <c r="K13" s="17">
        <v>0.14021900916621399</v>
      </c>
      <c r="L13" s="17">
        <v>0.159030986101838</v>
      </c>
      <c r="M13" s="17"/>
      <c r="N13" s="17">
        <v>0.15125921296574901</v>
      </c>
      <c r="O13" s="17">
        <v>0.14750077764348801</v>
      </c>
      <c r="P13" s="17">
        <v>0.117873206576203</v>
      </c>
      <c r="Q13" s="17">
        <v>0.166966585175187</v>
      </c>
      <c r="R13" s="17">
        <v>0.20826897380793799</v>
      </c>
      <c r="S13" s="17">
        <v>0.170213077033011</v>
      </c>
      <c r="T13" s="17">
        <v>0.14577876455235</v>
      </c>
      <c r="U13" s="17">
        <v>0.116362103713521</v>
      </c>
      <c r="V13" s="17">
        <v>0.15751978751773599</v>
      </c>
      <c r="W13" s="17">
        <v>0.15057346553901199</v>
      </c>
      <c r="X13" s="17">
        <v>0.11426193740358701</v>
      </c>
      <c r="Y13" s="17">
        <v>9.2425151597377797E-2</v>
      </c>
      <c r="Z13" s="17"/>
      <c r="AA13" s="17">
        <v>0.13404021048623399</v>
      </c>
      <c r="AB13" s="17">
        <v>0.172645522782022</v>
      </c>
      <c r="AC13" s="17">
        <v>0.15357497849794999</v>
      </c>
      <c r="AD13" s="17">
        <v>0.17339645426473599</v>
      </c>
      <c r="AE13" s="17">
        <v>0.18012341626341399</v>
      </c>
    </row>
    <row r="14" spans="2:31" ht="16" x14ac:dyDescent="0.2">
      <c r="B14" s="18" t="s">
        <v>141</v>
      </c>
      <c r="C14" s="19">
        <v>5.07457776732477E-2</v>
      </c>
      <c r="D14" s="19">
        <v>3.6092281719962101E-2</v>
      </c>
      <c r="E14" s="19">
        <v>2.8311018430231701E-2</v>
      </c>
      <c r="F14" s="19">
        <v>7.1033518720382993E-2</v>
      </c>
      <c r="G14" s="19">
        <v>6.0507909568155702E-2</v>
      </c>
      <c r="H14" s="19">
        <v>5.8052014399049202E-2</v>
      </c>
      <c r="I14" s="19">
        <v>4.9386571292978902E-2</v>
      </c>
      <c r="J14" s="19"/>
      <c r="K14" s="19">
        <v>2.7113520475347E-2</v>
      </c>
      <c r="L14" s="19">
        <v>7.21568269587292E-2</v>
      </c>
      <c r="M14" s="19"/>
      <c r="N14" s="19">
        <v>5.4377937297262098E-2</v>
      </c>
      <c r="O14" s="19">
        <v>3.5590239548092401E-2</v>
      </c>
      <c r="P14" s="19">
        <v>4.9445942939817397E-2</v>
      </c>
      <c r="Q14" s="19">
        <v>5.8120296286839498E-2</v>
      </c>
      <c r="R14" s="19">
        <v>4.2674362532913901E-2</v>
      </c>
      <c r="S14" s="19">
        <v>6.4859725511663593E-2</v>
      </c>
      <c r="T14" s="19">
        <v>4.23700547555858E-2</v>
      </c>
      <c r="U14" s="19">
        <v>2.4587232317068702E-2</v>
      </c>
      <c r="V14" s="19">
        <v>4.1456478654704601E-2</v>
      </c>
      <c r="W14" s="19">
        <v>3.4639434505127298E-2</v>
      </c>
      <c r="X14" s="19">
        <v>0.109670967753868</v>
      </c>
      <c r="Y14" s="19">
        <v>9.9525559999198501E-2</v>
      </c>
      <c r="Z14" s="19"/>
      <c r="AA14" s="19">
        <v>8.1727908037792299E-2</v>
      </c>
      <c r="AB14" s="19">
        <v>4.0104475427460401E-2</v>
      </c>
      <c r="AC14" s="19">
        <v>5.3973264086788902E-2</v>
      </c>
      <c r="AD14" s="19">
        <v>1.4381809945616299E-2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205</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195</v>
      </c>
      <c r="C9" s="17">
        <v>6.24819256367809E-2</v>
      </c>
      <c r="D9" s="17">
        <v>5.3660779011589499E-2</v>
      </c>
      <c r="E9" s="17">
        <v>4.5518945069464502E-2</v>
      </c>
      <c r="F9" s="17">
        <v>4.8581921433146602E-2</v>
      </c>
      <c r="G9" s="17">
        <v>3.4417392584858E-2</v>
      </c>
      <c r="H9" s="17">
        <v>7.7539791381950496E-2</v>
      </c>
      <c r="I9" s="17">
        <v>0.10601028842787499</v>
      </c>
      <c r="J9" s="17"/>
      <c r="K9" s="17">
        <v>5.5715904566311099E-2</v>
      </c>
      <c r="L9" s="17">
        <v>6.9316228530365301E-2</v>
      </c>
      <c r="M9" s="17"/>
      <c r="N9" s="17">
        <v>2.1575383983563099E-2</v>
      </c>
      <c r="O9" s="17">
        <v>7.5226572197209907E-2</v>
      </c>
      <c r="P9" s="17">
        <v>9.6364758694077304E-2</v>
      </c>
      <c r="Q9" s="17">
        <v>4.9717354403993302E-2</v>
      </c>
      <c r="R9" s="17">
        <v>6.9733014738755095E-2</v>
      </c>
      <c r="S9" s="17">
        <v>5.0841493528400498E-2</v>
      </c>
      <c r="T9" s="17">
        <v>0.112040819058286</v>
      </c>
      <c r="U9" s="17">
        <v>4.95791074125706E-2</v>
      </c>
      <c r="V9" s="17">
        <v>7.4466177300046899E-2</v>
      </c>
      <c r="W9" s="17">
        <v>4.4732345254357597E-2</v>
      </c>
      <c r="X9" s="17">
        <v>1.8865720509669E-2</v>
      </c>
      <c r="Y9" s="17">
        <v>0.13244003749453701</v>
      </c>
      <c r="Z9" s="17"/>
      <c r="AA9" s="17">
        <v>6.3960230714031605E-2</v>
      </c>
      <c r="AB9" s="17">
        <v>3.5208212978735103E-2</v>
      </c>
      <c r="AC9" s="17">
        <v>5.8943138837088301E-2</v>
      </c>
      <c r="AD9" s="17">
        <v>6.05406753007907E-2</v>
      </c>
      <c r="AE9" s="17">
        <v>9.8335121455193797E-2</v>
      </c>
    </row>
    <row r="10" spans="2:31" ht="16" x14ac:dyDescent="0.2">
      <c r="B10" s="18" t="s">
        <v>196</v>
      </c>
      <c r="C10" s="17">
        <v>0.13400405851842301</v>
      </c>
      <c r="D10" s="17">
        <v>0.158510645342507</v>
      </c>
      <c r="E10" s="17">
        <v>0.111606923222219</v>
      </c>
      <c r="F10" s="17">
        <v>0.125911140284545</v>
      </c>
      <c r="G10" s="17">
        <v>0.10175005913089299</v>
      </c>
      <c r="H10" s="17">
        <v>0.13320746739814801</v>
      </c>
      <c r="I10" s="17">
        <v>0.169205265341556</v>
      </c>
      <c r="J10" s="17"/>
      <c r="K10" s="17">
        <v>0.134894223246393</v>
      </c>
      <c r="L10" s="17">
        <v>0.13363500786534099</v>
      </c>
      <c r="M10" s="17"/>
      <c r="N10" s="17">
        <v>0.10418571150775401</v>
      </c>
      <c r="O10" s="17">
        <v>0.15109675338478701</v>
      </c>
      <c r="P10" s="17">
        <v>0.115574458814217</v>
      </c>
      <c r="Q10" s="17">
        <v>0.107792458582662</v>
      </c>
      <c r="R10" s="17">
        <v>0.11342846268374999</v>
      </c>
      <c r="S10" s="17">
        <v>0.169858628689499</v>
      </c>
      <c r="T10" s="17">
        <v>0.101341294677651</v>
      </c>
      <c r="U10" s="17">
        <v>0.140941440651558</v>
      </c>
      <c r="V10" s="17">
        <v>0.13533040246811201</v>
      </c>
      <c r="W10" s="17">
        <v>0.16623238423134401</v>
      </c>
      <c r="X10" s="17">
        <v>0.26245482168365603</v>
      </c>
      <c r="Y10" s="17">
        <v>3.0948335650432701E-2</v>
      </c>
      <c r="Z10" s="17"/>
      <c r="AA10" s="17">
        <v>0.13086292801740801</v>
      </c>
      <c r="AB10" s="17">
        <v>0.14609040457870601</v>
      </c>
      <c r="AC10" s="17">
        <v>0.12961175839870501</v>
      </c>
      <c r="AD10" s="17">
        <v>0.15716692654474501</v>
      </c>
      <c r="AE10" s="17">
        <v>9.9533605131806396E-2</v>
      </c>
    </row>
    <row r="11" spans="2:31" ht="16" x14ac:dyDescent="0.2">
      <c r="B11" s="18" t="s">
        <v>197</v>
      </c>
      <c r="C11" s="17">
        <v>0.45032632356681002</v>
      </c>
      <c r="D11" s="17">
        <v>0.34521154030631401</v>
      </c>
      <c r="E11" s="17">
        <v>0.42567335820274399</v>
      </c>
      <c r="F11" s="17">
        <v>0.426834828917313</v>
      </c>
      <c r="G11" s="17">
        <v>0.53816365908366603</v>
      </c>
      <c r="H11" s="17">
        <v>0.45225935154207902</v>
      </c>
      <c r="I11" s="17">
        <v>0.48670572252499</v>
      </c>
      <c r="J11" s="17"/>
      <c r="K11" s="17">
        <v>0.44872427738360399</v>
      </c>
      <c r="L11" s="17">
        <v>0.453567847881576</v>
      </c>
      <c r="M11" s="17"/>
      <c r="N11" s="17">
        <v>0.45639214261077599</v>
      </c>
      <c r="O11" s="17">
        <v>0.50694795985351504</v>
      </c>
      <c r="P11" s="17">
        <v>0.48868504798926299</v>
      </c>
      <c r="Q11" s="17">
        <v>0.52728440004111299</v>
      </c>
      <c r="R11" s="17">
        <v>0.53682643605751301</v>
      </c>
      <c r="S11" s="17">
        <v>0.35355114223981299</v>
      </c>
      <c r="T11" s="17">
        <v>0.42152756142321601</v>
      </c>
      <c r="U11" s="17">
        <v>0.466194501855135</v>
      </c>
      <c r="V11" s="17">
        <v>0.36342411982580403</v>
      </c>
      <c r="W11" s="17">
        <v>0.41635757182598598</v>
      </c>
      <c r="X11" s="17">
        <v>0.43987088621321602</v>
      </c>
      <c r="Y11" s="17">
        <v>0.422892881784244</v>
      </c>
      <c r="Z11" s="17"/>
      <c r="AA11" s="17">
        <v>0.47641187190317602</v>
      </c>
      <c r="AB11" s="17">
        <v>0.47011840110529501</v>
      </c>
      <c r="AC11" s="17">
        <v>0.42342699208533802</v>
      </c>
      <c r="AD11" s="17">
        <v>0.42276924056943299</v>
      </c>
      <c r="AE11" s="17">
        <v>0.22929357944055301</v>
      </c>
    </row>
    <row r="12" spans="2:31" ht="16" x14ac:dyDescent="0.2">
      <c r="B12" s="18" t="s">
        <v>198</v>
      </c>
      <c r="C12" s="17">
        <v>0.243681153857812</v>
      </c>
      <c r="D12" s="17">
        <v>0.28470294210227898</v>
      </c>
      <c r="E12" s="17">
        <v>0.28155844199740798</v>
      </c>
      <c r="F12" s="17">
        <v>0.286106136420261</v>
      </c>
      <c r="G12" s="17">
        <v>0.24082241014807801</v>
      </c>
      <c r="H12" s="17">
        <v>0.22039724735650701</v>
      </c>
      <c r="I12" s="17">
        <v>0.16914323166774201</v>
      </c>
      <c r="J12" s="17"/>
      <c r="K12" s="17">
        <v>0.26167933320965597</v>
      </c>
      <c r="L12" s="17">
        <v>0.225137314500059</v>
      </c>
      <c r="M12" s="17"/>
      <c r="N12" s="17">
        <v>0.289574350959592</v>
      </c>
      <c r="O12" s="17">
        <v>0.21083877365213299</v>
      </c>
      <c r="P12" s="17">
        <v>0.263531125365705</v>
      </c>
      <c r="Q12" s="17">
        <v>0.197792580871132</v>
      </c>
      <c r="R12" s="17">
        <v>0.221772062749238</v>
      </c>
      <c r="S12" s="17">
        <v>0.25235527842546401</v>
      </c>
      <c r="T12" s="17">
        <v>0.24595557825006101</v>
      </c>
      <c r="U12" s="17">
        <v>0.24309191981763101</v>
      </c>
      <c r="V12" s="17">
        <v>0.274559229263102</v>
      </c>
      <c r="W12" s="17">
        <v>0.25506694252291301</v>
      </c>
      <c r="X12" s="17">
        <v>0.16863411962789299</v>
      </c>
      <c r="Y12" s="17">
        <v>0.25346638216296902</v>
      </c>
      <c r="Z12" s="17"/>
      <c r="AA12" s="17">
        <v>0.18552641371379999</v>
      </c>
      <c r="AB12" s="17">
        <v>0.23755328830241501</v>
      </c>
      <c r="AC12" s="17">
        <v>0.302502678148167</v>
      </c>
      <c r="AD12" s="17">
        <v>0.24573399288178599</v>
      </c>
      <c r="AE12" s="17">
        <v>0.31732479381732598</v>
      </c>
    </row>
    <row r="13" spans="2:31" ht="16" x14ac:dyDescent="0.2">
      <c r="B13" s="18" t="s">
        <v>199</v>
      </c>
      <c r="C13" s="17">
        <v>6.18543746407813E-2</v>
      </c>
      <c r="D13" s="17">
        <v>0.114575913973473</v>
      </c>
      <c r="E13" s="17">
        <v>0.12328044305293601</v>
      </c>
      <c r="F13" s="17">
        <v>4.1897364783857499E-2</v>
      </c>
      <c r="G13" s="17">
        <v>3.0679815729518702E-2</v>
      </c>
      <c r="H13" s="17">
        <v>4.55923918028142E-2</v>
      </c>
      <c r="I13" s="17">
        <v>2.9368842270249499E-2</v>
      </c>
      <c r="J13" s="17"/>
      <c r="K13" s="17">
        <v>7.5750598580982501E-2</v>
      </c>
      <c r="L13" s="17">
        <v>4.8526753741483603E-2</v>
      </c>
      <c r="M13" s="17"/>
      <c r="N13" s="17">
        <v>6.1819433879159301E-2</v>
      </c>
      <c r="O13" s="17">
        <v>4.14226116228925E-2</v>
      </c>
      <c r="P13" s="17">
        <v>3.5844609136737197E-2</v>
      </c>
      <c r="Q13" s="17">
        <v>5.8529086959890599E-2</v>
      </c>
      <c r="R13" s="17">
        <v>2.89514875993238E-2</v>
      </c>
      <c r="S13" s="17">
        <v>8.9344378435161395E-2</v>
      </c>
      <c r="T13" s="17">
        <v>7.5516416239302303E-2</v>
      </c>
      <c r="U13" s="17">
        <v>7.5605797946037001E-2</v>
      </c>
      <c r="V13" s="17">
        <v>0.10203317217289699</v>
      </c>
      <c r="W13" s="17">
        <v>9.3622037734828203E-2</v>
      </c>
      <c r="X13" s="17">
        <v>1.8099727460484001E-2</v>
      </c>
      <c r="Y13" s="17">
        <v>0</v>
      </c>
      <c r="Z13" s="17"/>
      <c r="AA13" s="17">
        <v>6.2487195366321899E-2</v>
      </c>
      <c r="AB13" s="17">
        <v>6.65420719321696E-2</v>
      </c>
      <c r="AC13" s="17">
        <v>4.4445735205904197E-2</v>
      </c>
      <c r="AD13" s="17">
        <v>9.9248542908559903E-2</v>
      </c>
      <c r="AE13" s="17">
        <v>0.25551290015512101</v>
      </c>
    </row>
    <row r="14" spans="2:31" ht="16" x14ac:dyDescent="0.2">
      <c r="B14" s="18" t="s">
        <v>141</v>
      </c>
      <c r="C14" s="19">
        <v>4.7652163779392201E-2</v>
      </c>
      <c r="D14" s="19">
        <v>4.33381792638379E-2</v>
      </c>
      <c r="E14" s="19">
        <v>1.23618884552281E-2</v>
      </c>
      <c r="F14" s="19">
        <v>7.0668608160877902E-2</v>
      </c>
      <c r="G14" s="19">
        <v>5.4166663322987002E-2</v>
      </c>
      <c r="H14" s="19">
        <v>7.1003750518502301E-2</v>
      </c>
      <c r="I14" s="19">
        <v>3.95666497675881E-2</v>
      </c>
      <c r="J14" s="19"/>
      <c r="K14" s="19">
        <v>2.32356630130524E-2</v>
      </c>
      <c r="L14" s="19">
        <v>6.9816847481175504E-2</v>
      </c>
      <c r="M14" s="19"/>
      <c r="N14" s="19">
        <v>6.6452977059156398E-2</v>
      </c>
      <c r="O14" s="19">
        <v>1.44673292894631E-2</v>
      </c>
      <c r="P14" s="19">
        <v>0</v>
      </c>
      <c r="Q14" s="19">
        <v>5.88841191412093E-2</v>
      </c>
      <c r="R14" s="19">
        <v>2.9288536171420101E-2</v>
      </c>
      <c r="S14" s="19">
        <v>8.4049078681661393E-2</v>
      </c>
      <c r="T14" s="19">
        <v>4.3618330351482597E-2</v>
      </c>
      <c r="U14" s="19">
        <v>2.4587232317068702E-2</v>
      </c>
      <c r="V14" s="19">
        <v>5.0186898970038002E-2</v>
      </c>
      <c r="W14" s="19">
        <v>2.3988718430571002E-2</v>
      </c>
      <c r="X14" s="19">
        <v>9.2074724505082195E-2</v>
      </c>
      <c r="Y14" s="19">
        <v>0.160252362907817</v>
      </c>
      <c r="Z14" s="19"/>
      <c r="AA14" s="19">
        <v>8.0751360285262502E-2</v>
      </c>
      <c r="AB14" s="19">
        <v>4.4487621102679301E-2</v>
      </c>
      <c r="AC14" s="19">
        <v>4.1069697324798003E-2</v>
      </c>
      <c r="AD14" s="19">
        <v>1.4540621794685999E-2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206</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195</v>
      </c>
      <c r="C9" s="17">
        <v>4.52192726666183E-2</v>
      </c>
      <c r="D9" s="17">
        <v>7.5917772177165305E-2</v>
      </c>
      <c r="E9" s="17">
        <v>5.7169437712318298E-2</v>
      </c>
      <c r="F9" s="17">
        <v>4.8383869576653298E-2</v>
      </c>
      <c r="G9" s="17">
        <v>2.2531731334704999E-2</v>
      </c>
      <c r="H9" s="17">
        <v>2.5479303396248602E-2</v>
      </c>
      <c r="I9" s="17">
        <v>4.4191845699191802E-2</v>
      </c>
      <c r="J9" s="17"/>
      <c r="K9" s="17">
        <v>4.2794938270614098E-2</v>
      </c>
      <c r="L9" s="17">
        <v>4.7753169962354097E-2</v>
      </c>
      <c r="M9" s="17"/>
      <c r="N9" s="17">
        <v>3.9921584916279299E-2</v>
      </c>
      <c r="O9" s="17">
        <v>6.1299404597984601E-2</v>
      </c>
      <c r="P9" s="17">
        <v>3.6976048407286702E-2</v>
      </c>
      <c r="Q9" s="17">
        <v>5.1945457754881998E-2</v>
      </c>
      <c r="R9" s="17">
        <v>1.4741983596745899E-2</v>
      </c>
      <c r="S9" s="17">
        <v>4.2372555440623898E-2</v>
      </c>
      <c r="T9" s="17">
        <v>3.2523934284005199E-2</v>
      </c>
      <c r="U9" s="17">
        <v>2.59923310186124E-2</v>
      </c>
      <c r="V9" s="17">
        <v>6.9864289954383693E-2</v>
      </c>
      <c r="W9" s="17">
        <v>4.46414588588738E-2</v>
      </c>
      <c r="X9" s="17">
        <v>3.7883751693648403E-2</v>
      </c>
      <c r="Y9" s="17">
        <v>6.5238942565227998E-2</v>
      </c>
      <c r="Z9" s="17"/>
      <c r="AA9" s="17">
        <v>5.2988532687635898E-2</v>
      </c>
      <c r="AB9" s="17">
        <v>4.5916167839984298E-2</v>
      </c>
      <c r="AC9" s="17">
        <v>4.7343227912019503E-2</v>
      </c>
      <c r="AD9" s="17">
        <v>4.5374484281620199E-2</v>
      </c>
      <c r="AE9" s="17">
        <v>9.7051010975218996E-2</v>
      </c>
    </row>
    <row r="10" spans="2:31" ht="16" x14ac:dyDescent="0.2">
      <c r="B10" s="18" t="s">
        <v>196</v>
      </c>
      <c r="C10" s="17">
        <v>8.2636919424015506E-2</v>
      </c>
      <c r="D10" s="17">
        <v>0.122444815892382</v>
      </c>
      <c r="E10" s="17">
        <v>8.4104811433517696E-2</v>
      </c>
      <c r="F10" s="17">
        <v>6.2698704204266001E-2</v>
      </c>
      <c r="G10" s="17">
        <v>8.3748108471069699E-2</v>
      </c>
      <c r="H10" s="17">
        <v>7.9141813119985305E-2</v>
      </c>
      <c r="I10" s="17">
        <v>7.2797570984999393E-2</v>
      </c>
      <c r="J10" s="17"/>
      <c r="K10" s="17">
        <v>8.9244485775820101E-2</v>
      </c>
      <c r="L10" s="17">
        <v>7.6498101985761596E-2</v>
      </c>
      <c r="M10" s="17"/>
      <c r="N10" s="17">
        <v>8.5130774298858097E-2</v>
      </c>
      <c r="O10" s="17">
        <v>5.40096616006768E-2</v>
      </c>
      <c r="P10" s="17">
        <v>8.3571027455454902E-2</v>
      </c>
      <c r="Q10" s="17">
        <v>8.0099683701968599E-2</v>
      </c>
      <c r="R10" s="17">
        <v>7.1634981118715496E-2</v>
      </c>
      <c r="S10" s="17">
        <v>6.1582137346109102E-2</v>
      </c>
      <c r="T10" s="17">
        <v>0.12203285784631999</v>
      </c>
      <c r="U10" s="17">
        <v>0.11791600154234499</v>
      </c>
      <c r="V10" s="17">
        <v>0.12684010347394201</v>
      </c>
      <c r="W10" s="17">
        <v>5.8209646500135298E-2</v>
      </c>
      <c r="X10" s="17">
        <v>0.11223162801662601</v>
      </c>
      <c r="Y10" s="17">
        <v>0</v>
      </c>
      <c r="Z10" s="17"/>
      <c r="AA10" s="17">
        <v>6.8410311740155993E-2</v>
      </c>
      <c r="AB10" s="17">
        <v>7.2862080147083605E-2</v>
      </c>
      <c r="AC10" s="17">
        <v>6.3848811534331307E-2</v>
      </c>
      <c r="AD10" s="17">
        <v>8.1599525188623998E-2</v>
      </c>
      <c r="AE10" s="17">
        <v>0.13363711829128</v>
      </c>
    </row>
    <row r="11" spans="2:31" ht="16" x14ac:dyDescent="0.2">
      <c r="B11" s="18" t="s">
        <v>197</v>
      </c>
      <c r="C11" s="17">
        <v>0.39364473000858302</v>
      </c>
      <c r="D11" s="17">
        <v>0.28490703105495901</v>
      </c>
      <c r="E11" s="17">
        <v>0.35440985904792099</v>
      </c>
      <c r="F11" s="17">
        <v>0.390751560614226</v>
      </c>
      <c r="G11" s="17">
        <v>0.41875596357407602</v>
      </c>
      <c r="H11" s="17">
        <v>0.49325916331731301</v>
      </c>
      <c r="I11" s="17">
        <v>0.41274975908270001</v>
      </c>
      <c r="J11" s="17"/>
      <c r="K11" s="17">
        <v>0.378404271114608</v>
      </c>
      <c r="L11" s="17">
        <v>0.40998161582813603</v>
      </c>
      <c r="M11" s="17"/>
      <c r="N11" s="17">
        <v>0.35729598313030098</v>
      </c>
      <c r="O11" s="17">
        <v>0.48870415053921801</v>
      </c>
      <c r="P11" s="17">
        <v>0.38500302572416101</v>
      </c>
      <c r="Q11" s="17">
        <v>0.38950040837372801</v>
      </c>
      <c r="R11" s="17">
        <v>0.39161619792661001</v>
      </c>
      <c r="S11" s="17">
        <v>0.38416120771773099</v>
      </c>
      <c r="T11" s="17">
        <v>0.38157973896555503</v>
      </c>
      <c r="U11" s="17">
        <v>0.44507997331036397</v>
      </c>
      <c r="V11" s="17">
        <v>0.30064984503086001</v>
      </c>
      <c r="W11" s="17">
        <v>0.40361470017616802</v>
      </c>
      <c r="X11" s="17">
        <v>0.377345231722375</v>
      </c>
      <c r="Y11" s="17">
        <v>0.51971631011217601</v>
      </c>
      <c r="Z11" s="17"/>
      <c r="AA11" s="17">
        <v>0.426325032690475</v>
      </c>
      <c r="AB11" s="17">
        <v>0.42269648516739899</v>
      </c>
      <c r="AC11" s="17">
        <v>0.33712454482446003</v>
      </c>
      <c r="AD11" s="17">
        <v>0.39565533565139599</v>
      </c>
      <c r="AE11" s="17">
        <v>0.183840445309227</v>
      </c>
    </row>
    <row r="12" spans="2:31" ht="16" x14ac:dyDescent="0.2">
      <c r="B12" s="18" t="s">
        <v>198</v>
      </c>
      <c r="C12" s="17">
        <v>0.32766964568683199</v>
      </c>
      <c r="D12" s="17">
        <v>0.30739068937125602</v>
      </c>
      <c r="E12" s="17">
        <v>0.31088958771861702</v>
      </c>
      <c r="F12" s="17">
        <v>0.35126887408847102</v>
      </c>
      <c r="G12" s="17">
        <v>0.332451370178522</v>
      </c>
      <c r="H12" s="17">
        <v>0.29254301720808801</v>
      </c>
      <c r="I12" s="17">
        <v>0.35519329329669602</v>
      </c>
      <c r="J12" s="17"/>
      <c r="K12" s="17">
        <v>0.35022283036252499</v>
      </c>
      <c r="L12" s="17">
        <v>0.30688641011350598</v>
      </c>
      <c r="M12" s="17"/>
      <c r="N12" s="17">
        <v>0.377495873757903</v>
      </c>
      <c r="O12" s="17">
        <v>0.28818638965728199</v>
      </c>
      <c r="P12" s="17">
        <v>0.34064413343819</v>
      </c>
      <c r="Q12" s="17">
        <v>0.27540128903259797</v>
      </c>
      <c r="R12" s="17">
        <v>0.37239856628780099</v>
      </c>
      <c r="S12" s="17">
        <v>0.33508273713158898</v>
      </c>
      <c r="T12" s="17">
        <v>0.26312149225416398</v>
      </c>
      <c r="U12" s="17">
        <v>0.24032193258066201</v>
      </c>
      <c r="V12" s="17">
        <v>0.33713335593468502</v>
      </c>
      <c r="W12" s="17">
        <v>0.36345323815806102</v>
      </c>
      <c r="X12" s="17">
        <v>0.380562472213819</v>
      </c>
      <c r="Y12" s="17">
        <v>0.32013795104123499</v>
      </c>
      <c r="Z12" s="17"/>
      <c r="AA12" s="17">
        <v>0.28449929305157001</v>
      </c>
      <c r="AB12" s="17">
        <v>0.30911244698026302</v>
      </c>
      <c r="AC12" s="17">
        <v>0.41657618528109602</v>
      </c>
      <c r="AD12" s="17">
        <v>0.256346017765749</v>
      </c>
      <c r="AE12" s="17">
        <v>0.48395049664551298</v>
      </c>
    </row>
    <row r="13" spans="2:31" ht="16" x14ac:dyDescent="0.2">
      <c r="B13" s="18" t="s">
        <v>199</v>
      </c>
      <c r="C13" s="17">
        <v>0.103769104601084</v>
      </c>
      <c r="D13" s="17">
        <v>0.15282184689682099</v>
      </c>
      <c r="E13" s="17">
        <v>0.16952050918525599</v>
      </c>
      <c r="F13" s="17">
        <v>8.76763082314818E-2</v>
      </c>
      <c r="G13" s="17">
        <v>0.10413802344143</v>
      </c>
      <c r="H13" s="17">
        <v>6.3646289989288299E-2</v>
      </c>
      <c r="I13" s="17">
        <v>5.7545288797695701E-2</v>
      </c>
      <c r="J13" s="17"/>
      <c r="K13" s="17">
        <v>0.114374509716215</v>
      </c>
      <c r="L13" s="17">
        <v>9.1916713138810002E-2</v>
      </c>
      <c r="M13" s="17"/>
      <c r="N13" s="17">
        <v>7.1499537754527401E-2</v>
      </c>
      <c r="O13" s="17">
        <v>7.8100165884095005E-2</v>
      </c>
      <c r="P13" s="17">
        <v>0.120584508946717</v>
      </c>
      <c r="Q13" s="17">
        <v>0.154723711376972</v>
      </c>
      <c r="R13" s="17">
        <v>0.10475407366087799</v>
      </c>
      <c r="S13" s="17">
        <v>0.132353452605149</v>
      </c>
      <c r="T13" s="17">
        <v>0.135464992266772</v>
      </c>
      <c r="U13" s="17">
        <v>0.14610252923094799</v>
      </c>
      <c r="V13" s="17">
        <v>0.116228534227843</v>
      </c>
      <c r="W13" s="17">
        <v>9.4958650571623698E-2</v>
      </c>
      <c r="X13" s="17">
        <v>1.8099727460484001E-2</v>
      </c>
      <c r="Y13" s="17">
        <v>6.2614396928534197E-2</v>
      </c>
      <c r="Z13" s="17"/>
      <c r="AA13" s="17">
        <v>0.11219882010653</v>
      </c>
      <c r="AB13" s="17">
        <v>9.9645585827054697E-2</v>
      </c>
      <c r="AC13" s="17">
        <v>8.7695006847320706E-2</v>
      </c>
      <c r="AD13" s="17">
        <v>0.19023970613677199</v>
      </c>
      <c r="AE13" s="17">
        <v>0.101520928778761</v>
      </c>
    </row>
    <row r="14" spans="2:31" ht="16" x14ac:dyDescent="0.2">
      <c r="B14" s="18" t="s">
        <v>141</v>
      </c>
      <c r="C14" s="19">
        <v>4.7060327612867298E-2</v>
      </c>
      <c r="D14" s="19">
        <v>5.65178446074176E-2</v>
      </c>
      <c r="E14" s="19">
        <v>2.3905794902370402E-2</v>
      </c>
      <c r="F14" s="19">
        <v>5.92206832849018E-2</v>
      </c>
      <c r="G14" s="19">
        <v>3.8374803000197202E-2</v>
      </c>
      <c r="H14" s="19">
        <v>4.5930412969077003E-2</v>
      </c>
      <c r="I14" s="19">
        <v>5.7522242138716699E-2</v>
      </c>
      <c r="J14" s="19"/>
      <c r="K14" s="19">
        <v>2.4958964760217799E-2</v>
      </c>
      <c r="L14" s="19">
        <v>6.69639889714332E-2</v>
      </c>
      <c r="M14" s="19"/>
      <c r="N14" s="19">
        <v>6.8656246142130506E-2</v>
      </c>
      <c r="O14" s="19">
        <v>2.9700227720743301E-2</v>
      </c>
      <c r="P14" s="19">
        <v>3.32212560281906E-2</v>
      </c>
      <c r="Q14" s="19">
        <v>4.8329449759851498E-2</v>
      </c>
      <c r="R14" s="19">
        <v>4.4854197409250098E-2</v>
      </c>
      <c r="S14" s="19">
        <v>4.4447909758797602E-2</v>
      </c>
      <c r="T14" s="19">
        <v>6.52769843831838E-2</v>
      </c>
      <c r="U14" s="19">
        <v>2.4587232317068702E-2</v>
      </c>
      <c r="V14" s="19">
        <v>4.9283871378285798E-2</v>
      </c>
      <c r="W14" s="19">
        <v>3.5122305735138797E-2</v>
      </c>
      <c r="X14" s="19">
        <v>7.3877188893046702E-2</v>
      </c>
      <c r="Y14" s="19">
        <v>3.2292399352826497E-2</v>
      </c>
      <c r="Z14" s="19"/>
      <c r="AA14" s="19">
        <v>5.5578009723633498E-2</v>
      </c>
      <c r="AB14" s="19">
        <v>4.9767234038215799E-2</v>
      </c>
      <c r="AC14" s="19">
        <v>4.7412223600771998E-2</v>
      </c>
      <c r="AD14" s="19">
        <v>3.0784930975838801E-2</v>
      </c>
      <c r="AE14" s="19">
        <v>0</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213</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48" x14ac:dyDescent="0.2">
      <c r="B9" s="18" t="s">
        <v>207</v>
      </c>
      <c r="C9" s="17">
        <v>0.22556369898956</v>
      </c>
      <c r="D9" s="17">
        <v>0.18726057831311699</v>
      </c>
      <c r="E9" s="17">
        <v>0.22717804365438099</v>
      </c>
      <c r="F9" s="17">
        <v>0.238722899683915</v>
      </c>
      <c r="G9" s="17">
        <v>0.21479117878915099</v>
      </c>
      <c r="H9" s="17">
        <v>0.23329362245718999</v>
      </c>
      <c r="I9" s="17">
        <v>0.24238724740718201</v>
      </c>
      <c r="J9" s="17"/>
      <c r="K9" s="17">
        <v>0.22313439775917401</v>
      </c>
      <c r="L9" s="17">
        <v>0.228774620270671</v>
      </c>
      <c r="M9" s="17"/>
      <c r="N9" s="17">
        <v>0.229589083824905</v>
      </c>
      <c r="O9" s="17">
        <v>0.19193152792085</v>
      </c>
      <c r="P9" s="17">
        <v>0.27203276082231298</v>
      </c>
      <c r="Q9" s="17">
        <v>0.24634277778869801</v>
      </c>
      <c r="R9" s="17">
        <v>0.27226444678554301</v>
      </c>
      <c r="S9" s="17">
        <v>0.19519497861376001</v>
      </c>
      <c r="T9" s="17">
        <v>0.19785601013630999</v>
      </c>
      <c r="U9" s="17">
        <v>0.13926603533840501</v>
      </c>
      <c r="V9" s="17">
        <v>0.26589703452728403</v>
      </c>
      <c r="W9" s="17">
        <v>0.208819179914013</v>
      </c>
      <c r="X9" s="17">
        <v>0.28748338609066498</v>
      </c>
      <c r="Y9" s="17">
        <v>0.13842924817892299</v>
      </c>
      <c r="Z9" s="17"/>
      <c r="AA9" s="17">
        <v>0.18113333118824301</v>
      </c>
      <c r="AB9" s="17">
        <v>0.19358162779120799</v>
      </c>
      <c r="AC9" s="17">
        <v>0.26160623766524199</v>
      </c>
      <c r="AD9" s="17">
        <v>0.26893744945542802</v>
      </c>
      <c r="AE9" s="17">
        <v>0.33925195579567202</v>
      </c>
    </row>
    <row r="10" spans="2:31" ht="48" x14ac:dyDescent="0.2">
      <c r="B10" s="18" t="s">
        <v>208</v>
      </c>
      <c r="C10" s="17">
        <v>0.18728601479163401</v>
      </c>
      <c r="D10" s="17">
        <v>0.173049377171138</v>
      </c>
      <c r="E10" s="17">
        <v>0.17048349408677299</v>
      </c>
      <c r="F10" s="17">
        <v>0.190430450643542</v>
      </c>
      <c r="G10" s="17">
        <v>0.203731410207448</v>
      </c>
      <c r="H10" s="17">
        <v>0.12952358140158901</v>
      </c>
      <c r="I10" s="17">
        <v>0.23322211208839499</v>
      </c>
      <c r="J10" s="17"/>
      <c r="K10" s="17">
        <v>0.20154153153684501</v>
      </c>
      <c r="L10" s="17">
        <v>0.17223991538988001</v>
      </c>
      <c r="M10" s="17"/>
      <c r="N10" s="17">
        <v>0.20182765258007601</v>
      </c>
      <c r="O10" s="17">
        <v>0.24385301646650201</v>
      </c>
      <c r="P10" s="17">
        <v>0.14042787751062799</v>
      </c>
      <c r="Q10" s="17">
        <v>0.116643831297134</v>
      </c>
      <c r="R10" s="17">
        <v>0.12087934994383399</v>
      </c>
      <c r="S10" s="17">
        <v>0.21341042728284099</v>
      </c>
      <c r="T10" s="17">
        <v>0.14998894089560499</v>
      </c>
      <c r="U10" s="17">
        <v>0.23942751145979799</v>
      </c>
      <c r="V10" s="17">
        <v>0.20778367457202099</v>
      </c>
      <c r="W10" s="17">
        <v>0.20051945481487099</v>
      </c>
      <c r="X10" s="17">
        <v>0.191408955727813</v>
      </c>
      <c r="Y10" s="17">
        <v>0.19464033790152299</v>
      </c>
      <c r="Z10" s="17"/>
      <c r="AA10" s="17">
        <v>0.16436433799275099</v>
      </c>
      <c r="AB10" s="17">
        <v>0.19776081329924899</v>
      </c>
      <c r="AC10" s="17">
        <v>0.20998782114891701</v>
      </c>
      <c r="AD10" s="17">
        <v>0.18517638600384401</v>
      </c>
      <c r="AE10" s="17">
        <v>0.102542129351476</v>
      </c>
    </row>
    <row r="11" spans="2:31" ht="48" x14ac:dyDescent="0.2">
      <c r="B11" s="18" t="s">
        <v>209</v>
      </c>
      <c r="C11" s="17">
        <v>0.139570839373545</v>
      </c>
      <c r="D11" s="17">
        <v>0.13247920423467799</v>
      </c>
      <c r="E11" s="17">
        <v>0.175716847710016</v>
      </c>
      <c r="F11" s="17">
        <v>0.15282280310753199</v>
      </c>
      <c r="G11" s="17">
        <v>8.9080358030130105E-2</v>
      </c>
      <c r="H11" s="17">
        <v>0.162338541319347</v>
      </c>
      <c r="I11" s="17">
        <v>0.129617689233711</v>
      </c>
      <c r="J11" s="17"/>
      <c r="K11" s="17">
        <v>0.14944731728091501</v>
      </c>
      <c r="L11" s="17">
        <v>0.12856308203724401</v>
      </c>
      <c r="M11" s="17"/>
      <c r="N11" s="17">
        <v>0.105753319520082</v>
      </c>
      <c r="O11" s="17">
        <v>0.153273470852758</v>
      </c>
      <c r="P11" s="17">
        <v>0.13306154984740401</v>
      </c>
      <c r="Q11" s="17">
        <v>0.15921184883436201</v>
      </c>
      <c r="R11" s="17">
        <v>0.15907758419993401</v>
      </c>
      <c r="S11" s="17">
        <v>0.169830141344089</v>
      </c>
      <c r="T11" s="17">
        <v>0.159303270382192</v>
      </c>
      <c r="U11" s="17">
        <v>0.14109087346601601</v>
      </c>
      <c r="V11" s="17">
        <v>0.17726459130600999</v>
      </c>
      <c r="W11" s="17">
        <v>0.10203462462853199</v>
      </c>
      <c r="X11" s="17">
        <v>3.6211153707315202E-2</v>
      </c>
      <c r="Y11" s="17">
        <v>0.15197442458473501</v>
      </c>
      <c r="Z11" s="17"/>
      <c r="AA11" s="17">
        <v>0.13727408498443999</v>
      </c>
      <c r="AB11" s="17">
        <v>0.15447338469739899</v>
      </c>
      <c r="AC11" s="17">
        <v>0.121037341483623</v>
      </c>
      <c r="AD11" s="17">
        <v>0.15776892651077601</v>
      </c>
      <c r="AE11" s="17">
        <v>0.101003446121021</v>
      </c>
    </row>
    <row r="12" spans="2:31" ht="64" x14ac:dyDescent="0.2">
      <c r="B12" s="18" t="s">
        <v>210</v>
      </c>
      <c r="C12" s="17">
        <v>0.17130578857183901</v>
      </c>
      <c r="D12" s="17">
        <v>0.242300816623156</v>
      </c>
      <c r="E12" s="17">
        <v>0.17642739696528001</v>
      </c>
      <c r="F12" s="17">
        <v>0.19180038176858</v>
      </c>
      <c r="G12" s="17">
        <v>0.16360746216041799</v>
      </c>
      <c r="H12" s="17">
        <v>0.1045157481216</v>
      </c>
      <c r="I12" s="17">
        <v>0.154507734825299</v>
      </c>
      <c r="J12" s="17"/>
      <c r="K12" s="17">
        <v>0.17058134116889301</v>
      </c>
      <c r="L12" s="17">
        <v>0.17265110125904701</v>
      </c>
      <c r="M12" s="17"/>
      <c r="N12" s="17">
        <v>0.16660347339998099</v>
      </c>
      <c r="O12" s="17">
        <v>0.18757176638489101</v>
      </c>
      <c r="P12" s="17">
        <v>0.19070372936884</v>
      </c>
      <c r="Q12" s="17">
        <v>0.20798719328837001</v>
      </c>
      <c r="R12" s="17">
        <v>0.15492809332953</v>
      </c>
      <c r="S12" s="17">
        <v>0.15968619593688199</v>
      </c>
      <c r="T12" s="17">
        <v>0.14758879152417201</v>
      </c>
      <c r="U12" s="17">
        <v>0.18389558644877099</v>
      </c>
      <c r="V12" s="17">
        <v>0.13675998261390099</v>
      </c>
      <c r="W12" s="17">
        <v>0.177514880042734</v>
      </c>
      <c r="X12" s="17">
        <v>0.15015216737145601</v>
      </c>
      <c r="Y12" s="17">
        <v>0.22313580688052401</v>
      </c>
      <c r="Z12" s="17"/>
      <c r="AA12" s="17">
        <v>0.141493501608283</v>
      </c>
      <c r="AB12" s="17">
        <v>0.187984657480645</v>
      </c>
      <c r="AC12" s="17">
        <v>0.16666792476072201</v>
      </c>
      <c r="AD12" s="17">
        <v>0.15855080510331801</v>
      </c>
      <c r="AE12" s="17">
        <v>0.225276726647446</v>
      </c>
    </row>
    <row r="13" spans="2:31" ht="48" x14ac:dyDescent="0.2">
      <c r="B13" s="18" t="s">
        <v>211</v>
      </c>
      <c r="C13" s="17">
        <v>0.16270358451920899</v>
      </c>
      <c r="D13" s="17">
        <v>0.20599106360838301</v>
      </c>
      <c r="E13" s="17">
        <v>0.17359531799932701</v>
      </c>
      <c r="F13" s="17">
        <v>0.13304457201988401</v>
      </c>
      <c r="G13" s="17">
        <v>0.17983253285915499</v>
      </c>
      <c r="H13" s="17">
        <v>0.18143759200575801</v>
      </c>
      <c r="I13" s="17">
        <v>0.12297013425499601</v>
      </c>
      <c r="J13" s="17"/>
      <c r="K13" s="17">
        <v>0.15900816953265301</v>
      </c>
      <c r="L13" s="17">
        <v>0.166915526603821</v>
      </c>
      <c r="M13" s="17"/>
      <c r="N13" s="17">
        <v>0.20825227037107499</v>
      </c>
      <c r="O13" s="17">
        <v>0.120148652570658</v>
      </c>
      <c r="P13" s="17">
        <v>0.148190410218346</v>
      </c>
      <c r="Q13" s="17">
        <v>0.12784858384098799</v>
      </c>
      <c r="R13" s="17">
        <v>0.104962575702772</v>
      </c>
      <c r="S13" s="17">
        <v>0.14574702944250201</v>
      </c>
      <c r="T13" s="17">
        <v>0.245434771979302</v>
      </c>
      <c r="U13" s="17">
        <v>0.192106114737709</v>
      </c>
      <c r="V13" s="17">
        <v>0.13701720625915001</v>
      </c>
      <c r="W13" s="17">
        <v>0.20709403356035999</v>
      </c>
      <c r="X13" s="17">
        <v>0.18433388064356801</v>
      </c>
      <c r="Y13" s="17">
        <v>0.129031204117525</v>
      </c>
      <c r="Z13" s="17"/>
      <c r="AA13" s="17">
        <v>0.20301762302482801</v>
      </c>
      <c r="AB13" s="17">
        <v>0.149893269841816</v>
      </c>
      <c r="AC13" s="17">
        <v>0.16537936933483199</v>
      </c>
      <c r="AD13" s="17">
        <v>0.14606403008965399</v>
      </c>
      <c r="AE13" s="17">
        <v>0.18382065930295099</v>
      </c>
    </row>
    <row r="14" spans="2:31" ht="32" x14ac:dyDescent="0.2">
      <c r="B14" s="18" t="s">
        <v>212</v>
      </c>
      <c r="C14" s="19">
        <v>0.11357007375421301</v>
      </c>
      <c r="D14" s="19">
        <v>5.8918960049527999E-2</v>
      </c>
      <c r="E14" s="19">
        <v>7.6598899584222696E-2</v>
      </c>
      <c r="F14" s="19">
        <v>9.3178892776546896E-2</v>
      </c>
      <c r="G14" s="19">
        <v>0.14895705795369801</v>
      </c>
      <c r="H14" s="19">
        <v>0.18889091469451499</v>
      </c>
      <c r="I14" s="19">
        <v>0.117295082190418</v>
      </c>
      <c r="J14" s="19"/>
      <c r="K14" s="19">
        <v>9.6287242721520297E-2</v>
      </c>
      <c r="L14" s="19">
        <v>0.130855754439337</v>
      </c>
      <c r="M14" s="19"/>
      <c r="N14" s="19">
        <v>8.7974200303880701E-2</v>
      </c>
      <c r="O14" s="19">
        <v>0.103221565804342</v>
      </c>
      <c r="P14" s="19">
        <v>0.11558367223247</v>
      </c>
      <c r="Q14" s="19">
        <v>0.14196576495044899</v>
      </c>
      <c r="R14" s="19">
        <v>0.18788795003838701</v>
      </c>
      <c r="S14" s="19">
        <v>0.116131227379927</v>
      </c>
      <c r="T14" s="19">
        <v>9.9828215082417904E-2</v>
      </c>
      <c r="U14" s="19">
        <v>0.104213878549301</v>
      </c>
      <c r="V14" s="19">
        <v>7.5277510721633994E-2</v>
      </c>
      <c r="W14" s="19">
        <v>0.10401782703949</v>
      </c>
      <c r="X14" s="19">
        <v>0.150410456459183</v>
      </c>
      <c r="Y14" s="19">
        <v>0.162788978336769</v>
      </c>
      <c r="Z14" s="19"/>
      <c r="AA14" s="19">
        <v>0.17271712120145399</v>
      </c>
      <c r="AB14" s="19">
        <v>0.116306246889683</v>
      </c>
      <c r="AC14" s="19">
        <v>7.5321305606663599E-2</v>
      </c>
      <c r="AD14" s="19">
        <v>8.3502402836979697E-2</v>
      </c>
      <c r="AE14" s="19">
        <v>4.8105082781433398E-2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214</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119</v>
      </c>
      <c r="C9" s="17">
        <v>0.14271392666772501</v>
      </c>
      <c r="D9" s="17">
        <v>0.22228519812068701</v>
      </c>
      <c r="E9" s="17">
        <v>0.24419658481501599</v>
      </c>
      <c r="F9" s="17">
        <v>0.16697534890990301</v>
      </c>
      <c r="G9" s="17">
        <v>8.9475950167606205E-2</v>
      </c>
      <c r="H9" s="17">
        <v>5.8557554663339E-2</v>
      </c>
      <c r="I9" s="17">
        <v>8.7238725931857206E-2</v>
      </c>
      <c r="J9" s="17"/>
      <c r="K9" s="17">
        <v>0.177783572991803</v>
      </c>
      <c r="L9" s="17">
        <v>0.10902935818960199</v>
      </c>
      <c r="M9" s="17"/>
      <c r="N9" s="17">
        <v>0.16122486334625799</v>
      </c>
      <c r="O9" s="17">
        <v>0.153694477016175</v>
      </c>
      <c r="P9" s="17">
        <v>0.12749758566201799</v>
      </c>
      <c r="Q9" s="17">
        <v>8.9592830839879498E-2</v>
      </c>
      <c r="R9" s="17">
        <v>8.7938027532982896E-2</v>
      </c>
      <c r="S9" s="17">
        <v>0.151651784174652</v>
      </c>
      <c r="T9" s="17">
        <v>0.14375027072094601</v>
      </c>
      <c r="U9" s="17">
        <v>0.122093356520801</v>
      </c>
      <c r="V9" s="17">
        <v>0.15629383931108101</v>
      </c>
      <c r="W9" s="17">
        <v>0.19736797370020501</v>
      </c>
      <c r="X9" s="17">
        <v>0.11509346927677799</v>
      </c>
      <c r="Y9" s="17">
        <v>0.166700599300216</v>
      </c>
      <c r="Z9" s="17"/>
      <c r="AA9" s="17">
        <v>0.10459108019640501</v>
      </c>
      <c r="AB9" s="17">
        <v>0.13376811470008401</v>
      </c>
      <c r="AC9" s="17">
        <v>0.17302356435552099</v>
      </c>
      <c r="AD9" s="17">
        <v>0.16784035724722199</v>
      </c>
      <c r="AE9" s="17">
        <v>0.43469435953869001</v>
      </c>
    </row>
    <row r="10" spans="2:31" ht="16" x14ac:dyDescent="0.2">
      <c r="B10" s="18" t="s">
        <v>120</v>
      </c>
      <c r="C10" s="17">
        <v>0.36437557490884498</v>
      </c>
      <c r="D10" s="17">
        <v>0.35900772463766101</v>
      </c>
      <c r="E10" s="17">
        <v>0.39071634780131098</v>
      </c>
      <c r="F10" s="17">
        <v>0.41195580463206499</v>
      </c>
      <c r="G10" s="17">
        <v>0.365740938335191</v>
      </c>
      <c r="H10" s="17">
        <v>0.31401649860540498</v>
      </c>
      <c r="I10" s="17">
        <v>0.34042102521428103</v>
      </c>
      <c r="J10" s="17"/>
      <c r="K10" s="17">
        <v>0.38914548962192202</v>
      </c>
      <c r="L10" s="17">
        <v>0.34156634671987701</v>
      </c>
      <c r="M10" s="17"/>
      <c r="N10" s="17">
        <v>0.424364819754737</v>
      </c>
      <c r="O10" s="17">
        <v>0.317002204048493</v>
      </c>
      <c r="P10" s="17">
        <v>0.402706167650633</v>
      </c>
      <c r="Q10" s="17">
        <v>0.37302568450033302</v>
      </c>
      <c r="R10" s="17">
        <v>0.40963156921451699</v>
      </c>
      <c r="S10" s="17">
        <v>0.37227015225164101</v>
      </c>
      <c r="T10" s="17">
        <v>0.31168309486788198</v>
      </c>
      <c r="U10" s="17">
        <v>0.28277883676584398</v>
      </c>
      <c r="V10" s="17">
        <v>0.37573473642248301</v>
      </c>
      <c r="W10" s="17">
        <v>0.34880931495205503</v>
      </c>
      <c r="X10" s="17">
        <v>0.39923295454220398</v>
      </c>
      <c r="Y10" s="17">
        <v>0.228470851686538</v>
      </c>
      <c r="Z10" s="17"/>
      <c r="AA10" s="17">
        <v>0.33117351315382998</v>
      </c>
      <c r="AB10" s="17">
        <v>0.36394976831006398</v>
      </c>
      <c r="AC10" s="17">
        <v>0.37550381985288001</v>
      </c>
      <c r="AD10" s="17">
        <v>0.42551937666046102</v>
      </c>
      <c r="AE10" s="17">
        <v>0.275161476662445</v>
      </c>
    </row>
    <row r="11" spans="2:31" ht="16" x14ac:dyDescent="0.2">
      <c r="B11" s="18" t="s">
        <v>121</v>
      </c>
      <c r="C11" s="17">
        <v>0.24684526391091799</v>
      </c>
      <c r="D11" s="17">
        <v>0.24371835164063399</v>
      </c>
      <c r="E11" s="17">
        <v>0.22299629261079201</v>
      </c>
      <c r="F11" s="17">
        <v>0.251128831625476</v>
      </c>
      <c r="G11" s="17">
        <v>0.230140339283645</v>
      </c>
      <c r="H11" s="17">
        <v>0.28567803098203798</v>
      </c>
      <c r="I11" s="17">
        <v>0.25230241112516599</v>
      </c>
      <c r="J11" s="17"/>
      <c r="K11" s="17">
        <v>0.211199565358899</v>
      </c>
      <c r="L11" s="17">
        <v>0.28065207567431599</v>
      </c>
      <c r="M11" s="17"/>
      <c r="N11" s="17">
        <v>0.22875879128885401</v>
      </c>
      <c r="O11" s="17">
        <v>0.26647885829055201</v>
      </c>
      <c r="P11" s="17">
        <v>0.23196974312202501</v>
      </c>
      <c r="Q11" s="17">
        <v>0.29030636821483702</v>
      </c>
      <c r="R11" s="17">
        <v>0.27332319850904402</v>
      </c>
      <c r="S11" s="17">
        <v>0.21632999228859101</v>
      </c>
      <c r="T11" s="17">
        <v>0.31424541660550298</v>
      </c>
      <c r="U11" s="17">
        <v>0.173927237168337</v>
      </c>
      <c r="V11" s="17">
        <v>0.218546542245972</v>
      </c>
      <c r="W11" s="17">
        <v>0.28559506645719102</v>
      </c>
      <c r="X11" s="17">
        <v>0.187843259878817</v>
      </c>
      <c r="Y11" s="17">
        <v>0.18889033615564099</v>
      </c>
      <c r="Z11" s="17"/>
      <c r="AA11" s="17">
        <v>0.26768488450023797</v>
      </c>
      <c r="AB11" s="17">
        <v>0.278112975503434</v>
      </c>
      <c r="AC11" s="17">
        <v>0.22936715952098</v>
      </c>
      <c r="AD11" s="17">
        <v>0.22571202314330599</v>
      </c>
      <c r="AE11" s="17">
        <v>9.9953509399341597E-2</v>
      </c>
    </row>
    <row r="12" spans="2:31" ht="16" x14ac:dyDescent="0.2">
      <c r="B12" s="18" t="s">
        <v>122</v>
      </c>
      <c r="C12" s="17">
        <v>0.102535094852007</v>
      </c>
      <c r="D12" s="17">
        <v>0.10452095406278999</v>
      </c>
      <c r="E12" s="17">
        <v>8.0720388660095593E-2</v>
      </c>
      <c r="F12" s="17">
        <v>5.7328562312418702E-2</v>
      </c>
      <c r="G12" s="17">
        <v>0.123598940822386</v>
      </c>
      <c r="H12" s="17">
        <v>0.13535323953006601</v>
      </c>
      <c r="I12" s="17">
        <v>0.116741588163602</v>
      </c>
      <c r="J12" s="17"/>
      <c r="K12" s="17">
        <v>9.30551156703638E-2</v>
      </c>
      <c r="L12" s="17">
        <v>0.11216661789297</v>
      </c>
      <c r="M12" s="17"/>
      <c r="N12" s="17">
        <v>9.3364415605791395E-2</v>
      </c>
      <c r="O12" s="17">
        <v>9.11897972855268E-2</v>
      </c>
      <c r="P12" s="17">
        <v>9.3793495375737099E-2</v>
      </c>
      <c r="Q12" s="17">
        <v>9.0445115634193898E-2</v>
      </c>
      <c r="R12" s="17">
        <v>6.9948633810103106E-2</v>
      </c>
      <c r="S12" s="17">
        <v>0.13393965305514</v>
      </c>
      <c r="T12" s="17">
        <v>9.7459208395321406E-2</v>
      </c>
      <c r="U12" s="17">
        <v>0.18714655722479601</v>
      </c>
      <c r="V12" s="17">
        <v>0.16574151439797499</v>
      </c>
      <c r="W12" s="17">
        <v>3.3099707472330299E-2</v>
      </c>
      <c r="X12" s="17">
        <v>7.7706888128260806E-2</v>
      </c>
      <c r="Y12" s="17">
        <v>0.15456849738766901</v>
      </c>
      <c r="Z12" s="17"/>
      <c r="AA12" s="17">
        <v>0.103844047837349</v>
      </c>
      <c r="AB12" s="17">
        <v>9.7164857583811506E-2</v>
      </c>
      <c r="AC12" s="17">
        <v>0.11280840244944899</v>
      </c>
      <c r="AD12" s="17">
        <v>8.2077428807610195E-2</v>
      </c>
      <c r="AE12" s="17">
        <v>4.3346697673523497E-2</v>
      </c>
    </row>
    <row r="13" spans="2:31" ht="16" x14ac:dyDescent="0.2">
      <c r="B13" s="18" t="s">
        <v>123</v>
      </c>
      <c r="C13" s="17">
        <v>7.9715280074932504E-2</v>
      </c>
      <c r="D13" s="17">
        <v>4.0693964605745502E-2</v>
      </c>
      <c r="E13" s="17">
        <v>1.87972315597414E-2</v>
      </c>
      <c r="F13" s="17">
        <v>5.3848436006924398E-2</v>
      </c>
      <c r="G13" s="17">
        <v>0.114870475155212</v>
      </c>
      <c r="H13" s="17">
        <v>0.12973763705830399</v>
      </c>
      <c r="I13" s="17">
        <v>0.114182098067829</v>
      </c>
      <c r="J13" s="17"/>
      <c r="K13" s="17">
        <v>8.9698704133876705E-2</v>
      </c>
      <c r="L13" s="17">
        <v>7.0271841513138797E-2</v>
      </c>
      <c r="M13" s="17"/>
      <c r="N13" s="17">
        <v>3.8673049214108399E-2</v>
      </c>
      <c r="O13" s="17">
        <v>0.116799137904517</v>
      </c>
      <c r="P13" s="17">
        <v>7.2295893210656506E-2</v>
      </c>
      <c r="Q13" s="17">
        <v>8.7572088635401807E-2</v>
      </c>
      <c r="R13" s="17">
        <v>5.4929619424854401E-2</v>
      </c>
      <c r="S13" s="17">
        <v>7.2482867050017594E-2</v>
      </c>
      <c r="T13" s="17">
        <v>7.8763646246316599E-2</v>
      </c>
      <c r="U13" s="17">
        <v>0.164057073213034</v>
      </c>
      <c r="V13" s="17">
        <v>2.3967804110619099E-2</v>
      </c>
      <c r="W13" s="17">
        <v>0.100504357443194</v>
      </c>
      <c r="X13" s="17">
        <v>0.111430725460892</v>
      </c>
      <c r="Y13" s="17">
        <v>0.16504175208598801</v>
      </c>
      <c r="Z13" s="17"/>
      <c r="AA13" s="17">
        <v>9.4127546535338599E-2</v>
      </c>
      <c r="AB13" s="17">
        <v>7.0768341067707297E-2</v>
      </c>
      <c r="AC13" s="17">
        <v>6.6136066691429199E-2</v>
      </c>
      <c r="AD13" s="17">
        <v>6.7485158974225801E-2</v>
      </c>
      <c r="AE13" s="17">
        <v>4.6095267263876999E-2</v>
      </c>
    </row>
    <row r="14" spans="2:31" ht="16" x14ac:dyDescent="0.2">
      <c r="B14" s="18" t="s">
        <v>102</v>
      </c>
      <c r="C14" s="19">
        <v>6.3814859585572106E-2</v>
      </c>
      <c r="D14" s="19">
        <v>2.9773806932482098E-2</v>
      </c>
      <c r="E14" s="19">
        <v>4.2573154553043502E-2</v>
      </c>
      <c r="F14" s="19">
        <v>5.8763016513213501E-2</v>
      </c>
      <c r="G14" s="19">
        <v>7.61733562359595E-2</v>
      </c>
      <c r="H14" s="19">
        <v>7.6657039160848497E-2</v>
      </c>
      <c r="I14" s="19">
        <v>8.9114151497265606E-2</v>
      </c>
      <c r="J14" s="19"/>
      <c r="K14" s="19">
        <v>3.9117552223136197E-2</v>
      </c>
      <c r="L14" s="19">
        <v>8.63137600100954E-2</v>
      </c>
      <c r="M14" s="19"/>
      <c r="N14" s="19">
        <v>5.36140607902518E-2</v>
      </c>
      <c r="O14" s="19">
        <v>5.4835525454735801E-2</v>
      </c>
      <c r="P14" s="19">
        <v>7.1737114978930303E-2</v>
      </c>
      <c r="Q14" s="19">
        <v>6.9057912175353897E-2</v>
      </c>
      <c r="R14" s="19">
        <v>0.10422895150849799</v>
      </c>
      <c r="S14" s="19">
        <v>5.3325551179957603E-2</v>
      </c>
      <c r="T14" s="19">
        <v>5.4098363164030903E-2</v>
      </c>
      <c r="U14" s="19">
        <v>6.9996939107189196E-2</v>
      </c>
      <c r="V14" s="19">
        <v>5.9715563511870899E-2</v>
      </c>
      <c r="W14" s="19">
        <v>3.46235799750233E-2</v>
      </c>
      <c r="X14" s="19">
        <v>0.10869270271305</v>
      </c>
      <c r="Y14" s="19">
        <v>9.6327963383948598E-2</v>
      </c>
      <c r="Z14" s="19"/>
      <c r="AA14" s="19">
        <v>9.8578927776838701E-2</v>
      </c>
      <c r="AB14" s="19">
        <v>5.6235942834899501E-2</v>
      </c>
      <c r="AC14" s="19">
        <v>4.3160987129740799E-2</v>
      </c>
      <c r="AD14" s="19">
        <v>3.1365655167176203E-2</v>
      </c>
      <c r="AE14" s="19">
        <v>0.100748689462122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20.6640625" customWidth="1"/>
  </cols>
  <sheetData>
    <row r="2" spans="2:9" ht="40" customHeight="1" x14ac:dyDescent="0.2">
      <c r="D2" s="27" t="s">
        <v>67</v>
      </c>
      <c r="E2" s="23"/>
      <c r="F2" s="23"/>
      <c r="G2" s="23"/>
      <c r="H2" s="23"/>
      <c r="I2" s="23"/>
    </row>
    <row r="6" spans="2:9" ht="50" customHeight="1" x14ac:dyDescent="0.2">
      <c r="B6" s="20" t="s">
        <v>15</v>
      </c>
      <c r="C6" s="20" t="s">
        <v>57</v>
      </c>
      <c r="D6" s="20" t="s">
        <v>58</v>
      </c>
      <c r="E6" s="20" t="s">
        <v>59</v>
      </c>
      <c r="F6" s="20" t="s">
        <v>60</v>
      </c>
      <c r="G6" s="20" t="s">
        <v>61</v>
      </c>
      <c r="H6" s="20" t="s">
        <v>62</v>
      </c>
    </row>
    <row r="7" spans="2:9" ht="16" x14ac:dyDescent="0.2">
      <c r="B7" s="18" t="s">
        <v>63</v>
      </c>
      <c r="C7" s="17">
        <v>0.184050017528229</v>
      </c>
      <c r="D7" s="17">
        <v>0.118900601622309</v>
      </c>
      <c r="E7" s="17">
        <v>9.0130710509605597E-2</v>
      </c>
      <c r="F7" s="17">
        <v>8.26688455640881E-2</v>
      </c>
      <c r="G7" s="17">
        <v>9.4289536912378902E-2</v>
      </c>
      <c r="H7" s="17">
        <v>0.106362473354551</v>
      </c>
    </row>
    <row r="8" spans="2:9" ht="16" x14ac:dyDescent="0.2">
      <c r="B8" s="18" t="s">
        <v>64</v>
      </c>
      <c r="C8" s="17">
        <v>0.272540484027393</v>
      </c>
      <c r="D8" s="17">
        <v>0.243546112186</v>
      </c>
      <c r="E8" s="17">
        <v>0.143787304982717</v>
      </c>
      <c r="F8" s="17">
        <v>0.19758704929010201</v>
      </c>
      <c r="G8" s="17">
        <v>0.23651533832626301</v>
      </c>
      <c r="H8" s="17">
        <v>0.21785218965457101</v>
      </c>
    </row>
    <row r="9" spans="2:9" ht="16" x14ac:dyDescent="0.2">
      <c r="B9" s="18" t="s">
        <v>65</v>
      </c>
      <c r="C9" s="17">
        <v>0.32066515725892603</v>
      </c>
      <c r="D9" s="17">
        <v>0.33571398731921498</v>
      </c>
      <c r="E9" s="17">
        <v>0.27160402678554602</v>
      </c>
      <c r="F9" s="17">
        <v>0.37791578129973702</v>
      </c>
      <c r="G9" s="17">
        <v>0.385383905818172</v>
      </c>
      <c r="H9" s="17">
        <v>0.36746578637529898</v>
      </c>
    </row>
    <row r="10" spans="2:9" ht="16" x14ac:dyDescent="0.2">
      <c r="B10" s="18" t="s">
        <v>51</v>
      </c>
      <c r="C10" s="17">
        <v>0.129389387173549</v>
      </c>
      <c r="D10" s="17">
        <v>0.16796097961560399</v>
      </c>
      <c r="E10" s="17">
        <v>0.15626555199605099</v>
      </c>
      <c r="F10" s="17">
        <v>0.19222289954181901</v>
      </c>
      <c r="G10" s="17">
        <v>0.18604854530189699</v>
      </c>
      <c r="H10" s="17">
        <v>0.18498000490692701</v>
      </c>
    </row>
    <row r="11" spans="2:9" ht="16" x14ac:dyDescent="0.2">
      <c r="B11" s="18" t="s">
        <v>52</v>
      </c>
      <c r="C11" s="17">
        <v>5.5194567985577099E-2</v>
      </c>
      <c r="D11" s="17">
        <v>6.4507320623523504E-2</v>
      </c>
      <c r="E11" s="17">
        <v>0.10397258780718301</v>
      </c>
      <c r="F11" s="17">
        <v>8.7879736018677101E-2</v>
      </c>
      <c r="G11" s="17">
        <v>7.5063340399961903E-2</v>
      </c>
      <c r="H11" s="17">
        <v>6.5789459458360205E-2</v>
      </c>
    </row>
    <row r="12" spans="2:9" ht="32" x14ac:dyDescent="0.2">
      <c r="B12" s="18" t="s">
        <v>66</v>
      </c>
      <c r="C12" s="17">
        <v>3.8160386026326598E-2</v>
      </c>
      <c r="D12" s="17">
        <v>6.9370998633348002E-2</v>
      </c>
      <c r="E12" s="17">
        <v>0.234239817918898</v>
      </c>
      <c r="F12" s="17">
        <v>6.1725688285576501E-2</v>
      </c>
      <c r="G12" s="17">
        <v>2.2699333241326801E-2</v>
      </c>
      <c r="H12" s="17">
        <v>5.7550086250292697E-2</v>
      </c>
    </row>
    <row r="13" spans="2:9" x14ac:dyDescent="0.2">
      <c r="B13" s="16"/>
      <c r="C13" s="16"/>
      <c r="D13" s="16"/>
      <c r="E13" s="16"/>
      <c r="F13" s="16"/>
      <c r="G13" s="16"/>
      <c r="H13" s="16"/>
    </row>
    <row r="14" spans="2:9" x14ac:dyDescent="0.2">
      <c r="B14" t="s">
        <v>55</v>
      </c>
    </row>
    <row r="15" spans="2:9" x14ac:dyDescent="0.2">
      <c r="B15" t="s">
        <v>56</v>
      </c>
    </row>
    <row r="19" spans="2:2" x14ac:dyDescent="0.2">
      <c r="B19" s="8" t="str">
        <f>HYPERLINK("#'Contents'!A1", "Return to Contents")</f>
        <v>Return to Contents</v>
      </c>
    </row>
  </sheetData>
  <mergeCells count="1">
    <mergeCell ref="D2:I2"/>
  </mergeCells>
  <pageMargins left="0.7" right="0.7" top="0.75" bottom="0.75" header="0.3" footer="0.3"/>
  <pageSetup paperSize="9" orientation="portrait" horizontalDpi="300" verticalDpi="30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AE18"/>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219</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215</v>
      </c>
      <c r="C9" s="17">
        <v>0.15727740695734699</v>
      </c>
      <c r="D9" s="17">
        <v>0.18405163420422199</v>
      </c>
      <c r="E9" s="17">
        <v>0.20828752288466201</v>
      </c>
      <c r="F9" s="17">
        <v>0.131973348712385</v>
      </c>
      <c r="G9" s="17">
        <v>0.13788861027978799</v>
      </c>
      <c r="H9" s="17">
        <v>0.103689199786228</v>
      </c>
      <c r="I9" s="17">
        <v>0.170255768712193</v>
      </c>
      <c r="J9" s="17"/>
      <c r="K9" s="17">
        <v>0.182626875484908</v>
      </c>
      <c r="L9" s="17">
        <v>0.13313082976841001</v>
      </c>
      <c r="M9" s="17"/>
      <c r="N9" s="17">
        <v>0.18398924542278</v>
      </c>
      <c r="O9" s="17">
        <v>0.146401493626342</v>
      </c>
      <c r="P9" s="17">
        <v>0.113161092952712</v>
      </c>
      <c r="Q9" s="17">
        <v>0.12660900953604601</v>
      </c>
      <c r="R9" s="17">
        <v>0.162223145475651</v>
      </c>
      <c r="S9" s="17">
        <v>0.173662173485955</v>
      </c>
      <c r="T9" s="17">
        <v>0.16389222873253201</v>
      </c>
      <c r="U9" s="17">
        <v>0.16228854765266101</v>
      </c>
      <c r="V9" s="17">
        <v>0.144078403453263</v>
      </c>
      <c r="W9" s="17">
        <v>0.17123878953796901</v>
      </c>
      <c r="X9" s="17">
        <v>0.167161423770464</v>
      </c>
      <c r="Y9" s="17">
        <v>0.19346648909345701</v>
      </c>
      <c r="Z9" s="17"/>
      <c r="AA9" s="17">
        <v>0.13937355624113701</v>
      </c>
      <c r="AB9" s="17">
        <v>0.12911951580769701</v>
      </c>
      <c r="AC9" s="17">
        <v>0.16940187558787401</v>
      </c>
      <c r="AD9" s="17">
        <v>0.20034532716376199</v>
      </c>
      <c r="AE9" s="17">
        <v>0.28319199409854501</v>
      </c>
    </row>
    <row r="10" spans="2:31" ht="16" x14ac:dyDescent="0.2">
      <c r="B10" s="18" t="s">
        <v>216</v>
      </c>
      <c r="C10" s="17">
        <v>0.39114571624036898</v>
      </c>
      <c r="D10" s="17">
        <v>0.37178989845874899</v>
      </c>
      <c r="E10" s="17">
        <v>0.41730298599099303</v>
      </c>
      <c r="F10" s="17">
        <v>0.47344059388225501</v>
      </c>
      <c r="G10" s="17">
        <v>0.35261048522448901</v>
      </c>
      <c r="H10" s="17">
        <v>0.31494635660491899</v>
      </c>
      <c r="I10" s="17">
        <v>0.39789551599988598</v>
      </c>
      <c r="J10" s="17"/>
      <c r="K10" s="17">
        <v>0.422500449488944</v>
      </c>
      <c r="L10" s="17">
        <v>0.36201163892377702</v>
      </c>
      <c r="M10" s="17"/>
      <c r="N10" s="17">
        <v>0.38027276594868098</v>
      </c>
      <c r="O10" s="17">
        <v>0.33932791978687898</v>
      </c>
      <c r="P10" s="17">
        <v>0.445683484719201</v>
      </c>
      <c r="Q10" s="17">
        <v>0.34731573126135401</v>
      </c>
      <c r="R10" s="17">
        <v>0.43729537226906701</v>
      </c>
      <c r="S10" s="17">
        <v>0.38854743159945798</v>
      </c>
      <c r="T10" s="17">
        <v>0.43805491873080499</v>
      </c>
      <c r="U10" s="17">
        <v>0.47581129621910601</v>
      </c>
      <c r="V10" s="17">
        <v>0.45291958172365998</v>
      </c>
      <c r="W10" s="17">
        <v>0.37125883614086402</v>
      </c>
      <c r="X10" s="17">
        <v>0.34863464090783902</v>
      </c>
      <c r="Y10" s="17">
        <v>0.219286316870097</v>
      </c>
      <c r="Z10" s="17"/>
      <c r="AA10" s="17">
        <v>0.35911798265121497</v>
      </c>
      <c r="AB10" s="17">
        <v>0.41784034653207203</v>
      </c>
      <c r="AC10" s="17">
        <v>0.41836311815745603</v>
      </c>
      <c r="AD10" s="17">
        <v>0.39359062809565099</v>
      </c>
      <c r="AE10" s="17">
        <v>0.333873084561079</v>
      </c>
    </row>
    <row r="11" spans="2:31" ht="16" x14ac:dyDescent="0.2">
      <c r="B11" s="18" t="s">
        <v>217</v>
      </c>
      <c r="C11" s="17">
        <v>0.19553690919685399</v>
      </c>
      <c r="D11" s="17">
        <v>0.25365659162557902</v>
      </c>
      <c r="E11" s="17">
        <v>0.186179912207147</v>
      </c>
      <c r="F11" s="17">
        <v>0.16649671028375099</v>
      </c>
      <c r="G11" s="17">
        <v>0.219113589281242</v>
      </c>
      <c r="H11" s="17">
        <v>0.211396746212864</v>
      </c>
      <c r="I11" s="17">
        <v>0.15868102575015999</v>
      </c>
      <c r="J11" s="17"/>
      <c r="K11" s="17">
        <v>0.17907258664716</v>
      </c>
      <c r="L11" s="17">
        <v>0.21232949962967901</v>
      </c>
      <c r="M11" s="17"/>
      <c r="N11" s="17">
        <v>0.20953077739909001</v>
      </c>
      <c r="O11" s="17">
        <v>0.27647652299270398</v>
      </c>
      <c r="P11" s="17">
        <v>0.106610062487198</v>
      </c>
      <c r="Q11" s="17">
        <v>0.23305545265597</v>
      </c>
      <c r="R11" s="17">
        <v>8.6764170311228406E-2</v>
      </c>
      <c r="S11" s="17">
        <v>0.22365154265831599</v>
      </c>
      <c r="T11" s="17">
        <v>0.15649589012227499</v>
      </c>
      <c r="U11" s="17">
        <v>0.148285285626266</v>
      </c>
      <c r="V11" s="17">
        <v>0.191248282210153</v>
      </c>
      <c r="W11" s="17">
        <v>0.205840794680513</v>
      </c>
      <c r="X11" s="17">
        <v>0.226715163863417</v>
      </c>
      <c r="Y11" s="17">
        <v>0.17301205492745</v>
      </c>
      <c r="Z11" s="17"/>
      <c r="AA11" s="17">
        <v>0.19839467698275301</v>
      </c>
      <c r="AB11" s="17">
        <v>0.174827935867229</v>
      </c>
      <c r="AC11" s="17">
        <v>0.208753577958328</v>
      </c>
      <c r="AD11" s="17">
        <v>0.220390580307079</v>
      </c>
      <c r="AE11" s="17">
        <v>0.23751699165092599</v>
      </c>
    </row>
    <row r="12" spans="2:31" ht="16" x14ac:dyDescent="0.2">
      <c r="B12" s="18" t="s">
        <v>218</v>
      </c>
      <c r="C12" s="17">
        <v>0.15805963760681499</v>
      </c>
      <c r="D12" s="17">
        <v>0.139427535138128</v>
      </c>
      <c r="E12" s="17">
        <v>0.13324081772301199</v>
      </c>
      <c r="F12" s="17">
        <v>0.122388443496112</v>
      </c>
      <c r="G12" s="17">
        <v>0.16381313340297299</v>
      </c>
      <c r="H12" s="17">
        <v>0.25934828061444498</v>
      </c>
      <c r="I12" s="17">
        <v>0.14706986610338099</v>
      </c>
      <c r="J12" s="17"/>
      <c r="K12" s="17">
        <v>0.13815506927666299</v>
      </c>
      <c r="L12" s="17">
        <v>0.17806909641170701</v>
      </c>
      <c r="M12" s="17"/>
      <c r="N12" s="17">
        <v>0.13085734431072299</v>
      </c>
      <c r="O12" s="17">
        <v>0.16624008604565901</v>
      </c>
      <c r="P12" s="17">
        <v>0.230646485817255</v>
      </c>
      <c r="Q12" s="17">
        <v>0.16616490052503599</v>
      </c>
      <c r="R12" s="17">
        <v>0.16842389773202501</v>
      </c>
      <c r="S12" s="17">
        <v>0.119765698467088</v>
      </c>
      <c r="T12" s="17">
        <v>0.145056269365818</v>
      </c>
      <c r="U12" s="17">
        <v>0.13911904799952601</v>
      </c>
      <c r="V12" s="17">
        <v>0.15943530263497699</v>
      </c>
      <c r="W12" s="17">
        <v>0.169624058085416</v>
      </c>
      <c r="X12" s="17">
        <v>0.14683788360633501</v>
      </c>
      <c r="Y12" s="17">
        <v>0.16231651469355399</v>
      </c>
      <c r="Z12" s="17"/>
      <c r="AA12" s="17">
        <v>0.15869168772988601</v>
      </c>
      <c r="AB12" s="17">
        <v>0.183445401622226</v>
      </c>
      <c r="AC12" s="17">
        <v>0.12355046500751</v>
      </c>
      <c r="AD12" s="17">
        <v>0.139595203146715</v>
      </c>
      <c r="AE12" s="17">
        <v>9.2774323008760706E-2</v>
      </c>
    </row>
    <row r="13" spans="2:31" ht="16" x14ac:dyDescent="0.2">
      <c r="B13" s="18" t="s">
        <v>102</v>
      </c>
      <c r="C13" s="19">
        <v>9.7980329998615501E-2</v>
      </c>
      <c r="D13" s="19">
        <v>5.10743405733214E-2</v>
      </c>
      <c r="E13" s="19">
        <v>5.4988761194186199E-2</v>
      </c>
      <c r="F13" s="19">
        <v>0.105700903625497</v>
      </c>
      <c r="G13" s="19">
        <v>0.12657418181150801</v>
      </c>
      <c r="H13" s="19">
        <v>0.11061941678154499</v>
      </c>
      <c r="I13" s="19">
        <v>0.126097823434379</v>
      </c>
      <c r="J13" s="19"/>
      <c r="K13" s="19">
        <v>7.7645019102324506E-2</v>
      </c>
      <c r="L13" s="19">
        <v>0.114458935266428</v>
      </c>
      <c r="M13" s="19"/>
      <c r="N13" s="19">
        <v>9.5349866918726101E-2</v>
      </c>
      <c r="O13" s="19">
        <v>7.1553977548415498E-2</v>
      </c>
      <c r="P13" s="19">
        <v>0.103898874023634</v>
      </c>
      <c r="Q13" s="19">
        <v>0.12685490602159399</v>
      </c>
      <c r="R13" s="19">
        <v>0.14529341421202899</v>
      </c>
      <c r="S13" s="19">
        <v>9.4373153789183095E-2</v>
      </c>
      <c r="T13" s="19">
        <v>9.6500693048570799E-2</v>
      </c>
      <c r="U13" s="19">
        <v>7.4495822502442105E-2</v>
      </c>
      <c r="V13" s="19">
        <v>5.2318429977946897E-2</v>
      </c>
      <c r="W13" s="19">
        <v>8.2037521555238205E-2</v>
      </c>
      <c r="X13" s="19">
        <v>0.110650887851945</v>
      </c>
      <c r="Y13" s="19">
        <v>0.25191862441544199</v>
      </c>
      <c r="Z13" s="19"/>
      <c r="AA13" s="19">
        <v>0.144422096395009</v>
      </c>
      <c r="AB13" s="19">
        <v>9.4766800170776405E-2</v>
      </c>
      <c r="AC13" s="19">
        <v>7.9930963288832299E-2</v>
      </c>
      <c r="AD13" s="19">
        <v>4.6078261286792599E-2</v>
      </c>
      <c r="AE13" s="19">
        <v>5.2643606680688598E-2</v>
      </c>
    </row>
    <row r="14" spans="2:31" x14ac:dyDescent="0.2">
      <c r="B14" s="16"/>
    </row>
    <row r="15" spans="2:31" x14ac:dyDescent="0.2">
      <c r="B15" t="s">
        <v>55</v>
      </c>
    </row>
    <row r="16" spans="2:31" x14ac:dyDescent="0.2">
      <c r="B16" t="s">
        <v>56</v>
      </c>
    </row>
    <row r="18" spans="2:2" x14ac:dyDescent="0.2">
      <c r="B18"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AE17"/>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223</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220</v>
      </c>
      <c r="C9" s="17">
        <v>0.37691203679619001</v>
      </c>
      <c r="D9" s="17">
        <v>0.41438265203983199</v>
      </c>
      <c r="E9" s="17">
        <v>0.44550254683079799</v>
      </c>
      <c r="F9" s="17">
        <v>0.390547052471238</v>
      </c>
      <c r="G9" s="17">
        <v>0.33289325718993801</v>
      </c>
      <c r="H9" s="17">
        <v>0.25324116470968999</v>
      </c>
      <c r="I9" s="17">
        <v>0.40369722775952299</v>
      </c>
      <c r="J9" s="17"/>
      <c r="K9" s="17">
        <v>0.42580711996695902</v>
      </c>
      <c r="L9" s="17">
        <v>0.328719514074576</v>
      </c>
      <c r="M9" s="17"/>
      <c r="N9" s="17">
        <v>0.35473489855742601</v>
      </c>
      <c r="O9" s="17">
        <v>0.32785779332940401</v>
      </c>
      <c r="P9" s="17">
        <v>0.35184075158385397</v>
      </c>
      <c r="Q9" s="17">
        <v>0.28399645052021999</v>
      </c>
      <c r="R9" s="17">
        <v>0.45040789285917598</v>
      </c>
      <c r="S9" s="17">
        <v>0.29775497997621397</v>
      </c>
      <c r="T9" s="17">
        <v>0.50005978637637305</v>
      </c>
      <c r="U9" s="17">
        <v>0.474303635228634</v>
      </c>
      <c r="V9" s="17">
        <v>0.413430337339737</v>
      </c>
      <c r="W9" s="17">
        <v>0.385517737436335</v>
      </c>
      <c r="X9" s="17">
        <v>0.37949345642120103</v>
      </c>
      <c r="Y9" s="17">
        <v>0.48293015397276701</v>
      </c>
      <c r="Z9" s="17"/>
      <c r="AA9" s="17">
        <v>0.35414421073582403</v>
      </c>
      <c r="AB9" s="17">
        <v>0.31921735219182101</v>
      </c>
      <c r="AC9" s="17">
        <v>0.41344105747114201</v>
      </c>
      <c r="AD9" s="17">
        <v>0.48794085715089902</v>
      </c>
      <c r="AE9" s="17">
        <v>0.486360337513082</v>
      </c>
    </row>
    <row r="10" spans="2:31" ht="32" x14ac:dyDescent="0.2">
      <c r="B10" s="18" t="s">
        <v>221</v>
      </c>
      <c r="C10" s="17">
        <v>0.26861056848016901</v>
      </c>
      <c r="D10" s="17">
        <v>0.31782267433725597</v>
      </c>
      <c r="E10" s="17">
        <v>0.229869511267764</v>
      </c>
      <c r="F10" s="17">
        <v>0.27406464992729102</v>
      </c>
      <c r="G10" s="17">
        <v>0.29817383069886</v>
      </c>
      <c r="H10" s="17">
        <v>0.28162480843684101</v>
      </c>
      <c r="I10" s="17">
        <v>0.230542435855281</v>
      </c>
      <c r="J10" s="17"/>
      <c r="K10" s="17">
        <v>0.260404000821923</v>
      </c>
      <c r="L10" s="17">
        <v>0.27761865376356598</v>
      </c>
      <c r="M10" s="17"/>
      <c r="N10" s="17">
        <v>0.31643833594319598</v>
      </c>
      <c r="O10" s="17">
        <v>0.31254502127330203</v>
      </c>
      <c r="P10" s="17">
        <v>0.25385455348610297</v>
      </c>
      <c r="Q10" s="17">
        <v>0.25439794194029602</v>
      </c>
      <c r="R10" s="17">
        <v>0.201772697262388</v>
      </c>
      <c r="S10" s="17">
        <v>0.39735770417857402</v>
      </c>
      <c r="T10" s="17">
        <v>0.16535894762609299</v>
      </c>
      <c r="U10" s="17">
        <v>0.14346558797261399</v>
      </c>
      <c r="V10" s="17">
        <v>0.292107663658836</v>
      </c>
      <c r="W10" s="17">
        <v>0.23697086403634099</v>
      </c>
      <c r="X10" s="17">
        <v>0.268209399109128</v>
      </c>
      <c r="Y10" s="17">
        <v>0.15793946563585901</v>
      </c>
      <c r="Z10" s="17"/>
      <c r="AA10" s="17">
        <v>0.22494157999699799</v>
      </c>
      <c r="AB10" s="17">
        <v>0.265658468300352</v>
      </c>
      <c r="AC10" s="17">
        <v>0.30351467765380702</v>
      </c>
      <c r="AD10" s="17">
        <v>0.27186535651979299</v>
      </c>
      <c r="AE10" s="17">
        <v>0.28066023877260798</v>
      </c>
    </row>
    <row r="11" spans="2:31" ht="80" x14ac:dyDescent="0.2">
      <c r="B11" s="18" t="s">
        <v>222</v>
      </c>
      <c r="C11" s="17">
        <v>0.25528531794807302</v>
      </c>
      <c r="D11" s="17">
        <v>0.19550561977498601</v>
      </c>
      <c r="E11" s="17">
        <v>0.249888036581286</v>
      </c>
      <c r="F11" s="17">
        <v>0.23441145265799099</v>
      </c>
      <c r="G11" s="17">
        <v>0.20785361177744799</v>
      </c>
      <c r="H11" s="17">
        <v>0.35872705198334198</v>
      </c>
      <c r="I11" s="17">
        <v>0.28519197065070701</v>
      </c>
      <c r="J11" s="17"/>
      <c r="K11" s="17">
        <v>0.24218212434657399</v>
      </c>
      <c r="L11" s="17">
        <v>0.269021240893003</v>
      </c>
      <c r="M11" s="17"/>
      <c r="N11" s="17">
        <v>0.24575216407044401</v>
      </c>
      <c r="O11" s="17">
        <v>0.28197454627183099</v>
      </c>
      <c r="P11" s="17">
        <v>0.27768423556958799</v>
      </c>
      <c r="Q11" s="17">
        <v>0.35159997732273601</v>
      </c>
      <c r="R11" s="17">
        <v>0.25774904535397603</v>
      </c>
      <c r="S11" s="17">
        <v>0.230511294941668</v>
      </c>
      <c r="T11" s="17">
        <v>0.183492627064227</v>
      </c>
      <c r="U11" s="17">
        <v>0.30891391282060299</v>
      </c>
      <c r="V11" s="17">
        <v>0.210367553347619</v>
      </c>
      <c r="W11" s="17">
        <v>0.26079604495939901</v>
      </c>
      <c r="X11" s="17">
        <v>0.22207130040151299</v>
      </c>
      <c r="Y11" s="17">
        <v>0.225467004244811</v>
      </c>
      <c r="Z11" s="17"/>
      <c r="AA11" s="17">
        <v>0.27506987226879498</v>
      </c>
      <c r="AB11" s="17">
        <v>0.31492909852858603</v>
      </c>
      <c r="AC11" s="17">
        <v>0.20582404594774401</v>
      </c>
      <c r="AD11" s="17">
        <v>0.19779058032344099</v>
      </c>
      <c r="AE11" s="17">
        <v>0.13488268290229499</v>
      </c>
    </row>
    <row r="12" spans="2:31" ht="16" x14ac:dyDescent="0.2">
      <c r="B12" s="18" t="s">
        <v>141</v>
      </c>
      <c r="C12" s="19">
        <v>9.9192076775567295E-2</v>
      </c>
      <c r="D12" s="19">
        <v>7.2289053847925902E-2</v>
      </c>
      <c r="E12" s="19">
        <v>7.4739905320151401E-2</v>
      </c>
      <c r="F12" s="19">
        <v>0.100976844943481</v>
      </c>
      <c r="G12" s="19">
        <v>0.16107930033375401</v>
      </c>
      <c r="H12" s="19">
        <v>0.106406974870126</v>
      </c>
      <c r="I12" s="19">
        <v>8.0568365734489097E-2</v>
      </c>
      <c r="J12" s="19"/>
      <c r="K12" s="19">
        <v>7.1606754864543903E-2</v>
      </c>
      <c r="L12" s="19">
        <v>0.124640591268855</v>
      </c>
      <c r="M12" s="19"/>
      <c r="N12" s="19">
        <v>8.3074601428934497E-2</v>
      </c>
      <c r="O12" s="19">
        <v>7.7622639125463605E-2</v>
      </c>
      <c r="P12" s="19">
        <v>0.116620459360454</v>
      </c>
      <c r="Q12" s="19">
        <v>0.110005630216747</v>
      </c>
      <c r="R12" s="19">
        <v>9.0070364524460697E-2</v>
      </c>
      <c r="S12" s="19">
        <v>7.4376020903544199E-2</v>
      </c>
      <c r="T12" s="19">
        <v>0.15108863893330601</v>
      </c>
      <c r="U12" s="19">
        <v>7.3316863978148003E-2</v>
      </c>
      <c r="V12" s="19">
        <v>8.4094445653807706E-2</v>
      </c>
      <c r="W12" s="19">
        <v>0.11671535356792399</v>
      </c>
      <c r="X12" s="19">
        <v>0.13022584406815799</v>
      </c>
      <c r="Y12" s="19">
        <v>0.13366337614656301</v>
      </c>
      <c r="Z12" s="19"/>
      <c r="AA12" s="19">
        <v>0.14584433699838401</v>
      </c>
      <c r="AB12" s="19">
        <v>0.100195080979241</v>
      </c>
      <c r="AC12" s="19">
        <v>7.7220218927307002E-2</v>
      </c>
      <c r="AD12" s="19">
        <v>4.2403206005867798E-2</v>
      </c>
      <c r="AE12" s="19">
        <v>9.8096740812014499E-2</v>
      </c>
    </row>
    <row r="13" spans="2:31" x14ac:dyDescent="0.2">
      <c r="B13" s="16"/>
    </row>
    <row r="14" spans="2:31" x14ac:dyDescent="0.2">
      <c r="B14" t="s">
        <v>55</v>
      </c>
    </row>
    <row r="15" spans="2:31" x14ac:dyDescent="0.2">
      <c r="B15" t="s">
        <v>56</v>
      </c>
    </row>
    <row r="17" spans="2:2" x14ac:dyDescent="0.2">
      <c r="B17"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AE21"/>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230</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32" x14ac:dyDescent="0.2">
      <c r="B9" s="18" t="s">
        <v>224</v>
      </c>
      <c r="C9" s="17">
        <v>0.468325043832791</v>
      </c>
      <c r="D9" s="17">
        <v>0.37239582565794699</v>
      </c>
      <c r="E9" s="17">
        <v>0.43657389861317902</v>
      </c>
      <c r="F9" s="17">
        <v>0.49498047039830101</v>
      </c>
      <c r="G9" s="17">
        <v>0.45353287686492999</v>
      </c>
      <c r="H9" s="17">
        <v>0.44944030939729002</v>
      </c>
      <c r="I9" s="17">
        <v>0.56048061718395703</v>
      </c>
      <c r="J9" s="17"/>
      <c r="K9" s="17">
        <v>0.45700151254400101</v>
      </c>
      <c r="L9" s="17">
        <v>0.48111863873511801</v>
      </c>
      <c r="M9" s="17"/>
      <c r="N9" s="17">
        <v>0.49961542294465</v>
      </c>
      <c r="O9" s="17">
        <v>0.44279381324827499</v>
      </c>
      <c r="P9" s="17">
        <v>0.50221850187743799</v>
      </c>
      <c r="Q9" s="17">
        <v>0.460114577669124</v>
      </c>
      <c r="R9" s="17">
        <v>0.42704926902549001</v>
      </c>
      <c r="S9" s="17">
        <v>0.42781787156455903</v>
      </c>
      <c r="T9" s="17">
        <v>0.475842497176517</v>
      </c>
      <c r="U9" s="17">
        <v>0.56843578943164197</v>
      </c>
      <c r="V9" s="17">
        <v>0.440222813990575</v>
      </c>
      <c r="W9" s="17">
        <v>0.48547280273814802</v>
      </c>
      <c r="X9" s="17">
        <v>0.54955479418138597</v>
      </c>
      <c r="Y9" s="17">
        <v>0.347683593482565</v>
      </c>
      <c r="Z9" s="17"/>
      <c r="AA9" s="17">
        <v>0.41100316163150702</v>
      </c>
      <c r="AB9" s="17">
        <v>0.45338523299823003</v>
      </c>
      <c r="AC9" s="17">
        <v>0.49840564887025601</v>
      </c>
      <c r="AD9" s="17">
        <v>0.59059068181248298</v>
      </c>
      <c r="AE9" s="17">
        <v>0.52829232575107499</v>
      </c>
    </row>
    <row r="10" spans="2:31" ht="32" x14ac:dyDescent="0.2">
      <c r="B10" s="18" t="s">
        <v>225</v>
      </c>
      <c r="C10" s="17">
        <v>0.428692355715238</v>
      </c>
      <c r="D10" s="17">
        <v>0.35516950284497401</v>
      </c>
      <c r="E10" s="17">
        <v>0.45180825571893801</v>
      </c>
      <c r="F10" s="17">
        <v>0.40420737429496401</v>
      </c>
      <c r="G10" s="17">
        <v>0.37881830034666703</v>
      </c>
      <c r="H10" s="17">
        <v>0.40411895019254901</v>
      </c>
      <c r="I10" s="17">
        <v>0.53518550694636402</v>
      </c>
      <c r="J10" s="17"/>
      <c r="K10" s="17">
        <v>0.44476226229865701</v>
      </c>
      <c r="L10" s="17">
        <v>0.414611207314182</v>
      </c>
      <c r="M10" s="17"/>
      <c r="N10" s="17">
        <v>0.43167870154290799</v>
      </c>
      <c r="O10" s="17">
        <v>0.40859207658983898</v>
      </c>
      <c r="P10" s="17">
        <v>0.39773289430861303</v>
      </c>
      <c r="Q10" s="17">
        <v>0.46963398887645302</v>
      </c>
      <c r="R10" s="17">
        <v>0.459670326968594</v>
      </c>
      <c r="S10" s="17">
        <v>0.44669884769526003</v>
      </c>
      <c r="T10" s="17">
        <v>0.37649153162847099</v>
      </c>
      <c r="U10" s="17">
        <v>0.52633009922100904</v>
      </c>
      <c r="V10" s="17">
        <v>0.44949170111726999</v>
      </c>
      <c r="W10" s="17">
        <v>0.41547197167594402</v>
      </c>
      <c r="X10" s="17">
        <v>0.38031415266455298</v>
      </c>
      <c r="Y10" s="17">
        <v>0.38599594873688597</v>
      </c>
      <c r="Z10" s="17"/>
      <c r="AA10" s="17">
        <v>0.407420012046526</v>
      </c>
      <c r="AB10" s="17">
        <v>0.39637514536951302</v>
      </c>
      <c r="AC10" s="17">
        <v>0.463330742003359</v>
      </c>
      <c r="AD10" s="17">
        <v>0.51854387334325802</v>
      </c>
      <c r="AE10" s="17">
        <v>0.367507334805038</v>
      </c>
    </row>
    <row r="11" spans="2:31" ht="48" x14ac:dyDescent="0.2">
      <c r="B11" s="18" t="s">
        <v>226</v>
      </c>
      <c r="C11" s="17">
        <v>0.39041142384883998</v>
      </c>
      <c r="D11" s="17">
        <v>0.29993244202712499</v>
      </c>
      <c r="E11" s="17">
        <v>0.334884493107037</v>
      </c>
      <c r="F11" s="17">
        <v>0.39640919649149398</v>
      </c>
      <c r="G11" s="17">
        <v>0.34948428333852</v>
      </c>
      <c r="H11" s="17">
        <v>0.407847555590096</v>
      </c>
      <c r="I11" s="17">
        <v>0.51189466085950597</v>
      </c>
      <c r="J11" s="17"/>
      <c r="K11" s="17">
        <v>0.40158677160297201</v>
      </c>
      <c r="L11" s="17">
        <v>0.37907132546021</v>
      </c>
      <c r="M11" s="17"/>
      <c r="N11" s="17">
        <v>0.34614287126702797</v>
      </c>
      <c r="O11" s="17">
        <v>0.35256344383000399</v>
      </c>
      <c r="P11" s="17">
        <v>0.44397936752845302</v>
      </c>
      <c r="Q11" s="17">
        <v>0.41090975265391999</v>
      </c>
      <c r="R11" s="17">
        <v>0.40005812573808103</v>
      </c>
      <c r="S11" s="17">
        <v>0.368715024210367</v>
      </c>
      <c r="T11" s="17">
        <v>0.420866100721763</v>
      </c>
      <c r="U11" s="17">
        <v>0.41869016971667899</v>
      </c>
      <c r="V11" s="17">
        <v>0.376304054217177</v>
      </c>
      <c r="W11" s="17">
        <v>0.43840391024799003</v>
      </c>
      <c r="X11" s="17">
        <v>0.47307044304788198</v>
      </c>
      <c r="Y11" s="17">
        <v>0.25279182988391002</v>
      </c>
      <c r="Z11" s="17"/>
      <c r="AA11" s="17">
        <v>0.36676888228267701</v>
      </c>
      <c r="AB11" s="17">
        <v>0.36944039245676702</v>
      </c>
      <c r="AC11" s="17">
        <v>0.39084175162108398</v>
      </c>
      <c r="AD11" s="17">
        <v>0.46445041796551401</v>
      </c>
      <c r="AE11" s="17">
        <v>0.55792518149510395</v>
      </c>
    </row>
    <row r="12" spans="2:31" ht="48" x14ac:dyDescent="0.2">
      <c r="B12" s="18" t="s">
        <v>227</v>
      </c>
      <c r="C12" s="17">
        <v>0.374260262883575</v>
      </c>
      <c r="D12" s="17">
        <v>0.33326059195970198</v>
      </c>
      <c r="E12" s="17">
        <v>0.35773026008197001</v>
      </c>
      <c r="F12" s="17">
        <v>0.42673059973048799</v>
      </c>
      <c r="G12" s="17">
        <v>0.344860933606291</v>
      </c>
      <c r="H12" s="17">
        <v>0.33450948375690398</v>
      </c>
      <c r="I12" s="17">
        <v>0.42250292606482298</v>
      </c>
      <c r="J12" s="17"/>
      <c r="K12" s="17">
        <v>0.36838853816348399</v>
      </c>
      <c r="L12" s="17">
        <v>0.37949232631468799</v>
      </c>
      <c r="M12" s="17"/>
      <c r="N12" s="17">
        <v>0.35415840795184</v>
      </c>
      <c r="O12" s="17">
        <v>0.384875250571936</v>
      </c>
      <c r="P12" s="17">
        <v>0.41380391855047299</v>
      </c>
      <c r="Q12" s="17">
        <v>0.31046164043861002</v>
      </c>
      <c r="R12" s="17">
        <v>0.41759879594339899</v>
      </c>
      <c r="S12" s="17">
        <v>0.39936825961663402</v>
      </c>
      <c r="T12" s="17">
        <v>0.37811681934256203</v>
      </c>
      <c r="U12" s="17">
        <v>0.40374701382844003</v>
      </c>
      <c r="V12" s="17">
        <v>0.42150137024393902</v>
      </c>
      <c r="W12" s="17">
        <v>0.335574171231517</v>
      </c>
      <c r="X12" s="17">
        <v>0.28164102455667001</v>
      </c>
      <c r="Y12" s="17">
        <v>0.37868789360802602</v>
      </c>
      <c r="Z12" s="17"/>
      <c r="AA12" s="17">
        <v>0.322995484604511</v>
      </c>
      <c r="AB12" s="17">
        <v>0.342348636478646</v>
      </c>
      <c r="AC12" s="17">
        <v>0.43175445556799402</v>
      </c>
      <c r="AD12" s="17">
        <v>0.38880942726061501</v>
      </c>
      <c r="AE12" s="17">
        <v>0.33378614095344</v>
      </c>
    </row>
    <row r="13" spans="2:31" ht="32" x14ac:dyDescent="0.2">
      <c r="B13" s="18" t="s">
        <v>228</v>
      </c>
      <c r="C13" s="17">
        <v>0.344840736399396</v>
      </c>
      <c r="D13" s="17">
        <v>0.44380136569241901</v>
      </c>
      <c r="E13" s="17">
        <v>0.33190219673654903</v>
      </c>
      <c r="F13" s="17">
        <v>0.37351524797460101</v>
      </c>
      <c r="G13" s="17">
        <v>0.333016615917128</v>
      </c>
      <c r="H13" s="17">
        <v>0.31090958493696202</v>
      </c>
      <c r="I13" s="17">
        <v>0.29890519488511202</v>
      </c>
      <c r="J13" s="17"/>
      <c r="K13" s="17">
        <v>0.36403824386748901</v>
      </c>
      <c r="L13" s="17">
        <v>0.32550378655489398</v>
      </c>
      <c r="M13" s="17"/>
      <c r="N13" s="17">
        <v>0.390030693190628</v>
      </c>
      <c r="O13" s="17">
        <v>0.31130117663137802</v>
      </c>
      <c r="P13" s="17">
        <v>0.34210534514786001</v>
      </c>
      <c r="Q13" s="17">
        <v>0.32672240809914999</v>
      </c>
      <c r="R13" s="17">
        <v>0.37150324893112402</v>
      </c>
      <c r="S13" s="17">
        <v>0.42048368055111002</v>
      </c>
      <c r="T13" s="17">
        <v>0.40277936957599603</v>
      </c>
      <c r="U13" s="17">
        <v>0.30719648863647497</v>
      </c>
      <c r="V13" s="17">
        <v>0.31337681593289102</v>
      </c>
      <c r="W13" s="17">
        <v>0.32191219699762702</v>
      </c>
      <c r="X13" s="17">
        <v>0.30944424704059098</v>
      </c>
      <c r="Y13" s="17">
        <v>0.190052061148242</v>
      </c>
      <c r="Z13" s="17"/>
      <c r="AA13" s="17">
        <v>0.33465550538254901</v>
      </c>
      <c r="AB13" s="17">
        <v>0.33681400957039798</v>
      </c>
      <c r="AC13" s="17">
        <v>0.36356057223823002</v>
      </c>
      <c r="AD13" s="17">
        <v>0.38977648116231101</v>
      </c>
      <c r="AE13" s="17">
        <v>0.37535842438183298</v>
      </c>
    </row>
    <row r="14" spans="2:31" ht="48" x14ac:dyDescent="0.2">
      <c r="B14" s="18" t="s">
        <v>229</v>
      </c>
      <c r="C14" s="17">
        <v>0.31266203976041002</v>
      </c>
      <c r="D14" s="17">
        <v>0.36288880609317398</v>
      </c>
      <c r="E14" s="17">
        <v>0.31629482516992202</v>
      </c>
      <c r="F14" s="17">
        <v>0.32722692297292</v>
      </c>
      <c r="G14" s="17">
        <v>0.26818114199008702</v>
      </c>
      <c r="H14" s="17">
        <v>0.27070865188724602</v>
      </c>
      <c r="I14" s="17">
        <v>0.328709518842774</v>
      </c>
      <c r="J14" s="17"/>
      <c r="K14" s="17">
        <v>0.32247306384513602</v>
      </c>
      <c r="L14" s="17">
        <v>0.30425504400085401</v>
      </c>
      <c r="M14" s="17"/>
      <c r="N14" s="17">
        <v>0.31439256161180401</v>
      </c>
      <c r="O14" s="17">
        <v>0.339212294581267</v>
      </c>
      <c r="P14" s="17">
        <v>0.32027881556362903</v>
      </c>
      <c r="Q14" s="17">
        <v>0.21837223729913999</v>
      </c>
      <c r="R14" s="17">
        <v>0.33219784378177197</v>
      </c>
      <c r="S14" s="17">
        <v>0.33482285690307501</v>
      </c>
      <c r="T14" s="17">
        <v>0.28720635210493001</v>
      </c>
      <c r="U14" s="17">
        <v>0.42630561631054598</v>
      </c>
      <c r="V14" s="17">
        <v>0.33713151538473002</v>
      </c>
      <c r="W14" s="17">
        <v>0.329525484271257</v>
      </c>
      <c r="X14" s="17">
        <v>0.22713700024805</v>
      </c>
      <c r="Y14" s="17">
        <v>0.25609600243436897</v>
      </c>
      <c r="Z14" s="17"/>
      <c r="AA14" s="17">
        <v>0.29372930628614302</v>
      </c>
      <c r="AB14" s="17">
        <v>0.30276372171236998</v>
      </c>
      <c r="AC14" s="17">
        <v>0.34017002439782301</v>
      </c>
      <c r="AD14" s="17">
        <v>0.33011124830245597</v>
      </c>
      <c r="AE14" s="17">
        <v>0.224346093392264</v>
      </c>
    </row>
    <row r="15" spans="2:31" ht="16" x14ac:dyDescent="0.2">
      <c r="B15" s="18" t="s">
        <v>82</v>
      </c>
      <c r="C15" s="17">
        <v>0.13474470416737799</v>
      </c>
      <c r="D15" s="17">
        <v>5.0543291389240803E-2</v>
      </c>
      <c r="E15" s="17">
        <v>0.123494504307415</v>
      </c>
      <c r="F15" s="17">
        <v>0.105272872545082</v>
      </c>
      <c r="G15" s="17">
        <v>0.15465756315687401</v>
      </c>
      <c r="H15" s="17">
        <v>0.24875397623930101</v>
      </c>
      <c r="I15" s="17">
        <v>0.13105153834795699</v>
      </c>
      <c r="J15" s="17"/>
      <c r="K15" s="17">
        <v>0.13177644737664701</v>
      </c>
      <c r="L15" s="17">
        <v>0.138142969912634</v>
      </c>
      <c r="M15" s="17"/>
      <c r="N15" s="17">
        <v>9.1865147465808705E-2</v>
      </c>
      <c r="O15" s="17">
        <v>0.171687618959558</v>
      </c>
      <c r="P15" s="17">
        <v>0.14379589629832401</v>
      </c>
      <c r="Q15" s="17">
        <v>0.178830925270868</v>
      </c>
      <c r="R15" s="17">
        <v>0.100158018388326</v>
      </c>
      <c r="S15" s="17">
        <v>0.13811561521459501</v>
      </c>
      <c r="T15" s="17">
        <v>0.10155833659999999</v>
      </c>
      <c r="U15" s="17">
        <v>7.04560117429298E-2</v>
      </c>
      <c r="V15" s="17">
        <v>0.118869223789429</v>
      </c>
      <c r="W15" s="17">
        <v>0.16871071770982801</v>
      </c>
      <c r="X15" s="17">
        <v>0.16381883586542301</v>
      </c>
      <c r="Y15" s="17">
        <v>0.172436995713518</v>
      </c>
      <c r="Z15" s="17"/>
      <c r="AA15" s="17">
        <v>0.168141918847768</v>
      </c>
      <c r="AB15" s="17">
        <v>0.10160750904095001</v>
      </c>
      <c r="AC15" s="17">
        <v>0.128659944017116</v>
      </c>
      <c r="AD15" s="17">
        <v>8.7641723123146997E-2</v>
      </c>
      <c r="AE15" s="17">
        <v>9.2774323008760706E-2</v>
      </c>
    </row>
    <row r="16" spans="2:31" ht="16" x14ac:dyDescent="0.2">
      <c r="B16" s="18" t="s">
        <v>102</v>
      </c>
      <c r="C16" s="19">
        <v>6.5890783024895705E-2</v>
      </c>
      <c r="D16" s="19">
        <v>6.3929300545866902E-2</v>
      </c>
      <c r="E16" s="19">
        <v>3.9125117584088501E-2</v>
      </c>
      <c r="F16" s="19">
        <v>7.6131312913408897E-2</v>
      </c>
      <c r="G16" s="19">
        <v>8.2855865421089497E-2</v>
      </c>
      <c r="H16" s="19">
        <v>7.7861951473479393E-2</v>
      </c>
      <c r="I16" s="19">
        <v>5.8894000147957898E-2</v>
      </c>
      <c r="J16" s="19"/>
      <c r="K16" s="19">
        <v>4.8729148925284002E-2</v>
      </c>
      <c r="L16" s="19">
        <v>8.1045071440382699E-2</v>
      </c>
      <c r="M16" s="19"/>
      <c r="N16" s="19">
        <v>4.0667705411454098E-2</v>
      </c>
      <c r="O16" s="19">
        <v>7.0308053104633797E-2</v>
      </c>
      <c r="P16" s="19">
        <v>5.8016119860751801E-2</v>
      </c>
      <c r="Q16" s="19">
        <v>5.1212660230387098E-2</v>
      </c>
      <c r="R16" s="19">
        <v>7.3622515295447097E-2</v>
      </c>
      <c r="S16" s="19">
        <v>4.4991913899695E-2</v>
      </c>
      <c r="T16" s="19">
        <v>5.5251218099902098E-2</v>
      </c>
      <c r="U16" s="19">
        <v>0.125431169909033</v>
      </c>
      <c r="V16" s="19">
        <v>7.5345070299486797E-2</v>
      </c>
      <c r="W16" s="19">
        <v>4.7025532049731901E-2</v>
      </c>
      <c r="X16" s="19">
        <v>0.116095145120843</v>
      </c>
      <c r="Y16" s="19">
        <v>0.16158066852976899</v>
      </c>
      <c r="Z16" s="19"/>
      <c r="AA16" s="19">
        <v>9.9613535139515194E-2</v>
      </c>
      <c r="AB16" s="19">
        <v>8.0432594556737499E-2</v>
      </c>
      <c r="AC16" s="19">
        <v>3.1465983541981699E-2</v>
      </c>
      <c r="AD16" s="19">
        <v>2.8696213551080402E-2</v>
      </c>
      <c r="AE16" s="19">
        <v>5.2643606680688598E-2</v>
      </c>
    </row>
    <row r="17" spans="2:2" x14ac:dyDescent="0.2">
      <c r="B17" s="16"/>
    </row>
    <row r="18" spans="2:2" x14ac:dyDescent="0.2">
      <c r="B18" t="s">
        <v>55</v>
      </c>
    </row>
    <row r="19" spans="2:2" x14ac:dyDescent="0.2">
      <c r="B19" t="s">
        <v>56</v>
      </c>
    </row>
    <row r="21" spans="2:2" x14ac:dyDescent="0.2">
      <c r="B21"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AE18"/>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232</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215</v>
      </c>
      <c r="C9" s="17">
        <v>0.14100422493895601</v>
      </c>
      <c r="D9" s="17">
        <v>0.18026443308048501</v>
      </c>
      <c r="E9" s="17">
        <v>0.27100695293823401</v>
      </c>
      <c r="F9" s="17">
        <v>0.17666231439201499</v>
      </c>
      <c r="G9" s="17">
        <v>9.9439973736704296E-2</v>
      </c>
      <c r="H9" s="17">
        <v>6.5267516310196699E-2</v>
      </c>
      <c r="I9" s="17">
        <v>6.4628737412266504E-2</v>
      </c>
      <c r="J9" s="17"/>
      <c r="K9" s="17">
        <v>0.160353320168721</v>
      </c>
      <c r="L9" s="17">
        <v>0.120815959914314</v>
      </c>
      <c r="M9" s="17"/>
      <c r="N9" s="17">
        <v>0.147271049131073</v>
      </c>
      <c r="O9" s="17">
        <v>0.13476278388302801</v>
      </c>
      <c r="P9" s="17">
        <v>7.8092930565527505E-2</v>
      </c>
      <c r="Q9" s="17">
        <v>0.107775451270198</v>
      </c>
      <c r="R9" s="17">
        <v>0.118159299839624</v>
      </c>
      <c r="S9" s="17">
        <v>0.17527400100100099</v>
      </c>
      <c r="T9" s="17">
        <v>0.144726707470611</v>
      </c>
      <c r="U9" s="17">
        <v>0.17098432396965299</v>
      </c>
      <c r="V9" s="17">
        <v>0.19579318483333599</v>
      </c>
      <c r="W9" s="17">
        <v>0.1288474632804</v>
      </c>
      <c r="X9" s="17">
        <v>0.111431460225837</v>
      </c>
      <c r="Y9" s="17">
        <v>0.19125946917903899</v>
      </c>
      <c r="Z9" s="17"/>
      <c r="AA9" s="17">
        <v>7.04170270936679E-2</v>
      </c>
      <c r="AB9" s="17">
        <v>0.114203026708856</v>
      </c>
      <c r="AC9" s="17">
        <v>0.17728758370231501</v>
      </c>
      <c r="AD9" s="17">
        <v>0.209373843314347</v>
      </c>
      <c r="AE9" s="17">
        <v>0.389317278330992</v>
      </c>
    </row>
    <row r="10" spans="2:31" ht="16" x14ac:dyDescent="0.2">
      <c r="B10" s="18" t="s">
        <v>216</v>
      </c>
      <c r="C10" s="17">
        <v>0.33651367368032298</v>
      </c>
      <c r="D10" s="17">
        <v>0.350438581538975</v>
      </c>
      <c r="E10" s="17">
        <v>0.39449277440019498</v>
      </c>
      <c r="F10" s="17">
        <v>0.40850007243230102</v>
      </c>
      <c r="G10" s="17">
        <v>0.420987607767147</v>
      </c>
      <c r="H10" s="17">
        <v>0.23402154112992299</v>
      </c>
      <c r="I10" s="17">
        <v>0.22198593684125201</v>
      </c>
      <c r="J10" s="17"/>
      <c r="K10" s="17">
        <v>0.36201187626943898</v>
      </c>
      <c r="L10" s="17">
        <v>0.31289002841368901</v>
      </c>
      <c r="M10" s="17"/>
      <c r="N10" s="17">
        <v>0.38477043829397101</v>
      </c>
      <c r="O10" s="17">
        <v>0.304559687386453</v>
      </c>
      <c r="P10" s="17">
        <v>0.31258732959938801</v>
      </c>
      <c r="Q10" s="17">
        <v>0.28189529085691001</v>
      </c>
      <c r="R10" s="17">
        <v>0.24618249465105399</v>
      </c>
      <c r="S10" s="17">
        <v>0.460782650875597</v>
      </c>
      <c r="T10" s="17">
        <v>0.32056097233306102</v>
      </c>
      <c r="U10" s="17">
        <v>0.25689170439870601</v>
      </c>
      <c r="V10" s="17">
        <v>0.402099053367729</v>
      </c>
      <c r="W10" s="17">
        <v>0.32769090275245899</v>
      </c>
      <c r="X10" s="17">
        <v>0.35048853071117902</v>
      </c>
      <c r="Y10" s="17">
        <v>0.22834519052469199</v>
      </c>
      <c r="Z10" s="17"/>
      <c r="AA10" s="17">
        <v>0.29079572688751698</v>
      </c>
      <c r="AB10" s="17">
        <v>0.37050217874741498</v>
      </c>
      <c r="AC10" s="17">
        <v>0.36047842622021498</v>
      </c>
      <c r="AD10" s="17">
        <v>0.378750390488091</v>
      </c>
      <c r="AE10" s="17">
        <v>0.13196889831939099</v>
      </c>
    </row>
    <row r="11" spans="2:31" ht="16" x14ac:dyDescent="0.2">
      <c r="B11" s="18" t="s">
        <v>217</v>
      </c>
      <c r="C11" s="17">
        <v>0.149437674320054</v>
      </c>
      <c r="D11" s="17">
        <v>0.27027769873951701</v>
      </c>
      <c r="E11" s="17">
        <v>0.12796388335358899</v>
      </c>
      <c r="F11" s="17">
        <v>0.13211559487403601</v>
      </c>
      <c r="G11" s="17">
        <v>0.15823061261362001</v>
      </c>
      <c r="H11" s="17">
        <v>0.167561201323181</v>
      </c>
      <c r="I11" s="17">
        <v>8.1870517927670597E-2</v>
      </c>
      <c r="J11" s="17"/>
      <c r="K11" s="17">
        <v>0.156400974478559</v>
      </c>
      <c r="L11" s="17">
        <v>0.14320075630003801</v>
      </c>
      <c r="M11" s="17"/>
      <c r="N11" s="17">
        <v>0.185018505505089</v>
      </c>
      <c r="O11" s="17">
        <v>0.13700902516767</v>
      </c>
      <c r="P11" s="17">
        <v>0.166315431459957</v>
      </c>
      <c r="Q11" s="17">
        <v>0.19163821064814901</v>
      </c>
      <c r="R11" s="17">
        <v>0.18976276097210101</v>
      </c>
      <c r="S11" s="17">
        <v>0.12470692434941701</v>
      </c>
      <c r="T11" s="17">
        <v>0.119483773316983</v>
      </c>
      <c r="U11" s="17">
        <v>2.23321318996017E-2</v>
      </c>
      <c r="V11" s="17">
        <v>0.14396900941097099</v>
      </c>
      <c r="W11" s="17">
        <v>0.13690126690596099</v>
      </c>
      <c r="X11" s="17">
        <v>0.16699142085029101</v>
      </c>
      <c r="Y11" s="17">
        <v>0.123783392043799</v>
      </c>
      <c r="Z11" s="17"/>
      <c r="AA11" s="17">
        <v>0.165790461315938</v>
      </c>
      <c r="AB11" s="17">
        <v>0.181003320077744</v>
      </c>
      <c r="AC11" s="17">
        <v>0.11705867859578099</v>
      </c>
      <c r="AD11" s="17">
        <v>0.168317137240935</v>
      </c>
      <c r="AE11" s="17">
        <v>0.14514230978254</v>
      </c>
    </row>
    <row r="12" spans="2:31" ht="16" x14ac:dyDescent="0.2">
      <c r="B12" s="18" t="s">
        <v>218</v>
      </c>
      <c r="C12" s="17">
        <v>0.12273119285840201</v>
      </c>
      <c r="D12" s="17">
        <v>8.4088824479785995E-2</v>
      </c>
      <c r="E12" s="17">
        <v>7.9840418257025106E-2</v>
      </c>
      <c r="F12" s="17">
        <v>8.5105584543548995E-2</v>
      </c>
      <c r="G12" s="17">
        <v>9.6973067709998001E-2</v>
      </c>
      <c r="H12" s="17">
        <v>0.19429489863965699</v>
      </c>
      <c r="I12" s="17">
        <v>0.18664140633238099</v>
      </c>
      <c r="J12" s="17"/>
      <c r="K12" s="17">
        <v>0.11774465208629201</v>
      </c>
      <c r="L12" s="17">
        <v>0.12805386619296499</v>
      </c>
      <c r="M12" s="17"/>
      <c r="N12" s="17">
        <v>0.123324547943384</v>
      </c>
      <c r="O12" s="17">
        <v>0.18748401376266999</v>
      </c>
      <c r="P12" s="17">
        <v>0.1434233661324</v>
      </c>
      <c r="Q12" s="17">
        <v>0.131178925517036</v>
      </c>
      <c r="R12" s="17">
        <v>0.14024132953525401</v>
      </c>
      <c r="S12" s="17">
        <v>3.9655631884910399E-2</v>
      </c>
      <c r="T12" s="17">
        <v>0.13173960065024101</v>
      </c>
      <c r="U12" s="17">
        <v>9.4268692166485896E-2</v>
      </c>
      <c r="V12" s="17">
        <v>9.8763894932836799E-2</v>
      </c>
      <c r="W12" s="17">
        <v>0.119363237289363</v>
      </c>
      <c r="X12" s="17">
        <v>0.107850930891264</v>
      </c>
      <c r="Y12" s="17">
        <v>0.10328497574873299</v>
      </c>
      <c r="Z12" s="17"/>
      <c r="AA12" s="17">
        <v>0.129741950516614</v>
      </c>
      <c r="AB12" s="17">
        <v>0.104533658771701</v>
      </c>
      <c r="AC12" s="17">
        <v>0.116044585434878</v>
      </c>
      <c r="AD12" s="17">
        <v>0.104589461471833</v>
      </c>
      <c r="AE12" s="17">
        <v>9.9533605131806396E-2</v>
      </c>
    </row>
    <row r="13" spans="2:31" ht="32" x14ac:dyDescent="0.2">
      <c r="B13" s="18" t="s">
        <v>231</v>
      </c>
      <c r="C13" s="19">
        <v>0.25031323420226498</v>
      </c>
      <c r="D13" s="19">
        <v>0.11493046216123699</v>
      </c>
      <c r="E13" s="19">
        <v>0.12669597105095701</v>
      </c>
      <c r="F13" s="19">
        <v>0.19761643375809801</v>
      </c>
      <c r="G13" s="19">
        <v>0.224368738172531</v>
      </c>
      <c r="H13" s="19">
        <v>0.33885484259704202</v>
      </c>
      <c r="I13" s="19">
        <v>0.44487340148643101</v>
      </c>
      <c r="J13" s="19"/>
      <c r="K13" s="19">
        <v>0.20348917699698901</v>
      </c>
      <c r="L13" s="19">
        <v>0.29503938917899297</v>
      </c>
      <c r="M13" s="19"/>
      <c r="N13" s="19">
        <v>0.15961545912648301</v>
      </c>
      <c r="O13" s="19">
        <v>0.236184489800179</v>
      </c>
      <c r="P13" s="19">
        <v>0.29958094224272802</v>
      </c>
      <c r="Q13" s="19">
        <v>0.28751212170770801</v>
      </c>
      <c r="R13" s="19">
        <v>0.30565411500196599</v>
      </c>
      <c r="S13" s="19">
        <v>0.19958079188907499</v>
      </c>
      <c r="T13" s="19">
        <v>0.28348894622910398</v>
      </c>
      <c r="U13" s="19">
        <v>0.45552314756555301</v>
      </c>
      <c r="V13" s="19">
        <v>0.159374857455127</v>
      </c>
      <c r="W13" s="19">
        <v>0.28719712977181699</v>
      </c>
      <c r="X13" s="19">
        <v>0.26323765732142801</v>
      </c>
      <c r="Y13" s="19">
        <v>0.35332697250373601</v>
      </c>
      <c r="Z13" s="19"/>
      <c r="AA13" s="19">
        <v>0.34325483418626301</v>
      </c>
      <c r="AB13" s="19">
        <v>0.229757815694284</v>
      </c>
      <c r="AC13" s="19">
        <v>0.22913072604681101</v>
      </c>
      <c r="AD13" s="19">
        <v>0.13896916748479399</v>
      </c>
      <c r="AE13" s="19">
        <v>0.23403790843527</v>
      </c>
    </row>
    <row r="14" spans="2:31" x14ac:dyDescent="0.2">
      <c r="B14" s="16"/>
    </row>
    <row r="15" spans="2:31" x14ac:dyDescent="0.2">
      <c r="B15" t="s">
        <v>55</v>
      </c>
    </row>
    <row r="16" spans="2:31" x14ac:dyDescent="0.2">
      <c r="B16" t="s">
        <v>56</v>
      </c>
    </row>
    <row r="18" spans="2:2" x14ac:dyDescent="0.2">
      <c r="B18"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AE18"/>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233</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215</v>
      </c>
      <c r="C9" s="17">
        <v>0.13052191504931501</v>
      </c>
      <c r="D9" s="17">
        <v>0.160227090240776</v>
      </c>
      <c r="E9" s="17">
        <v>0.22538503206968999</v>
      </c>
      <c r="F9" s="17">
        <v>0.15256554451430901</v>
      </c>
      <c r="G9" s="17">
        <v>0.11220194546522499</v>
      </c>
      <c r="H9" s="17">
        <v>6.5334647516673006E-2</v>
      </c>
      <c r="I9" s="17">
        <v>7.4271678274778999E-2</v>
      </c>
      <c r="J9" s="17"/>
      <c r="K9" s="17">
        <v>0.15480572098145101</v>
      </c>
      <c r="L9" s="17">
        <v>0.10547991880369301</v>
      </c>
      <c r="M9" s="17"/>
      <c r="N9" s="17">
        <v>0.16028903827195101</v>
      </c>
      <c r="O9" s="17">
        <v>0.12911591518416299</v>
      </c>
      <c r="P9" s="17">
        <v>9.4810320856426294E-2</v>
      </c>
      <c r="Q9" s="17">
        <v>0.108812405015494</v>
      </c>
      <c r="R9" s="17">
        <v>0.10382968686807401</v>
      </c>
      <c r="S9" s="17">
        <v>0.13988326883617</v>
      </c>
      <c r="T9" s="17">
        <v>0.17267746075285301</v>
      </c>
      <c r="U9" s="17">
        <v>9.9192574339995204E-2</v>
      </c>
      <c r="V9" s="17">
        <v>0.110699409640972</v>
      </c>
      <c r="W9" s="17">
        <v>0.15378488888015801</v>
      </c>
      <c r="X9" s="17">
        <v>0.111333652074285</v>
      </c>
      <c r="Y9" s="17">
        <v>0.15617539570675701</v>
      </c>
      <c r="Z9" s="17"/>
      <c r="AA9" s="17">
        <v>0.10402804490357</v>
      </c>
      <c r="AB9" s="17">
        <v>0.108782098481919</v>
      </c>
      <c r="AC9" s="17">
        <v>0.15020417672848499</v>
      </c>
      <c r="AD9" s="17">
        <v>0.17350901634207599</v>
      </c>
      <c r="AE9" s="17">
        <v>0.29726235921121602</v>
      </c>
    </row>
    <row r="10" spans="2:31" ht="16" x14ac:dyDescent="0.2">
      <c r="B10" s="18" t="s">
        <v>216</v>
      </c>
      <c r="C10" s="17">
        <v>0.37962629757099903</v>
      </c>
      <c r="D10" s="17">
        <v>0.41251790342168099</v>
      </c>
      <c r="E10" s="17">
        <v>0.40471277213796902</v>
      </c>
      <c r="F10" s="17">
        <v>0.425766669430024</v>
      </c>
      <c r="G10" s="17">
        <v>0.400944460427064</v>
      </c>
      <c r="H10" s="17">
        <v>0.319517121767043</v>
      </c>
      <c r="I10" s="17">
        <v>0.32298264037958202</v>
      </c>
      <c r="J10" s="17"/>
      <c r="K10" s="17">
        <v>0.38722733097606499</v>
      </c>
      <c r="L10" s="17">
        <v>0.37173336127636503</v>
      </c>
      <c r="M10" s="17"/>
      <c r="N10" s="17">
        <v>0.39903535742609098</v>
      </c>
      <c r="O10" s="17">
        <v>0.34885851689066</v>
      </c>
      <c r="P10" s="17">
        <v>0.41511503411280298</v>
      </c>
      <c r="Q10" s="17">
        <v>0.41131917848181898</v>
      </c>
      <c r="R10" s="17">
        <v>0.31620198130299398</v>
      </c>
      <c r="S10" s="17">
        <v>0.36746467803113603</v>
      </c>
      <c r="T10" s="17">
        <v>0.34663336660946198</v>
      </c>
      <c r="U10" s="17">
        <v>0.40345136462956599</v>
      </c>
      <c r="V10" s="17">
        <v>0.45763966679102303</v>
      </c>
      <c r="W10" s="17">
        <v>0.404868288881713</v>
      </c>
      <c r="X10" s="17">
        <v>0.27375176040167398</v>
      </c>
      <c r="Y10" s="17">
        <v>0.28810540395047102</v>
      </c>
      <c r="Z10" s="17"/>
      <c r="AA10" s="17">
        <v>0.37462397145067999</v>
      </c>
      <c r="AB10" s="17">
        <v>0.35572783622129101</v>
      </c>
      <c r="AC10" s="17">
        <v>0.40920183666443399</v>
      </c>
      <c r="AD10" s="17">
        <v>0.38070435404992897</v>
      </c>
      <c r="AE10" s="17">
        <v>0.29035285826056101</v>
      </c>
    </row>
    <row r="11" spans="2:31" ht="16" x14ac:dyDescent="0.2">
      <c r="B11" s="18" t="s">
        <v>217</v>
      </c>
      <c r="C11" s="17">
        <v>0.22187130055375801</v>
      </c>
      <c r="D11" s="17">
        <v>0.29910654753992999</v>
      </c>
      <c r="E11" s="17">
        <v>0.207601434423066</v>
      </c>
      <c r="F11" s="17">
        <v>0.212491175921908</v>
      </c>
      <c r="G11" s="17">
        <v>0.190339790646912</v>
      </c>
      <c r="H11" s="17">
        <v>0.22929489091899999</v>
      </c>
      <c r="I11" s="17">
        <v>0.210561460122864</v>
      </c>
      <c r="J11" s="17"/>
      <c r="K11" s="17">
        <v>0.22143431991346499</v>
      </c>
      <c r="L11" s="17">
        <v>0.223124607099978</v>
      </c>
      <c r="M11" s="17"/>
      <c r="N11" s="17">
        <v>0.261459841226168</v>
      </c>
      <c r="O11" s="17">
        <v>0.239487884220935</v>
      </c>
      <c r="P11" s="17">
        <v>0.20826623603049399</v>
      </c>
      <c r="Q11" s="17">
        <v>0.263801655513484</v>
      </c>
      <c r="R11" s="17">
        <v>0.27609467181644698</v>
      </c>
      <c r="S11" s="17">
        <v>0.24011309611363399</v>
      </c>
      <c r="T11" s="17">
        <v>0.19571901350999901</v>
      </c>
      <c r="U11" s="17">
        <v>0.207670634256026</v>
      </c>
      <c r="V11" s="17">
        <v>0.21266184796982801</v>
      </c>
      <c r="W11" s="17">
        <v>0.123991069009183</v>
      </c>
      <c r="X11" s="17">
        <v>0.18786939427201599</v>
      </c>
      <c r="Y11" s="17">
        <v>0.16051573416429599</v>
      </c>
      <c r="Z11" s="17"/>
      <c r="AA11" s="17">
        <v>0.21725836123404599</v>
      </c>
      <c r="AB11" s="17">
        <v>0.25983204828094297</v>
      </c>
      <c r="AC11" s="17">
        <v>0.22153304713782801</v>
      </c>
      <c r="AD11" s="17">
        <v>0.207846993889274</v>
      </c>
      <c r="AE11" s="17">
        <v>0.26636281199380302</v>
      </c>
    </row>
    <row r="12" spans="2:31" ht="16" x14ac:dyDescent="0.2">
      <c r="B12" s="18" t="s">
        <v>218</v>
      </c>
      <c r="C12" s="17">
        <v>0.13196315442675499</v>
      </c>
      <c r="D12" s="17">
        <v>7.8186049216916506E-2</v>
      </c>
      <c r="E12" s="17">
        <v>7.1025981788258793E-2</v>
      </c>
      <c r="F12" s="17">
        <v>7.3985444908013204E-2</v>
      </c>
      <c r="G12" s="17">
        <v>0.14392369487731899</v>
      </c>
      <c r="H12" s="17">
        <v>0.209892223754747</v>
      </c>
      <c r="I12" s="17">
        <v>0.202373690501362</v>
      </c>
      <c r="J12" s="17"/>
      <c r="K12" s="17">
        <v>0.12935384763305099</v>
      </c>
      <c r="L12" s="17">
        <v>0.13500083515657299</v>
      </c>
      <c r="M12" s="17"/>
      <c r="N12" s="17">
        <v>4.5230687211564397E-2</v>
      </c>
      <c r="O12" s="17">
        <v>0.15822521806926501</v>
      </c>
      <c r="P12" s="17">
        <v>0.165777933367035</v>
      </c>
      <c r="Q12" s="17">
        <v>0.127297469593323</v>
      </c>
      <c r="R12" s="17">
        <v>0.14564458449034101</v>
      </c>
      <c r="S12" s="17">
        <v>0.115891524891388</v>
      </c>
      <c r="T12" s="17">
        <v>0.120620192262946</v>
      </c>
      <c r="U12" s="17">
        <v>0.11752437963528101</v>
      </c>
      <c r="V12" s="17">
        <v>0.118122747179789</v>
      </c>
      <c r="W12" s="17">
        <v>0.201606937603305</v>
      </c>
      <c r="X12" s="17">
        <v>0.183173795175787</v>
      </c>
      <c r="Y12" s="17">
        <v>0.17111812443283</v>
      </c>
      <c r="Z12" s="17"/>
      <c r="AA12" s="17">
        <v>0.135477878368437</v>
      </c>
      <c r="AB12" s="17">
        <v>0.137891395696492</v>
      </c>
      <c r="AC12" s="17">
        <v>0.103582523066784</v>
      </c>
      <c r="AD12" s="17">
        <v>0.10546501042876601</v>
      </c>
      <c r="AE12" s="17">
        <v>4.8105082781433398E-2</v>
      </c>
    </row>
    <row r="13" spans="2:31" ht="16" x14ac:dyDescent="0.2">
      <c r="B13" s="18" t="s">
        <v>102</v>
      </c>
      <c r="C13" s="19">
        <v>0.13601733239917299</v>
      </c>
      <c r="D13" s="19">
        <v>4.9962409580696497E-2</v>
      </c>
      <c r="E13" s="19">
        <v>9.1274779581016804E-2</v>
      </c>
      <c r="F13" s="19">
        <v>0.13519116522574601</v>
      </c>
      <c r="G13" s="19">
        <v>0.15259010858348099</v>
      </c>
      <c r="H13" s="19">
        <v>0.175961116042537</v>
      </c>
      <c r="I13" s="19">
        <v>0.18981053072141399</v>
      </c>
      <c r="J13" s="19"/>
      <c r="K13" s="19">
        <v>0.107178780495968</v>
      </c>
      <c r="L13" s="19">
        <v>0.164661277663392</v>
      </c>
      <c r="M13" s="19"/>
      <c r="N13" s="19">
        <v>0.13398507586422501</v>
      </c>
      <c r="O13" s="19">
        <v>0.124312465634978</v>
      </c>
      <c r="P13" s="19">
        <v>0.11603047563324199</v>
      </c>
      <c r="Q13" s="19">
        <v>8.8769291395879704E-2</v>
      </c>
      <c r="R13" s="19">
        <v>0.15822907552214399</v>
      </c>
      <c r="S13" s="19">
        <v>0.136647432127671</v>
      </c>
      <c r="T13" s="19">
        <v>0.16434996686473999</v>
      </c>
      <c r="U13" s="19">
        <v>0.172161047139131</v>
      </c>
      <c r="V13" s="19">
        <v>0.10087632841838801</v>
      </c>
      <c r="W13" s="19">
        <v>0.115748815625641</v>
      </c>
      <c r="X13" s="19">
        <v>0.24387139807623701</v>
      </c>
      <c r="Y13" s="19">
        <v>0.22408534174564601</v>
      </c>
      <c r="Z13" s="19"/>
      <c r="AA13" s="19">
        <v>0.16861174404326701</v>
      </c>
      <c r="AB13" s="19">
        <v>0.13776662131935499</v>
      </c>
      <c r="AC13" s="19">
        <v>0.11547841640247</v>
      </c>
      <c r="AD13" s="19">
        <v>0.13247462528995499</v>
      </c>
      <c r="AE13" s="19">
        <v>9.7916887752985904E-2</v>
      </c>
    </row>
    <row r="14" spans="2:31" x14ac:dyDescent="0.2">
      <c r="B14" s="16"/>
    </row>
    <row r="15" spans="2:31" x14ac:dyDescent="0.2">
      <c r="B15" t="s">
        <v>55</v>
      </c>
    </row>
    <row r="16" spans="2:31" x14ac:dyDescent="0.2">
      <c r="B16" t="s">
        <v>56</v>
      </c>
    </row>
    <row r="18" spans="2:2" x14ac:dyDescent="0.2">
      <c r="B18"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AE18"/>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234</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215</v>
      </c>
      <c r="C9" s="17">
        <v>0.12979414284961399</v>
      </c>
      <c r="D9" s="17">
        <v>0.23069807210981</v>
      </c>
      <c r="E9" s="17">
        <v>0.23283618209691401</v>
      </c>
      <c r="F9" s="17">
        <v>0.114917212069246</v>
      </c>
      <c r="G9" s="17">
        <v>0.107431494389976</v>
      </c>
      <c r="H9" s="17">
        <v>5.2233810772674201E-2</v>
      </c>
      <c r="I9" s="17">
        <v>6.14287591154348E-2</v>
      </c>
      <c r="J9" s="17"/>
      <c r="K9" s="17">
        <v>0.14559394125265199</v>
      </c>
      <c r="L9" s="17">
        <v>0.112970724832904</v>
      </c>
      <c r="M9" s="17"/>
      <c r="N9" s="17">
        <v>0.171768935035189</v>
      </c>
      <c r="O9" s="17">
        <v>0.13514035396530399</v>
      </c>
      <c r="P9" s="17">
        <v>7.9358930488326596E-2</v>
      </c>
      <c r="Q9" s="17">
        <v>8.8920089990438198E-2</v>
      </c>
      <c r="R9" s="17">
        <v>0.102521706154554</v>
      </c>
      <c r="S9" s="17">
        <v>0.142910436035769</v>
      </c>
      <c r="T9" s="17">
        <v>0.14507978524878101</v>
      </c>
      <c r="U9" s="17">
        <v>0.14544754963207601</v>
      </c>
      <c r="V9" s="17">
        <v>0.104302101475672</v>
      </c>
      <c r="W9" s="17">
        <v>0.14588244271196801</v>
      </c>
      <c r="X9" s="17">
        <v>0.15675518781110301</v>
      </c>
      <c r="Y9" s="17">
        <v>0.12965741601764899</v>
      </c>
      <c r="Z9" s="17"/>
      <c r="AA9" s="17">
        <v>9.0550208249328107E-2</v>
      </c>
      <c r="AB9" s="17">
        <v>0.115353640568643</v>
      </c>
      <c r="AC9" s="17">
        <v>0.15001975354189301</v>
      </c>
      <c r="AD9" s="17">
        <v>0.17066568133621099</v>
      </c>
      <c r="AE9" s="17">
        <v>0.28455790382471902</v>
      </c>
    </row>
    <row r="10" spans="2:31" ht="16" x14ac:dyDescent="0.2">
      <c r="B10" s="18" t="s">
        <v>216</v>
      </c>
      <c r="C10" s="17">
        <v>0.36756593651715502</v>
      </c>
      <c r="D10" s="17">
        <v>0.42059806010505502</v>
      </c>
      <c r="E10" s="17">
        <v>0.40771214747164503</v>
      </c>
      <c r="F10" s="17">
        <v>0.48922359073347699</v>
      </c>
      <c r="G10" s="17">
        <v>0.34127869525291998</v>
      </c>
      <c r="H10" s="17">
        <v>0.31485916843122302</v>
      </c>
      <c r="I10" s="17">
        <v>0.257414044502631</v>
      </c>
      <c r="J10" s="17"/>
      <c r="K10" s="17">
        <v>0.38789600465863</v>
      </c>
      <c r="L10" s="17">
        <v>0.34910043573416899</v>
      </c>
      <c r="M10" s="17"/>
      <c r="N10" s="17">
        <v>0.39040723134271499</v>
      </c>
      <c r="O10" s="17">
        <v>0.37330371945153501</v>
      </c>
      <c r="P10" s="17">
        <v>0.41724321074047199</v>
      </c>
      <c r="Q10" s="17">
        <v>0.452662299838134</v>
      </c>
      <c r="R10" s="17">
        <v>0.433840883917398</v>
      </c>
      <c r="S10" s="17">
        <v>0.34621220008914999</v>
      </c>
      <c r="T10" s="17">
        <v>0.31094099752475302</v>
      </c>
      <c r="U10" s="17">
        <v>0.32603066743539699</v>
      </c>
      <c r="V10" s="17">
        <v>0.40309902991820301</v>
      </c>
      <c r="W10" s="17">
        <v>0.30546451501456601</v>
      </c>
      <c r="X10" s="17">
        <v>0.248679172792862</v>
      </c>
      <c r="Y10" s="17">
        <v>0.216585773772036</v>
      </c>
      <c r="Z10" s="17"/>
      <c r="AA10" s="17">
        <v>0.342530406322331</v>
      </c>
      <c r="AB10" s="17">
        <v>0.42114764913140201</v>
      </c>
      <c r="AC10" s="17">
        <v>0.34282603992030403</v>
      </c>
      <c r="AD10" s="17">
        <v>0.441023981934626</v>
      </c>
      <c r="AE10" s="17">
        <v>0.34299842620347198</v>
      </c>
    </row>
    <row r="11" spans="2:31" ht="16" x14ac:dyDescent="0.2">
      <c r="B11" s="18" t="s">
        <v>217</v>
      </c>
      <c r="C11" s="17">
        <v>0.18779704067457501</v>
      </c>
      <c r="D11" s="17">
        <v>0.23631394406938699</v>
      </c>
      <c r="E11" s="17">
        <v>0.171758621345801</v>
      </c>
      <c r="F11" s="17">
        <v>0.15299528433436499</v>
      </c>
      <c r="G11" s="17">
        <v>0.20840807285653201</v>
      </c>
      <c r="H11" s="17">
        <v>0.17853623290885701</v>
      </c>
      <c r="I11" s="17">
        <v>0.18664180327161201</v>
      </c>
      <c r="J11" s="17"/>
      <c r="K11" s="17">
        <v>0.19714997889724101</v>
      </c>
      <c r="L11" s="17">
        <v>0.1793715911023</v>
      </c>
      <c r="M11" s="17"/>
      <c r="N11" s="17">
        <v>0.203789904752878</v>
      </c>
      <c r="O11" s="17">
        <v>0.16285903789984499</v>
      </c>
      <c r="P11" s="17">
        <v>0.14045661313641</v>
      </c>
      <c r="Q11" s="17">
        <v>0.21407517698869799</v>
      </c>
      <c r="R11" s="17">
        <v>0.16185225634478001</v>
      </c>
      <c r="S11" s="17">
        <v>0.20143627811679801</v>
      </c>
      <c r="T11" s="17">
        <v>0.226113746628477</v>
      </c>
      <c r="U11" s="17">
        <v>0.12296851778045299</v>
      </c>
      <c r="V11" s="17">
        <v>0.23379079337713199</v>
      </c>
      <c r="W11" s="17">
        <v>0.183544391599018</v>
      </c>
      <c r="X11" s="17">
        <v>0.16235616340548001</v>
      </c>
      <c r="Y11" s="17">
        <v>0.16007503911336601</v>
      </c>
      <c r="Z11" s="17"/>
      <c r="AA11" s="17">
        <v>0.175078759851682</v>
      </c>
      <c r="AB11" s="17">
        <v>0.16869876520501101</v>
      </c>
      <c r="AC11" s="17">
        <v>0.21830570827082799</v>
      </c>
      <c r="AD11" s="17">
        <v>0.212060270701034</v>
      </c>
      <c r="AE11" s="17">
        <v>0.18157260615103399</v>
      </c>
    </row>
    <row r="12" spans="2:31" ht="16" x14ac:dyDescent="0.2">
      <c r="B12" s="18" t="s">
        <v>218</v>
      </c>
      <c r="C12" s="17">
        <v>0.15967952128292401</v>
      </c>
      <c r="D12" s="17">
        <v>3.3391112039251498E-2</v>
      </c>
      <c r="E12" s="17">
        <v>7.5418550944263404E-2</v>
      </c>
      <c r="F12" s="17">
        <v>0.10644131553958699</v>
      </c>
      <c r="G12" s="17">
        <v>0.14655982871010201</v>
      </c>
      <c r="H12" s="17">
        <v>0.24684571026812699</v>
      </c>
      <c r="I12" s="17">
        <v>0.30721461568995201</v>
      </c>
      <c r="J12" s="17"/>
      <c r="K12" s="17">
        <v>0.15313506588878401</v>
      </c>
      <c r="L12" s="17">
        <v>0.166659922560948</v>
      </c>
      <c r="M12" s="17"/>
      <c r="N12" s="17">
        <v>7.9043553058896598E-2</v>
      </c>
      <c r="O12" s="17">
        <v>0.212484520142036</v>
      </c>
      <c r="P12" s="17">
        <v>0.19893206251019799</v>
      </c>
      <c r="Q12" s="17">
        <v>0.11852024911345201</v>
      </c>
      <c r="R12" s="17">
        <v>0.138188678644449</v>
      </c>
      <c r="S12" s="17">
        <v>0.156398661315714</v>
      </c>
      <c r="T12" s="17">
        <v>0.16412774862822699</v>
      </c>
      <c r="U12" s="17">
        <v>0.161177742356366</v>
      </c>
      <c r="V12" s="17">
        <v>0.16501094797427801</v>
      </c>
      <c r="W12" s="17">
        <v>0.16597737254947401</v>
      </c>
      <c r="X12" s="17">
        <v>0.22171130279161799</v>
      </c>
      <c r="Y12" s="17">
        <v>0.232725532814515</v>
      </c>
      <c r="Z12" s="17"/>
      <c r="AA12" s="17">
        <v>0.14535304640639499</v>
      </c>
      <c r="AB12" s="17">
        <v>0.14348963130690001</v>
      </c>
      <c r="AC12" s="17">
        <v>0.16050032431368599</v>
      </c>
      <c r="AD12" s="17">
        <v>8.1422689667665901E-2</v>
      </c>
      <c r="AE12" s="17">
        <v>9.2774323008760706E-2</v>
      </c>
    </row>
    <row r="13" spans="2:31" ht="16" x14ac:dyDescent="0.2">
      <c r="B13" s="18" t="s">
        <v>102</v>
      </c>
      <c r="C13" s="19">
        <v>0.155163358675732</v>
      </c>
      <c r="D13" s="19">
        <v>7.8998811676495806E-2</v>
      </c>
      <c r="E13" s="19">
        <v>0.11227449814137699</v>
      </c>
      <c r="F13" s="19">
        <v>0.13642259732332501</v>
      </c>
      <c r="G13" s="19">
        <v>0.19632190879047001</v>
      </c>
      <c r="H13" s="19">
        <v>0.20752507761911901</v>
      </c>
      <c r="I13" s="19">
        <v>0.18730077742036999</v>
      </c>
      <c r="J13" s="19"/>
      <c r="K13" s="19">
        <v>0.116225009302693</v>
      </c>
      <c r="L13" s="19">
        <v>0.19189732576967999</v>
      </c>
      <c r="M13" s="19"/>
      <c r="N13" s="19">
        <v>0.15499037581032099</v>
      </c>
      <c r="O13" s="19">
        <v>0.11621236854128</v>
      </c>
      <c r="P13" s="19">
        <v>0.164009183124594</v>
      </c>
      <c r="Q13" s="19">
        <v>0.125822184069278</v>
      </c>
      <c r="R13" s="19">
        <v>0.16359647493881899</v>
      </c>
      <c r="S13" s="19">
        <v>0.15304242444256899</v>
      </c>
      <c r="T13" s="19">
        <v>0.15373772196976099</v>
      </c>
      <c r="U13" s="19">
        <v>0.24437552279570701</v>
      </c>
      <c r="V13" s="19">
        <v>9.3797127254715201E-2</v>
      </c>
      <c r="W13" s="19">
        <v>0.199131278124973</v>
      </c>
      <c r="X13" s="19">
        <v>0.21049817319893799</v>
      </c>
      <c r="Y13" s="19">
        <v>0.26095623828243403</v>
      </c>
      <c r="Z13" s="19"/>
      <c r="AA13" s="19">
        <v>0.24648757917026501</v>
      </c>
      <c r="AB13" s="19">
        <v>0.15131031378804499</v>
      </c>
      <c r="AC13" s="19">
        <v>0.12834817395328901</v>
      </c>
      <c r="AD13" s="19">
        <v>9.4827376360463303E-2</v>
      </c>
      <c r="AE13" s="19">
        <v>9.8096740812014499E-2</v>
      </c>
    </row>
    <row r="14" spans="2:31" x14ac:dyDescent="0.2">
      <c r="B14" s="16"/>
    </row>
    <row r="15" spans="2:31" x14ac:dyDescent="0.2">
      <c r="B15" t="s">
        <v>55</v>
      </c>
    </row>
    <row r="16" spans="2:31" x14ac:dyDescent="0.2">
      <c r="B16" t="s">
        <v>56</v>
      </c>
    </row>
    <row r="18" spans="2:2" x14ac:dyDescent="0.2">
      <c r="B18"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AE18"/>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235</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215</v>
      </c>
      <c r="C9" s="17">
        <v>0.121366519392657</v>
      </c>
      <c r="D9" s="17">
        <v>0.17133493396013499</v>
      </c>
      <c r="E9" s="17">
        <v>0.22243092752687599</v>
      </c>
      <c r="F9" s="17">
        <v>0.110899240948848</v>
      </c>
      <c r="G9" s="17">
        <v>9.4209402274609402E-2</v>
      </c>
      <c r="H9" s="17">
        <v>5.9596724835572303E-2</v>
      </c>
      <c r="I9" s="17">
        <v>7.7984924050746404E-2</v>
      </c>
      <c r="J9" s="17"/>
      <c r="K9" s="17">
        <v>0.14589283984672399</v>
      </c>
      <c r="L9" s="17">
        <v>9.4162028238134896E-2</v>
      </c>
      <c r="M9" s="17"/>
      <c r="N9" s="17">
        <v>0.13305906107174401</v>
      </c>
      <c r="O9" s="17">
        <v>9.2968400053617006E-2</v>
      </c>
      <c r="P9" s="17">
        <v>6.8956662007324601E-2</v>
      </c>
      <c r="Q9" s="17">
        <v>0.125713663681017</v>
      </c>
      <c r="R9" s="17">
        <v>5.9757188036297398E-2</v>
      </c>
      <c r="S9" s="17">
        <v>0.18275111705633601</v>
      </c>
      <c r="T9" s="17">
        <v>0.15618960081393199</v>
      </c>
      <c r="U9" s="17">
        <v>0.17583637056260201</v>
      </c>
      <c r="V9" s="17">
        <v>0.105363654853546</v>
      </c>
      <c r="W9" s="17">
        <v>0.140000031604921</v>
      </c>
      <c r="X9" s="17">
        <v>9.6604166805758396E-2</v>
      </c>
      <c r="Y9" s="17">
        <v>0.15426308060712399</v>
      </c>
      <c r="Z9" s="17"/>
      <c r="AA9" s="17">
        <v>9.4617353606408605E-2</v>
      </c>
      <c r="AB9" s="17">
        <v>7.7085857716265804E-2</v>
      </c>
      <c r="AC9" s="17">
        <v>0.14762986350784901</v>
      </c>
      <c r="AD9" s="17">
        <v>0.167213470349065</v>
      </c>
      <c r="AE9" s="17">
        <v>0.25458957674668098</v>
      </c>
    </row>
    <row r="10" spans="2:31" ht="16" x14ac:dyDescent="0.2">
      <c r="B10" s="18" t="s">
        <v>216</v>
      </c>
      <c r="C10" s="17">
        <v>0.32727613908641501</v>
      </c>
      <c r="D10" s="17">
        <v>0.37353202941200703</v>
      </c>
      <c r="E10" s="17">
        <v>0.34147177240624399</v>
      </c>
      <c r="F10" s="17">
        <v>0.41716934335875799</v>
      </c>
      <c r="G10" s="17">
        <v>0.34964233456445798</v>
      </c>
      <c r="H10" s="17">
        <v>0.276721837983191</v>
      </c>
      <c r="I10" s="17">
        <v>0.227802346732903</v>
      </c>
      <c r="J10" s="17"/>
      <c r="K10" s="17">
        <v>0.33793592021672503</v>
      </c>
      <c r="L10" s="17">
        <v>0.318095503923922</v>
      </c>
      <c r="M10" s="17"/>
      <c r="N10" s="17">
        <v>0.40479078419794101</v>
      </c>
      <c r="O10" s="17">
        <v>0.27361403478768198</v>
      </c>
      <c r="P10" s="17">
        <v>0.31979940274601498</v>
      </c>
      <c r="Q10" s="17">
        <v>0.30629356831371601</v>
      </c>
      <c r="R10" s="17">
        <v>0.36633675134767002</v>
      </c>
      <c r="S10" s="17">
        <v>0.35640911000564002</v>
      </c>
      <c r="T10" s="17">
        <v>0.314470484986624</v>
      </c>
      <c r="U10" s="17">
        <v>0.234416281717576</v>
      </c>
      <c r="V10" s="17">
        <v>0.39146089067156897</v>
      </c>
      <c r="W10" s="17">
        <v>0.30338533113025101</v>
      </c>
      <c r="X10" s="17">
        <v>0.31014517633382999</v>
      </c>
      <c r="Y10" s="17">
        <v>0.125098512810212</v>
      </c>
      <c r="Z10" s="17"/>
      <c r="AA10" s="17">
        <v>0.30671351494377402</v>
      </c>
      <c r="AB10" s="17">
        <v>0.38056454846076399</v>
      </c>
      <c r="AC10" s="17">
        <v>0.31099792603736198</v>
      </c>
      <c r="AD10" s="17">
        <v>0.34487475709790499</v>
      </c>
      <c r="AE10" s="17">
        <v>0.32956961600305901</v>
      </c>
    </row>
    <row r="11" spans="2:31" ht="16" x14ac:dyDescent="0.2">
      <c r="B11" s="18" t="s">
        <v>217</v>
      </c>
      <c r="C11" s="17">
        <v>0.25551878543290002</v>
      </c>
      <c r="D11" s="17">
        <v>0.31514464818232102</v>
      </c>
      <c r="E11" s="17">
        <v>0.241943288276456</v>
      </c>
      <c r="F11" s="17">
        <v>0.222151834774345</v>
      </c>
      <c r="G11" s="17">
        <v>0.24433169997075599</v>
      </c>
      <c r="H11" s="17">
        <v>0.25266049887097702</v>
      </c>
      <c r="I11" s="17">
        <v>0.26525431697283502</v>
      </c>
      <c r="J11" s="17"/>
      <c r="K11" s="17">
        <v>0.25418622925219497</v>
      </c>
      <c r="L11" s="17">
        <v>0.25777129100570401</v>
      </c>
      <c r="M11" s="17"/>
      <c r="N11" s="17">
        <v>0.253718065170977</v>
      </c>
      <c r="O11" s="17">
        <v>0.33323328808071301</v>
      </c>
      <c r="P11" s="17">
        <v>0.21028919939906099</v>
      </c>
      <c r="Q11" s="17">
        <v>0.33145938667652802</v>
      </c>
      <c r="R11" s="17">
        <v>0.30122553358347198</v>
      </c>
      <c r="S11" s="17">
        <v>0.199589103168856</v>
      </c>
      <c r="T11" s="17">
        <v>0.23349733927529501</v>
      </c>
      <c r="U11" s="17">
        <v>0.32231434293366801</v>
      </c>
      <c r="V11" s="17">
        <v>0.193633575717571</v>
      </c>
      <c r="W11" s="17">
        <v>0.215636700147852</v>
      </c>
      <c r="X11" s="17">
        <v>0.238890646569238</v>
      </c>
      <c r="Y11" s="17">
        <v>0.22160880627486501</v>
      </c>
      <c r="Z11" s="17"/>
      <c r="AA11" s="17">
        <v>0.23701978509702801</v>
      </c>
      <c r="AB11" s="17">
        <v>0.25930759790948499</v>
      </c>
      <c r="AC11" s="17">
        <v>0.28626832878064801</v>
      </c>
      <c r="AD11" s="17">
        <v>0.27811741739635798</v>
      </c>
      <c r="AE11" s="17">
        <v>0.18157260615103399</v>
      </c>
    </row>
    <row r="12" spans="2:31" ht="16" x14ac:dyDescent="0.2">
      <c r="B12" s="18" t="s">
        <v>218</v>
      </c>
      <c r="C12" s="17">
        <v>0.14956482464933299</v>
      </c>
      <c r="D12" s="17">
        <v>4.9182218970757197E-2</v>
      </c>
      <c r="E12" s="17">
        <v>0.11109693492711099</v>
      </c>
      <c r="F12" s="17">
        <v>9.0548303854967802E-2</v>
      </c>
      <c r="G12" s="17">
        <v>0.138775089055895</v>
      </c>
      <c r="H12" s="17">
        <v>0.25328090380152501</v>
      </c>
      <c r="I12" s="17">
        <v>0.234456898990519</v>
      </c>
      <c r="J12" s="17"/>
      <c r="K12" s="17">
        <v>0.14690309746636501</v>
      </c>
      <c r="L12" s="17">
        <v>0.15271925528584099</v>
      </c>
      <c r="M12" s="17"/>
      <c r="N12" s="17">
        <v>8.4587291842818102E-2</v>
      </c>
      <c r="O12" s="17">
        <v>0.17055505188414399</v>
      </c>
      <c r="P12" s="17">
        <v>0.16580623276376999</v>
      </c>
      <c r="Q12" s="17">
        <v>0.100017343308882</v>
      </c>
      <c r="R12" s="17">
        <v>0.12650525585189501</v>
      </c>
      <c r="S12" s="17">
        <v>0.135883505965088</v>
      </c>
      <c r="T12" s="17">
        <v>0.14444532380981701</v>
      </c>
      <c r="U12" s="17">
        <v>0.119214144316912</v>
      </c>
      <c r="V12" s="17">
        <v>0.18396904577100701</v>
      </c>
      <c r="W12" s="17">
        <v>0.22548814342173701</v>
      </c>
      <c r="X12" s="17">
        <v>0.145394167671757</v>
      </c>
      <c r="Y12" s="17">
        <v>0.27126739895954699</v>
      </c>
      <c r="Z12" s="17"/>
      <c r="AA12" s="17">
        <v>0.152001261823485</v>
      </c>
      <c r="AB12" s="17">
        <v>0.14561823511291699</v>
      </c>
      <c r="AC12" s="17">
        <v>0.13617220351272699</v>
      </c>
      <c r="AD12" s="17">
        <v>8.3479827356123901E-2</v>
      </c>
      <c r="AE12" s="17">
        <v>0.136171460287212</v>
      </c>
    </row>
    <row r="13" spans="2:31" ht="16" x14ac:dyDescent="0.2">
      <c r="B13" s="18" t="s">
        <v>102</v>
      </c>
      <c r="C13" s="19">
        <v>0.14627373143869499</v>
      </c>
      <c r="D13" s="19">
        <v>9.0806169474780402E-2</v>
      </c>
      <c r="E13" s="19">
        <v>8.3057076863312596E-2</v>
      </c>
      <c r="F13" s="19">
        <v>0.15923127706308099</v>
      </c>
      <c r="G13" s="19">
        <v>0.173041474134281</v>
      </c>
      <c r="H13" s="19">
        <v>0.157740034508735</v>
      </c>
      <c r="I13" s="19">
        <v>0.194501513252997</v>
      </c>
      <c r="J13" s="19"/>
      <c r="K13" s="19">
        <v>0.11508191321799099</v>
      </c>
      <c r="L13" s="19">
        <v>0.17725192154639799</v>
      </c>
      <c r="M13" s="19"/>
      <c r="N13" s="19">
        <v>0.123844797716519</v>
      </c>
      <c r="O13" s="19">
        <v>0.12962922519384401</v>
      </c>
      <c r="P13" s="19">
        <v>0.23514850308383001</v>
      </c>
      <c r="Q13" s="19">
        <v>0.13651603801985701</v>
      </c>
      <c r="R13" s="19">
        <v>0.14617527118066601</v>
      </c>
      <c r="S13" s="19">
        <v>0.12536716380408</v>
      </c>
      <c r="T13" s="19">
        <v>0.151397251114331</v>
      </c>
      <c r="U13" s="19">
        <v>0.14821886046924099</v>
      </c>
      <c r="V13" s="19">
        <v>0.125572832986307</v>
      </c>
      <c r="W13" s="19">
        <v>0.11548979369524</v>
      </c>
      <c r="X13" s="19">
        <v>0.208965842619417</v>
      </c>
      <c r="Y13" s="19">
        <v>0.22776220134825201</v>
      </c>
      <c r="Z13" s="19"/>
      <c r="AA13" s="19">
        <v>0.209648084529304</v>
      </c>
      <c r="AB13" s="19">
        <v>0.13742376080056801</v>
      </c>
      <c r="AC13" s="19">
        <v>0.11893167816141299</v>
      </c>
      <c r="AD13" s="19">
        <v>0.126314527800548</v>
      </c>
      <c r="AE13" s="19">
        <v>9.8096740812014499E-2</v>
      </c>
    </row>
    <row r="14" spans="2:31" x14ac:dyDescent="0.2">
      <c r="B14" s="16"/>
    </row>
    <row r="15" spans="2:31" x14ac:dyDescent="0.2">
      <c r="B15" t="s">
        <v>55</v>
      </c>
    </row>
    <row r="16" spans="2:31" x14ac:dyDescent="0.2">
      <c r="B16" t="s">
        <v>56</v>
      </c>
    </row>
    <row r="18" spans="2:2" x14ac:dyDescent="0.2">
      <c r="B18"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G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7" width="20.6640625" customWidth="1"/>
  </cols>
  <sheetData>
    <row r="2" spans="2:7" ht="40" customHeight="1" x14ac:dyDescent="0.2">
      <c r="D2" s="27" t="s">
        <v>240</v>
      </c>
      <c r="E2" s="23"/>
      <c r="F2" s="23"/>
      <c r="G2" s="23"/>
    </row>
    <row r="6" spans="2:7" ht="50" customHeight="1" x14ac:dyDescent="0.2">
      <c r="B6" s="20" t="s">
        <v>15</v>
      </c>
      <c r="C6" s="20" t="s">
        <v>236</v>
      </c>
      <c r="D6" s="20" t="s">
        <v>237</v>
      </c>
      <c r="E6" s="20" t="s">
        <v>238</v>
      </c>
      <c r="F6" s="20" t="s">
        <v>239</v>
      </c>
    </row>
    <row r="7" spans="2:7" ht="16" x14ac:dyDescent="0.2">
      <c r="B7" s="18" t="s">
        <v>119</v>
      </c>
      <c r="C7" s="17">
        <v>0.124006567140825</v>
      </c>
      <c r="D7" s="17">
        <v>0.11226548669035701</v>
      </c>
      <c r="E7" s="17">
        <v>0.107943649747133</v>
      </c>
      <c r="F7" s="17">
        <v>0.13784497911581101</v>
      </c>
    </row>
    <row r="8" spans="2:7" ht="16" x14ac:dyDescent="0.2">
      <c r="B8" s="18" t="s">
        <v>120</v>
      </c>
      <c r="C8" s="17">
        <v>0.31884011515556299</v>
      </c>
      <c r="D8" s="17">
        <v>0.26229815434368098</v>
      </c>
      <c r="E8" s="17">
        <v>0.31854980614869599</v>
      </c>
      <c r="F8" s="17">
        <v>0.32960265251570398</v>
      </c>
    </row>
    <row r="9" spans="2:7" ht="16" x14ac:dyDescent="0.2">
      <c r="B9" s="18" t="s">
        <v>121</v>
      </c>
      <c r="C9" s="17">
        <v>0.26146424597318202</v>
      </c>
      <c r="D9" s="17">
        <v>0.29070065315763299</v>
      </c>
      <c r="E9" s="17">
        <v>0.29303590361097098</v>
      </c>
      <c r="F9" s="17">
        <v>0.23070538368170099</v>
      </c>
    </row>
    <row r="10" spans="2:7" ht="16" x14ac:dyDescent="0.2">
      <c r="B10" s="18" t="s">
        <v>122</v>
      </c>
      <c r="C10" s="17">
        <v>0.118626944489878</v>
      </c>
      <c r="D10" s="17">
        <v>0.13612188210355899</v>
      </c>
      <c r="E10" s="17">
        <v>0.10628665662009699</v>
      </c>
      <c r="F10" s="17">
        <v>0.127655173206602</v>
      </c>
    </row>
    <row r="11" spans="2:7" ht="16" x14ac:dyDescent="0.2">
      <c r="B11" s="18" t="s">
        <v>123</v>
      </c>
      <c r="C11" s="17">
        <v>9.4188018290658093E-2</v>
      </c>
      <c r="D11" s="17">
        <v>0.115887069036231</v>
      </c>
      <c r="E11" s="17">
        <v>9.7118620120026006E-2</v>
      </c>
      <c r="F11" s="17">
        <v>0.117595471779604</v>
      </c>
    </row>
    <row r="12" spans="2:7" ht="16" x14ac:dyDescent="0.2">
      <c r="B12" s="18" t="s">
        <v>102</v>
      </c>
      <c r="C12" s="17">
        <v>8.2874108949892902E-2</v>
      </c>
      <c r="D12" s="17">
        <v>8.2726754668537905E-2</v>
      </c>
      <c r="E12" s="17">
        <v>7.7065363753077806E-2</v>
      </c>
      <c r="F12" s="17">
        <v>5.65963397005785E-2</v>
      </c>
    </row>
    <row r="13" spans="2:7" x14ac:dyDescent="0.2">
      <c r="B13" s="16"/>
      <c r="C13" s="16"/>
      <c r="D13" s="16"/>
      <c r="E13" s="16"/>
      <c r="F13" s="16"/>
    </row>
    <row r="14" spans="2:7" x14ac:dyDescent="0.2">
      <c r="B14" t="s">
        <v>55</v>
      </c>
    </row>
    <row r="15" spans="2:7" x14ac:dyDescent="0.2">
      <c r="B15" t="s">
        <v>56</v>
      </c>
    </row>
    <row r="19" spans="2:2" x14ac:dyDescent="0.2">
      <c r="B19" s="8" t="str">
        <f>HYPERLINK("#'Contents'!A1", "Return to Contents")</f>
        <v>Return to Contents</v>
      </c>
    </row>
  </sheetData>
  <mergeCells count="1">
    <mergeCell ref="D2:G2"/>
  </mergeCells>
  <pageMargins left="0.7" right="0.7" top="0.75" bottom="0.75" header="0.3" footer="0.3"/>
  <pageSetup paperSize="9" orientation="portrait" horizontalDpi="300" verticalDpi="30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241</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119</v>
      </c>
      <c r="C9" s="17">
        <v>0.124006567140825</v>
      </c>
      <c r="D9" s="17">
        <v>0.181023066982619</v>
      </c>
      <c r="E9" s="17">
        <v>0.227296365513489</v>
      </c>
      <c r="F9" s="17">
        <v>0.120321045484691</v>
      </c>
      <c r="G9" s="17">
        <v>9.3692829788862494E-2</v>
      </c>
      <c r="H9" s="17">
        <v>7.2585780992854898E-2</v>
      </c>
      <c r="I9" s="17">
        <v>6.4253009699040603E-2</v>
      </c>
      <c r="J9" s="17"/>
      <c r="K9" s="17">
        <v>0.14692608808489299</v>
      </c>
      <c r="L9" s="17">
        <v>0.102106816301046</v>
      </c>
      <c r="M9" s="17"/>
      <c r="N9" s="17">
        <v>0.13855724248495699</v>
      </c>
      <c r="O9" s="17">
        <v>9.8968999434952895E-2</v>
      </c>
      <c r="P9" s="17">
        <v>0.105863390385924</v>
      </c>
      <c r="Q9" s="17">
        <v>0.129970986791274</v>
      </c>
      <c r="R9" s="17">
        <v>9.0440141638382196E-2</v>
      </c>
      <c r="S9" s="17">
        <v>0.12969907844432499</v>
      </c>
      <c r="T9" s="17">
        <v>0.124948243768432</v>
      </c>
      <c r="U9" s="17">
        <v>0.117751623254302</v>
      </c>
      <c r="V9" s="17">
        <v>0.11127787469348099</v>
      </c>
      <c r="W9" s="17">
        <v>0.200712156534367</v>
      </c>
      <c r="X9" s="17">
        <v>0.13402118894151399</v>
      </c>
      <c r="Y9" s="17">
        <v>6.2200172881755597E-2</v>
      </c>
      <c r="Z9" s="17"/>
      <c r="AA9" s="17">
        <v>8.8716365664816901E-2</v>
      </c>
      <c r="AB9" s="17">
        <v>0.104566587562663</v>
      </c>
      <c r="AC9" s="17">
        <v>0.13950986848748001</v>
      </c>
      <c r="AD9" s="17">
        <v>0.19807239570593399</v>
      </c>
      <c r="AE9" s="17">
        <v>0.19768649692656001</v>
      </c>
    </row>
    <row r="10" spans="2:31" ht="16" x14ac:dyDescent="0.2">
      <c r="B10" s="18" t="s">
        <v>120</v>
      </c>
      <c r="C10" s="17">
        <v>0.31884011515556299</v>
      </c>
      <c r="D10" s="17">
        <v>0.35289083988613701</v>
      </c>
      <c r="E10" s="17">
        <v>0.36566352264359903</v>
      </c>
      <c r="F10" s="17">
        <v>0.34210228057772402</v>
      </c>
      <c r="G10" s="17">
        <v>0.30546344150619698</v>
      </c>
      <c r="H10" s="17">
        <v>0.30041844383515498</v>
      </c>
      <c r="I10" s="17">
        <v>0.262468984024469</v>
      </c>
      <c r="J10" s="17"/>
      <c r="K10" s="17">
        <v>0.359504113439234</v>
      </c>
      <c r="L10" s="17">
        <v>0.28035374697410698</v>
      </c>
      <c r="M10" s="17"/>
      <c r="N10" s="17">
        <v>0.37590924136737203</v>
      </c>
      <c r="O10" s="17">
        <v>0.314826570686841</v>
      </c>
      <c r="P10" s="17">
        <v>0.31039773159810702</v>
      </c>
      <c r="Q10" s="17">
        <v>0.29395676881458999</v>
      </c>
      <c r="R10" s="17">
        <v>0.289308774824585</v>
      </c>
      <c r="S10" s="17">
        <v>0.302515618017976</v>
      </c>
      <c r="T10" s="17">
        <v>0.30877816228206301</v>
      </c>
      <c r="U10" s="17">
        <v>0.37664299551450597</v>
      </c>
      <c r="V10" s="17">
        <v>0.35876722507533299</v>
      </c>
      <c r="W10" s="17">
        <v>0.26892225469294301</v>
      </c>
      <c r="X10" s="17">
        <v>0.289379586124281</v>
      </c>
      <c r="Y10" s="17">
        <v>0.28567521253844802</v>
      </c>
      <c r="Z10" s="17"/>
      <c r="AA10" s="17">
        <v>0.31342937926866599</v>
      </c>
      <c r="AB10" s="17">
        <v>0.32192858483753201</v>
      </c>
      <c r="AC10" s="17">
        <v>0.323188149838191</v>
      </c>
      <c r="AD10" s="17">
        <v>0.347287719767926</v>
      </c>
      <c r="AE10" s="17">
        <v>0.41304164466122401</v>
      </c>
    </row>
    <row r="11" spans="2:31" ht="16" x14ac:dyDescent="0.2">
      <c r="B11" s="18" t="s">
        <v>121</v>
      </c>
      <c r="C11" s="17">
        <v>0.26146424597318202</v>
      </c>
      <c r="D11" s="17">
        <v>0.27502441000592798</v>
      </c>
      <c r="E11" s="17">
        <v>0.21013793515297999</v>
      </c>
      <c r="F11" s="17">
        <v>0.27458343278042402</v>
      </c>
      <c r="G11" s="17">
        <v>0.26548895453440802</v>
      </c>
      <c r="H11" s="17">
        <v>0.25007405515839998</v>
      </c>
      <c r="I11" s="17">
        <v>0.28795300723880701</v>
      </c>
      <c r="J11" s="17"/>
      <c r="K11" s="17">
        <v>0.230125279006994</v>
      </c>
      <c r="L11" s="17">
        <v>0.29112358577657199</v>
      </c>
      <c r="M11" s="17"/>
      <c r="N11" s="17">
        <v>0.27244612128610901</v>
      </c>
      <c r="O11" s="17">
        <v>0.29598301837475799</v>
      </c>
      <c r="P11" s="17">
        <v>0.27911379131796998</v>
      </c>
      <c r="Q11" s="17">
        <v>0.33138170267778699</v>
      </c>
      <c r="R11" s="17">
        <v>0.20761725868710501</v>
      </c>
      <c r="S11" s="17">
        <v>0.202037996958979</v>
      </c>
      <c r="T11" s="17">
        <v>0.30037380428175597</v>
      </c>
      <c r="U11" s="17">
        <v>0.215584945889229</v>
      </c>
      <c r="V11" s="17">
        <v>0.26195774000865402</v>
      </c>
      <c r="W11" s="17">
        <v>0.22579473319482099</v>
      </c>
      <c r="X11" s="17">
        <v>0.21063816434695501</v>
      </c>
      <c r="Y11" s="17">
        <v>0.25560683318412503</v>
      </c>
      <c r="Z11" s="17"/>
      <c r="AA11" s="17">
        <v>0.29340517513900699</v>
      </c>
      <c r="AB11" s="17">
        <v>0.28280284848298898</v>
      </c>
      <c r="AC11" s="17">
        <v>0.252862811482647</v>
      </c>
      <c r="AD11" s="17">
        <v>0.24293830634855601</v>
      </c>
      <c r="AE11" s="17">
        <v>0.13547733888715699</v>
      </c>
    </row>
    <row r="12" spans="2:31" ht="16" x14ac:dyDescent="0.2">
      <c r="B12" s="18" t="s">
        <v>122</v>
      </c>
      <c r="C12" s="17">
        <v>0.118626944489878</v>
      </c>
      <c r="D12" s="17">
        <v>0.10550464033154799</v>
      </c>
      <c r="E12" s="17">
        <v>8.0848023438087793E-2</v>
      </c>
      <c r="F12" s="17">
        <v>0.116140198596348</v>
      </c>
      <c r="G12" s="17">
        <v>0.10303350245060799</v>
      </c>
      <c r="H12" s="17">
        <v>0.187350743950461</v>
      </c>
      <c r="I12" s="17">
        <v>0.12660354702203</v>
      </c>
      <c r="J12" s="17"/>
      <c r="K12" s="17">
        <v>0.125854318206024</v>
      </c>
      <c r="L12" s="17">
        <v>0.112017539703911</v>
      </c>
      <c r="M12" s="17"/>
      <c r="N12" s="17">
        <v>9.2401857178405294E-2</v>
      </c>
      <c r="O12" s="17">
        <v>0.132463698988627</v>
      </c>
      <c r="P12" s="17">
        <v>7.9753154150612002E-2</v>
      </c>
      <c r="Q12" s="17">
        <v>0.12758754245114201</v>
      </c>
      <c r="R12" s="17">
        <v>0.15439353483843801</v>
      </c>
      <c r="S12" s="17">
        <v>0.20131026557984</v>
      </c>
      <c r="T12" s="17">
        <v>0.122531411153725</v>
      </c>
      <c r="U12" s="17">
        <v>7.1542560159830695E-2</v>
      </c>
      <c r="V12" s="17">
        <v>9.9297758929431199E-2</v>
      </c>
      <c r="W12" s="17">
        <v>9.8986468894820906E-2</v>
      </c>
      <c r="X12" s="17">
        <v>0.128111902551024</v>
      </c>
      <c r="Y12" s="17">
        <v>9.2743309921538897E-2</v>
      </c>
      <c r="Z12" s="17"/>
      <c r="AA12" s="17">
        <v>0.101979230340023</v>
      </c>
      <c r="AB12" s="17">
        <v>0.122117616637927</v>
      </c>
      <c r="AC12" s="17">
        <v>0.13519998670311101</v>
      </c>
      <c r="AD12" s="17">
        <v>9.6661635744986305E-2</v>
      </c>
      <c r="AE12" s="17">
        <v>0.10837658983560999</v>
      </c>
    </row>
    <row r="13" spans="2:31" ht="16" x14ac:dyDescent="0.2">
      <c r="B13" s="18" t="s">
        <v>123</v>
      </c>
      <c r="C13" s="17">
        <v>9.4188018290658093E-2</v>
      </c>
      <c r="D13" s="17">
        <v>4.9503320879485099E-2</v>
      </c>
      <c r="E13" s="17">
        <v>6.53052602913263E-2</v>
      </c>
      <c r="F13" s="17">
        <v>5.41039876825248E-2</v>
      </c>
      <c r="G13" s="17">
        <v>9.3000411931206506E-2</v>
      </c>
      <c r="H13" s="17">
        <v>0.12517223756312901</v>
      </c>
      <c r="I13" s="17">
        <v>0.16003605563495099</v>
      </c>
      <c r="J13" s="17"/>
      <c r="K13" s="17">
        <v>9.1326514615977197E-2</v>
      </c>
      <c r="L13" s="17">
        <v>9.7330965470631595E-2</v>
      </c>
      <c r="M13" s="17"/>
      <c r="N13" s="17">
        <v>5.8496712810209399E-2</v>
      </c>
      <c r="O13" s="17">
        <v>0.124602955168096</v>
      </c>
      <c r="P13" s="17">
        <v>0.107102707853155</v>
      </c>
      <c r="Q13" s="17">
        <v>3.9297788561078198E-2</v>
      </c>
      <c r="R13" s="17">
        <v>0.11255003115845</v>
      </c>
      <c r="S13" s="17">
        <v>0.104722320863472</v>
      </c>
      <c r="T13" s="17">
        <v>5.5843658229868101E-2</v>
      </c>
      <c r="U13" s="17">
        <v>0.11803281414255699</v>
      </c>
      <c r="V13" s="17">
        <v>8.5440027429072293E-2</v>
      </c>
      <c r="W13" s="17">
        <v>0.111714015691198</v>
      </c>
      <c r="X13" s="17">
        <v>0.10954268938467999</v>
      </c>
      <c r="Y13" s="17">
        <v>0.208850537104143</v>
      </c>
      <c r="Z13" s="17"/>
      <c r="AA13" s="17">
        <v>9.0560521628393606E-2</v>
      </c>
      <c r="AB13" s="17">
        <v>9.0432461136718198E-2</v>
      </c>
      <c r="AC13" s="17">
        <v>9.2998271056844703E-2</v>
      </c>
      <c r="AD13" s="17">
        <v>5.4356430855280601E-2</v>
      </c>
      <c r="AE13" s="17">
        <v>4.8105082781433398E-2</v>
      </c>
    </row>
    <row r="14" spans="2:31" ht="16" x14ac:dyDescent="0.2">
      <c r="B14" s="18" t="s">
        <v>102</v>
      </c>
      <c r="C14" s="19">
        <v>8.2874108949892902E-2</v>
      </c>
      <c r="D14" s="19">
        <v>3.60537219142835E-2</v>
      </c>
      <c r="E14" s="19">
        <v>5.0748892960518599E-2</v>
      </c>
      <c r="F14" s="19">
        <v>9.2749054878287607E-2</v>
      </c>
      <c r="G14" s="19">
        <v>0.139320859788719</v>
      </c>
      <c r="H14" s="19">
        <v>6.43987384999999E-2</v>
      </c>
      <c r="I14" s="19">
        <v>9.8685396380702395E-2</v>
      </c>
      <c r="J14" s="19"/>
      <c r="K14" s="19">
        <v>4.6263686646877501E-2</v>
      </c>
      <c r="L14" s="19">
        <v>0.117067345773732</v>
      </c>
      <c r="M14" s="19"/>
      <c r="N14" s="19">
        <v>6.21888248729471E-2</v>
      </c>
      <c r="O14" s="19">
        <v>3.3154757346726002E-2</v>
      </c>
      <c r="P14" s="19">
        <v>0.117769224694231</v>
      </c>
      <c r="Q14" s="19">
        <v>7.7805210704127797E-2</v>
      </c>
      <c r="R14" s="19">
        <v>0.14569025885303999</v>
      </c>
      <c r="S14" s="19">
        <v>5.9714720135407698E-2</v>
      </c>
      <c r="T14" s="19">
        <v>8.7524720284154506E-2</v>
      </c>
      <c r="U14" s="19">
        <v>0.100445061039575</v>
      </c>
      <c r="V14" s="19">
        <v>8.3259373864028693E-2</v>
      </c>
      <c r="W14" s="19">
        <v>9.3870370991849902E-2</v>
      </c>
      <c r="X14" s="19">
        <v>0.12830646865154699</v>
      </c>
      <c r="Y14" s="19">
        <v>9.4923934369989693E-2</v>
      </c>
      <c r="Z14" s="19"/>
      <c r="AA14" s="19">
        <v>0.111909327959093</v>
      </c>
      <c r="AB14" s="19">
        <v>7.8151901342170593E-2</v>
      </c>
      <c r="AC14" s="19">
        <v>5.6240912431726603E-2</v>
      </c>
      <c r="AD14" s="19">
        <v>6.0683511577316503E-2</v>
      </c>
      <c r="AE14" s="19">
        <v>9.7312846908015893E-2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242</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119</v>
      </c>
      <c r="C9" s="17">
        <v>0.11226548669035701</v>
      </c>
      <c r="D9" s="17">
        <v>0.168805220086576</v>
      </c>
      <c r="E9" s="17">
        <v>0.17508156080875201</v>
      </c>
      <c r="F9" s="17">
        <v>0.11191119723795</v>
      </c>
      <c r="G9" s="17">
        <v>0.120661640326488</v>
      </c>
      <c r="H9" s="17">
        <v>5.2396169638138097E-2</v>
      </c>
      <c r="I9" s="17">
        <v>5.7417813120973001E-2</v>
      </c>
      <c r="J9" s="17"/>
      <c r="K9" s="17">
        <v>0.13234883774909301</v>
      </c>
      <c r="L9" s="17">
        <v>9.3089147647743994E-2</v>
      </c>
      <c r="M9" s="17"/>
      <c r="N9" s="17">
        <v>0.17752719668493899</v>
      </c>
      <c r="O9" s="17">
        <v>7.7274821036621602E-2</v>
      </c>
      <c r="P9" s="17">
        <v>9.4447018643877903E-2</v>
      </c>
      <c r="Q9" s="17">
        <v>8.7202564447699304E-2</v>
      </c>
      <c r="R9" s="17">
        <v>7.3374538447512502E-2</v>
      </c>
      <c r="S9" s="17">
        <v>0.109131545285547</v>
      </c>
      <c r="T9" s="17">
        <v>0.12400626342743799</v>
      </c>
      <c r="U9" s="17">
        <v>0.119482508071314</v>
      </c>
      <c r="V9" s="17">
        <v>0.109884754799861</v>
      </c>
      <c r="W9" s="17">
        <v>0.172331582555868</v>
      </c>
      <c r="X9" s="17">
        <v>7.4900259897520402E-2</v>
      </c>
      <c r="Y9" s="17">
        <v>3.0948335650432701E-2</v>
      </c>
      <c r="Z9" s="17"/>
      <c r="AA9" s="17">
        <v>8.7848047394736797E-2</v>
      </c>
      <c r="AB9" s="17">
        <v>9.0262127457586605E-2</v>
      </c>
      <c r="AC9" s="17">
        <v>0.10257418645728</v>
      </c>
      <c r="AD9" s="17">
        <v>0.189624412897931</v>
      </c>
      <c r="AE9" s="17">
        <v>0.32927362994763398</v>
      </c>
    </row>
    <row r="10" spans="2:31" ht="16" x14ac:dyDescent="0.2">
      <c r="B10" s="18" t="s">
        <v>120</v>
      </c>
      <c r="C10" s="17">
        <v>0.26229815434368098</v>
      </c>
      <c r="D10" s="17">
        <v>0.28987339467114398</v>
      </c>
      <c r="E10" s="17">
        <v>0.29952025399231502</v>
      </c>
      <c r="F10" s="17">
        <v>0.27969802438408098</v>
      </c>
      <c r="G10" s="17">
        <v>0.28504693424698202</v>
      </c>
      <c r="H10" s="17">
        <v>0.246688282317265</v>
      </c>
      <c r="I10" s="17">
        <v>0.19171133342725499</v>
      </c>
      <c r="J10" s="17"/>
      <c r="K10" s="17">
        <v>0.32082504860569999</v>
      </c>
      <c r="L10" s="17">
        <v>0.20617270667075499</v>
      </c>
      <c r="M10" s="17"/>
      <c r="N10" s="17">
        <v>0.28871294288758897</v>
      </c>
      <c r="O10" s="17">
        <v>0.25282531973710498</v>
      </c>
      <c r="P10" s="17">
        <v>0.25545887507988302</v>
      </c>
      <c r="Q10" s="17">
        <v>0.27580806219361997</v>
      </c>
      <c r="R10" s="17">
        <v>0.26908092818292201</v>
      </c>
      <c r="S10" s="17">
        <v>0.26745751318375699</v>
      </c>
      <c r="T10" s="17">
        <v>0.29951586691014298</v>
      </c>
      <c r="U10" s="17">
        <v>0.23391594102822499</v>
      </c>
      <c r="V10" s="17">
        <v>0.269809963026026</v>
      </c>
      <c r="W10" s="17">
        <v>0.205869916438782</v>
      </c>
      <c r="X10" s="17">
        <v>0.28875131382503499</v>
      </c>
      <c r="Y10" s="17">
        <v>0.16320778689093501</v>
      </c>
      <c r="Z10" s="17"/>
      <c r="AA10" s="17">
        <v>0.24597943305282599</v>
      </c>
      <c r="AB10" s="17">
        <v>0.23900317315694899</v>
      </c>
      <c r="AC10" s="17">
        <v>0.28711844390552999</v>
      </c>
      <c r="AD10" s="17">
        <v>0.32467277462599797</v>
      </c>
      <c r="AE10" s="17">
        <v>0.24891192167765899</v>
      </c>
    </row>
    <row r="11" spans="2:31" ht="16" x14ac:dyDescent="0.2">
      <c r="B11" s="18" t="s">
        <v>121</v>
      </c>
      <c r="C11" s="17">
        <v>0.29070065315763299</v>
      </c>
      <c r="D11" s="17">
        <v>0.27958361718077102</v>
      </c>
      <c r="E11" s="17">
        <v>0.24983621431964301</v>
      </c>
      <c r="F11" s="17">
        <v>0.33915206816496402</v>
      </c>
      <c r="G11" s="17">
        <v>0.26996473151475903</v>
      </c>
      <c r="H11" s="17">
        <v>0.29660011474944598</v>
      </c>
      <c r="I11" s="17">
        <v>0.30466302731916201</v>
      </c>
      <c r="J11" s="17"/>
      <c r="K11" s="17">
        <v>0.26376331676189302</v>
      </c>
      <c r="L11" s="17">
        <v>0.316174412592858</v>
      </c>
      <c r="M11" s="17"/>
      <c r="N11" s="17">
        <v>0.239761884614306</v>
      </c>
      <c r="O11" s="17">
        <v>0.27607133356895303</v>
      </c>
      <c r="P11" s="17">
        <v>0.380319755808121</v>
      </c>
      <c r="Q11" s="17">
        <v>0.31898816602943902</v>
      </c>
      <c r="R11" s="17">
        <v>0.291667510387218</v>
      </c>
      <c r="S11" s="17">
        <v>0.31063053043761402</v>
      </c>
      <c r="T11" s="17">
        <v>0.29921892177995602</v>
      </c>
      <c r="U11" s="17">
        <v>0.36316898802835501</v>
      </c>
      <c r="V11" s="17">
        <v>0.29038610072957199</v>
      </c>
      <c r="W11" s="17">
        <v>0.28281340159923302</v>
      </c>
      <c r="X11" s="17">
        <v>0.21106639996306301</v>
      </c>
      <c r="Y11" s="17">
        <v>0.24468555697369901</v>
      </c>
      <c r="Z11" s="17"/>
      <c r="AA11" s="17">
        <v>0.32126573416220799</v>
      </c>
      <c r="AB11" s="17">
        <v>0.32307756593752202</v>
      </c>
      <c r="AC11" s="17">
        <v>0.27981378616233898</v>
      </c>
      <c r="AD11" s="17">
        <v>0.24302666360237099</v>
      </c>
      <c r="AE11" s="17">
        <v>0.22303883291201701</v>
      </c>
    </row>
    <row r="12" spans="2:31" ht="16" x14ac:dyDescent="0.2">
      <c r="B12" s="18" t="s">
        <v>122</v>
      </c>
      <c r="C12" s="17">
        <v>0.13612188210355899</v>
      </c>
      <c r="D12" s="17">
        <v>0.15043152160173601</v>
      </c>
      <c r="E12" s="17">
        <v>0.12715437772688501</v>
      </c>
      <c r="F12" s="17">
        <v>7.9633704267613195E-2</v>
      </c>
      <c r="G12" s="17">
        <v>0.11228464773672001</v>
      </c>
      <c r="H12" s="17">
        <v>0.174343687272699</v>
      </c>
      <c r="I12" s="17">
        <v>0.17357546624564801</v>
      </c>
      <c r="J12" s="17"/>
      <c r="K12" s="17">
        <v>0.126976695034524</v>
      </c>
      <c r="L12" s="17">
        <v>0.14555194202306401</v>
      </c>
      <c r="M12" s="17"/>
      <c r="N12" s="17">
        <v>0.13297055681671099</v>
      </c>
      <c r="O12" s="17">
        <v>0.19412486801145501</v>
      </c>
      <c r="P12" s="17">
        <v>0.14944471451167499</v>
      </c>
      <c r="Q12" s="17">
        <v>0.13031516197330301</v>
      </c>
      <c r="R12" s="17">
        <v>5.41581985356148E-2</v>
      </c>
      <c r="S12" s="17">
        <v>0.133176915208017</v>
      </c>
      <c r="T12" s="17">
        <v>0.13462870322491699</v>
      </c>
      <c r="U12" s="17">
        <v>9.6629584654620904E-2</v>
      </c>
      <c r="V12" s="17">
        <v>0.15930394956299601</v>
      </c>
      <c r="W12" s="17">
        <v>8.0418853290653E-2</v>
      </c>
      <c r="X12" s="17">
        <v>9.1716831326952505E-2</v>
      </c>
      <c r="Y12" s="17">
        <v>0.29483860786660399</v>
      </c>
      <c r="Z12" s="17"/>
      <c r="AA12" s="17">
        <v>0.13912847668145101</v>
      </c>
      <c r="AB12" s="17">
        <v>0.14639827243499001</v>
      </c>
      <c r="AC12" s="17">
        <v>0.13709585535728999</v>
      </c>
      <c r="AD12" s="17">
        <v>0.13514123248909199</v>
      </c>
      <c r="AE12" s="17">
        <v>9.8026926000567796E-2</v>
      </c>
    </row>
    <row r="13" spans="2:31" ht="16" x14ac:dyDescent="0.2">
      <c r="B13" s="18" t="s">
        <v>123</v>
      </c>
      <c r="C13" s="17">
        <v>0.115887069036231</v>
      </c>
      <c r="D13" s="17">
        <v>6.8846311456970899E-2</v>
      </c>
      <c r="E13" s="17">
        <v>9.4336211551038801E-2</v>
      </c>
      <c r="F13" s="17">
        <v>9.0699392174444796E-2</v>
      </c>
      <c r="G13" s="17">
        <v>0.115730599568245</v>
      </c>
      <c r="H13" s="17">
        <v>0.152231059535331</v>
      </c>
      <c r="I13" s="17">
        <v>0.160781847156522</v>
      </c>
      <c r="J13" s="17"/>
      <c r="K13" s="17">
        <v>0.106956457412989</v>
      </c>
      <c r="L13" s="17">
        <v>0.12503235459112</v>
      </c>
      <c r="M13" s="17"/>
      <c r="N13" s="17">
        <v>7.76670797631656E-2</v>
      </c>
      <c r="O13" s="17">
        <v>0.145504377660965</v>
      </c>
      <c r="P13" s="17">
        <v>8.3707444933134798E-2</v>
      </c>
      <c r="Q13" s="17">
        <v>7.0359081444125393E-2</v>
      </c>
      <c r="R13" s="17">
        <v>0.19413543936329899</v>
      </c>
      <c r="S13" s="17">
        <v>0.105690257444139</v>
      </c>
      <c r="T13" s="17">
        <v>7.71697241626388E-2</v>
      </c>
      <c r="U13" s="17">
        <v>9.5888041406591795E-2</v>
      </c>
      <c r="V13" s="17">
        <v>0.103316893088679</v>
      </c>
      <c r="W13" s="17">
        <v>0.16796698312009301</v>
      </c>
      <c r="X13" s="17">
        <v>0.167905275225982</v>
      </c>
      <c r="Y13" s="17">
        <v>0.16893336520365301</v>
      </c>
      <c r="Z13" s="17"/>
      <c r="AA13" s="17">
        <v>0.11098443600929001</v>
      </c>
      <c r="AB13" s="17">
        <v>0.11971834244042</v>
      </c>
      <c r="AC13" s="17">
        <v>0.110462488974435</v>
      </c>
      <c r="AD13" s="17">
        <v>6.9185325764741207E-2</v>
      </c>
      <c r="AE13" s="17">
        <v>4.8105082781433398E-2</v>
      </c>
    </row>
    <row r="14" spans="2:31" ht="16" x14ac:dyDescent="0.2">
      <c r="B14" s="18" t="s">
        <v>102</v>
      </c>
      <c r="C14" s="19">
        <v>8.2726754668537905E-2</v>
      </c>
      <c r="D14" s="19">
        <v>4.2459935002801701E-2</v>
      </c>
      <c r="E14" s="19">
        <v>5.4071381601366E-2</v>
      </c>
      <c r="F14" s="19">
        <v>9.8905613770946907E-2</v>
      </c>
      <c r="G14" s="19">
        <v>9.6311446606807696E-2</v>
      </c>
      <c r="H14" s="19">
        <v>7.7740686487121999E-2</v>
      </c>
      <c r="I14" s="19">
        <v>0.11185051273044</v>
      </c>
      <c r="J14" s="19"/>
      <c r="K14" s="19">
        <v>4.91296444358005E-2</v>
      </c>
      <c r="L14" s="19">
        <v>0.113979436474459</v>
      </c>
      <c r="M14" s="19"/>
      <c r="N14" s="19">
        <v>8.3360339233289296E-2</v>
      </c>
      <c r="O14" s="19">
        <v>5.41992799848997E-2</v>
      </c>
      <c r="P14" s="19">
        <v>3.6622191023308E-2</v>
      </c>
      <c r="Q14" s="19">
        <v>0.11732696391181401</v>
      </c>
      <c r="R14" s="19">
        <v>0.11758338508343399</v>
      </c>
      <c r="S14" s="19">
        <v>7.3913238440925205E-2</v>
      </c>
      <c r="T14" s="19">
        <v>6.5460520494906402E-2</v>
      </c>
      <c r="U14" s="19">
        <v>9.0914936810892605E-2</v>
      </c>
      <c r="V14" s="19">
        <v>6.7298338792864301E-2</v>
      </c>
      <c r="W14" s="19">
        <v>9.0599262995370494E-2</v>
      </c>
      <c r="X14" s="19">
        <v>0.16565991976144701</v>
      </c>
      <c r="Y14" s="19">
        <v>9.7386347414677596E-2</v>
      </c>
      <c r="Z14" s="19"/>
      <c r="AA14" s="19">
        <v>9.4793872699488996E-2</v>
      </c>
      <c r="AB14" s="19">
        <v>8.1540518572531501E-2</v>
      </c>
      <c r="AC14" s="19">
        <v>8.2935239143125505E-2</v>
      </c>
      <c r="AD14" s="19">
        <v>3.8349590619866897E-2</v>
      </c>
      <c r="AE14" s="19">
        <v>5.2643606680688598E-2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68</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63</v>
      </c>
      <c r="C9" s="17">
        <v>0.184050017528229</v>
      </c>
      <c r="D9" s="17">
        <v>0.23577397345664899</v>
      </c>
      <c r="E9" s="17">
        <v>0.21190853090546799</v>
      </c>
      <c r="F9" s="17">
        <v>0.13177003319783701</v>
      </c>
      <c r="G9" s="17">
        <v>0.14786839166660101</v>
      </c>
      <c r="H9" s="17">
        <v>0.150387607950348</v>
      </c>
      <c r="I9" s="17">
        <v>0.221537003882845</v>
      </c>
      <c r="J9" s="17"/>
      <c r="K9" s="17">
        <v>0.212553212573552</v>
      </c>
      <c r="L9" s="17">
        <v>0.156926222632298</v>
      </c>
      <c r="M9" s="17"/>
      <c r="N9" s="17">
        <v>0.22153781276708201</v>
      </c>
      <c r="O9" s="17">
        <v>0.16504747328852301</v>
      </c>
      <c r="P9" s="17">
        <v>0.183792085599116</v>
      </c>
      <c r="Q9" s="17">
        <v>0.150600198406736</v>
      </c>
      <c r="R9" s="17">
        <v>0.124543524377392</v>
      </c>
      <c r="S9" s="17">
        <v>0.23055131195609799</v>
      </c>
      <c r="T9" s="17">
        <v>0.20012191536058899</v>
      </c>
      <c r="U9" s="17">
        <v>0.168306325990839</v>
      </c>
      <c r="V9" s="17">
        <v>0.18867346055904999</v>
      </c>
      <c r="W9" s="17">
        <v>0.15466765435744501</v>
      </c>
      <c r="X9" s="17">
        <v>0.23505813999893899</v>
      </c>
      <c r="Y9" s="17">
        <v>0.15709367120325499</v>
      </c>
      <c r="Z9" s="17"/>
      <c r="AA9" s="17">
        <v>0.17661641109651099</v>
      </c>
      <c r="AB9" s="17">
        <v>0.18120128866413501</v>
      </c>
      <c r="AC9" s="17">
        <v>0.174086376771725</v>
      </c>
      <c r="AD9" s="17">
        <v>0.23093651173761301</v>
      </c>
      <c r="AE9" s="17">
        <v>0.28399774280273898</v>
      </c>
    </row>
    <row r="10" spans="2:31" ht="16" x14ac:dyDescent="0.2">
      <c r="B10" s="18" t="s">
        <v>64</v>
      </c>
      <c r="C10" s="17">
        <v>0.272540484027393</v>
      </c>
      <c r="D10" s="17">
        <v>0.25435783444418703</v>
      </c>
      <c r="E10" s="17">
        <v>0.29683613090171501</v>
      </c>
      <c r="F10" s="17">
        <v>0.27232469593505099</v>
      </c>
      <c r="G10" s="17">
        <v>0.25018896338480401</v>
      </c>
      <c r="H10" s="17">
        <v>0.234665793209657</v>
      </c>
      <c r="I10" s="17">
        <v>0.30841501166572699</v>
      </c>
      <c r="J10" s="17"/>
      <c r="K10" s="17">
        <v>0.28574562506607598</v>
      </c>
      <c r="L10" s="17">
        <v>0.26067240093439498</v>
      </c>
      <c r="M10" s="17"/>
      <c r="N10" s="17">
        <v>0.28885563395761499</v>
      </c>
      <c r="O10" s="17">
        <v>0.244396997117937</v>
      </c>
      <c r="P10" s="17">
        <v>0.26290153000504901</v>
      </c>
      <c r="Q10" s="17">
        <v>0.33614096018364698</v>
      </c>
      <c r="R10" s="17">
        <v>0.18898498716896101</v>
      </c>
      <c r="S10" s="17">
        <v>0.285398500556025</v>
      </c>
      <c r="T10" s="17">
        <v>0.26898499373791401</v>
      </c>
      <c r="U10" s="17">
        <v>0.39524003713418199</v>
      </c>
      <c r="V10" s="17">
        <v>0.27554184975584201</v>
      </c>
      <c r="W10" s="17">
        <v>0.28743873114228202</v>
      </c>
      <c r="X10" s="17">
        <v>0.23902030881247399</v>
      </c>
      <c r="Y10" s="17">
        <v>0.15479942495935001</v>
      </c>
      <c r="Z10" s="17"/>
      <c r="AA10" s="17">
        <v>0.24529991817192301</v>
      </c>
      <c r="AB10" s="17">
        <v>0.29345744709819699</v>
      </c>
      <c r="AC10" s="17">
        <v>0.30452539471388101</v>
      </c>
      <c r="AD10" s="17">
        <v>0.230030949905702</v>
      </c>
      <c r="AE10" s="17">
        <v>0.469242775102235</v>
      </c>
    </row>
    <row r="11" spans="2:31" ht="16" x14ac:dyDescent="0.2">
      <c r="B11" s="18" t="s">
        <v>65</v>
      </c>
      <c r="C11" s="17">
        <v>0.32066515725892603</v>
      </c>
      <c r="D11" s="17">
        <v>0.29174976385221801</v>
      </c>
      <c r="E11" s="17">
        <v>0.341563831578163</v>
      </c>
      <c r="F11" s="17">
        <v>0.36187635604429302</v>
      </c>
      <c r="G11" s="17">
        <v>0.36804622272848603</v>
      </c>
      <c r="H11" s="17">
        <v>0.31704849195432899</v>
      </c>
      <c r="I11" s="17">
        <v>0.25337988579570903</v>
      </c>
      <c r="J11" s="17"/>
      <c r="K11" s="17">
        <v>0.30639711541570902</v>
      </c>
      <c r="L11" s="17">
        <v>0.33388951747675599</v>
      </c>
      <c r="M11" s="17"/>
      <c r="N11" s="17">
        <v>0.27451031914582902</v>
      </c>
      <c r="O11" s="17">
        <v>0.37653195348667101</v>
      </c>
      <c r="P11" s="17">
        <v>0.22183848078660001</v>
      </c>
      <c r="Q11" s="17">
        <v>0.32336869233300902</v>
      </c>
      <c r="R11" s="17">
        <v>0.46385502375592502</v>
      </c>
      <c r="S11" s="17">
        <v>0.27823520955036202</v>
      </c>
      <c r="T11" s="17">
        <v>0.30641998415574101</v>
      </c>
      <c r="U11" s="17">
        <v>0.29460572184374301</v>
      </c>
      <c r="V11" s="17">
        <v>0.28319179819263801</v>
      </c>
      <c r="W11" s="17">
        <v>0.38956128540097901</v>
      </c>
      <c r="X11" s="17">
        <v>0.32490329550552399</v>
      </c>
      <c r="Y11" s="17">
        <v>0.33665246440920699</v>
      </c>
      <c r="Z11" s="17"/>
      <c r="AA11" s="17">
        <v>0.31584322085777999</v>
      </c>
      <c r="AB11" s="17">
        <v>0.29560232392524799</v>
      </c>
      <c r="AC11" s="17">
        <v>0.32112654964796</v>
      </c>
      <c r="AD11" s="17">
        <v>0.392548263281225</v>
      </c>
      <c r="AE11" s="17">
        <v>4.6614838182945699E-2</v>
      </c>
    </row>
    <row r="12" spans="2:31" ht="16" x14ac:dyDescent="0.2">
      <c r="B12" s="18" t="s">
        <v>51</v>
      </c>
      <c r="C12" s="17">
        <v>0.129389387173549</v>
      </c>
      <c r="D12" s="17">
        <v>0.131569064562573</v>
      </c>
      <c r="E12" s="17">
        <v>9.6613710438023401E-2</v>
      </c>
      <c r="F12" s="17">
        <v>0.137076260330844</v>
      </c>
      <c r="G12" s="17">
        <v>0.13005930948172401</v>
      </c>
      <c r="H12" s="17">
        <v>0.16770064905927201</v>
      </c>
      <c r="I12" s="17">
        <v>0.12213924312989</v>
      </c>
      <c r="J12" s="17"/>
      <c r="K12" s="17">
        <v>0.118442144904778</v>
      </c>
      <c r="L12" s="17">
        <v>0.13871713558750401</v>
      </c>
      <c r="M12" s="17"/>
      <c r="N12" s="17">
        <v>0.148391582049234</v>
      </c>
      <c r="O12" s="17">
        <v>0.145029484621682</v>
      </c>
      <c r="P12" s="17">
        <v>0.15034928144036799</v>
      </c>
      <c r="Q12" s="17">
        <v>0.117023057131574</v>
      </c>
      <c r="R12" s="17">
        <v>7.7366651227957703E-2</v>
      </c>
      <c r="S12" s="17">
        <v>0.16756295613480099</v>
      </c>
      <c r="T12" s="17">
        <v>0.168224951744462</v>
      </c>
      <c r="U12" s="17">
        <v>9.2344800562889004E-2</v>
      </c>
      <c r="V12" s="17">
        <v>0.117990523312833</v>
      </c>
      <c r="W12" s="17">
        <v>0.111649039384887</v>
      </c>
      <c r="X12" s="17">
        <v>5.4547099125507703E-2</v>
      </c>
      <c r="Y12" s="17">
        <v>0.126686566010205</v>
      </c>
      <c r="Z12" s="17"/>
      <c r="AA12" s="17">
        <v>0.15060840238492601</v>
      </c>
      <c r="AB12" s="17">
        <v>0.11682507765875599</v>
      </c>
      <c r="AC12" s="17">
        <v>0.13629077011951701</v>
      </c>
      <c r="AD12" s="17">
        <v>9.7991323333870894E-2</v>
      </c>
      <c r="AE12" s="17">
        <v>9.9395954449959106E-2</v>
      </c>
    </row>
    <row r="13" spans="2:31" ht="16" x14ac:dyDescent="0.2">
      <c r="B13" s="18" t="s">
        <v>52</v>
      </c>
      <c r="C13" s="17">
        <v>5.5194567985577099E-2</v>
      </c>
      <c r="D13" s="17">
        <v>2.1764776167053201E-2</v>
      </c>
      <c r="E13" s="17">
        <v>4.7281660852240302E-2</v>
      </c>
      <c r="F13" s="17">
        <v>6.3570350471385303E-2</v>
      </c>
      <c r="G13" s="17">
        <v>5.9355355271700903E-2</v>
      </c>
      <c r="H13" s="17">
        <v>7.0756764583380899E-2</v>
      </c>
      <c r="I13" s="17">
        <v>6.3122990132501194E-2</v>
      </c>
      <c r="J13" s="17"/>
      <c r="K13" s="17">
        <v>5.7462324878992901E-2</v>
      </c>
      <c r="L13" s="17">
        <v>5.31877005419258E-2</v>
      </c>
      <c r="M13" s="17"/>
      <c r="N13" s="17">
        <v>4.0999032051990798E-2</v>
      </c>
      <c r="O13" s="17">
        <v>4.1437134173192398E-2</v>
      </c>
      <c r="P13" s="17">
        <v>7.4399379686037395E-2</v>
      </c>
      <c r="Q13" s="17">
        <v>5.1131524415490397E-2</v>
      </c>
      <c r="R13" s="17">
        <v>5.4919917846987097E-2</v>
      </c>
      <c r="S13" s="17">
        <v>2.8695336858021898E-2</v>
      </c>
      <c r="T13" s="17">
        <v>5.6248155001293598E-2</v>
      </c>
      <c r="U13" s="17">
        <v>4.9503114468347299E-2</v>
      </c>
      <c r="V13" s="17">
        <v>8.3283234404266798E-2</v>
      </c>
      <c r="W13" s="17">
        <v>3.3011288499584297E-2</v>
      </c>
      <c r="X13" s="17">
        <v>9.1126240462519201E-2</v>
      </c>
      <c r="Y13" s="17">
        <v>0.13198315163251501</v>
      </c>
      <c r="Z13" s="17"/>
      <c r="AA13" s="17">
        <v>5.2404109698231102E-2</v>
      </c>
      <c r="AB13" s="17">
        <v>5.9540286498588398E-2</v>
      </c>
      <c r="AC13" s="17">
        <v>4.51896499331629E-2</v>
      </c>
      <c r="AD13" s="17">
        <v>4.0636119833349998E-2</v>
      </c>
      <c r="AE13" s="17">
        <v>5.2643606680688598E-2</v>
      </c>
    </row>
    <row r="14" spans="2:31" ht="32" x14ac:dyDescent="0.2">
      <c r="B14" s="18" t="s">
        <v>66</v>
      </c>
      <c r="C14" s="19">
        <v>3.8160386026326598E-2</v>
      </c>
      <c r="D14" s="19">
        <v>6.4784587517318998E-2</v>
      </c>
      <c r="E14" s="19">
        <v>5.79613532439004E-3</v>
      </c>
      <c r="F14" s="19">
        <v>3.3382304020590399E-2</v>
      </c>
      <c r="G14" s="19">
        <v>4.4481757466683897E-2</v>
      </c>
      <c r="H14" s="19">
        <v>5.9440693243012703E-2</v>
      </c>
      <c r="I14" s="19">
        <v>3.1405865393328597E-2</v>
      </c>
      <c r="J14" s="19"/>
      <c r="K14" s="19">
        <v>1.9399577160892498E-2</v>
      </c>
      <c r="L14" s="19">
        <v>5.6607022827120802E-2</v>
      </c>
      <c r="M14" s="19"/>
      <c r="N14" s="19">
        <v>2.5705620028248902E-2</v>
      </c>
      <c r="O14" s="19">
        <v>2.7556957311994298E-2</v>
      </c>
      <c r="P14" s="19">
        <v>0.10671924248283</v>
      </c>
      <c r="Q14" s="19">
        <v>2.1735567529543601E-2</v>
      </c>
      <c r="R14" s="19">
        <v>9.0329895622777795E-2</v>
      </c>
      <c r="S14" s="19">
        <v>9.5566849446916402E-3</v>
      </c>
      <c r="T14" s="19">
        <v>0</v>
      </c>
      <c r="U14" s="19">
        <v>0</v>
      </c>
      <c r="V14" s="19">
        <v>5.1319133775369799E-2</v>
      </c>
      <c r="W14" s="19">
        <v>2.36720012148228E-2</v>
      </c>
      <c r="X14" s="19">
        <v>5.5344916095035501E-2</v>
      </c>
      <c r="Y14" s="19">
        <v>9.2784721785468802E-2</v>
      </c>
      <c r="Z14" s="19"/>
      <c r="AA14" s="19">
        <v>5.9227937790629001E-2</v>
      </c>
      <c r="AB14" s="19">
        <v>5.3373576155075403E-2</v>
      </c>
      <c r="AC14" s="19">
        <v>1.8781258813754399E-2</v>
      </c>
      <c r="AD14" s="19">
        <v>7.8568319082388902E-3</v>
      </c>
      <c r="AE14" s="19">
        <v>4.8105082781433398E-2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243</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119</v>
      </c>
      <c r="C9" s="17">
        <v>0.107943649747133</v>
      </c>
      <c r="D9" s="17">
        <v>0.167855521585795</v>
      </c>
      <c r="E9" s="17">
        <v>0.173183650142789</v>
      </c>
      <c r="F9" s="17">
        <v>0.116020302054203</v>
      </c>
      <c r="G9" s="17">
        <v>7.5986262141779407E-2</v>
      </c>
      <c r="H9" s="17">
        <v>5.4149088685938297E-2</v>
      </c>
      <c r="I9" s="17">
        <v>7.0572667030503203E-2</v>
      </c>
      <c r="J9" s="17"/>
      <c r="K9" s="17">
        <v>0.109851227370256</v>
      </c>
      <c r="L9" s="17">
        <v>0.106484805183599</v>
      </c>
      <c r="M9" s="17"/>
      <c r="N9" s="17">
        <v>0.11341714661060701</v>
      </c>
      <c r="O9" s="17">
        <v>5.5547035541069198E-2</v>
      </c>
      <c r="P9" s="17">
        <v>0.105824458905157</v>
      </c>
      <c r="Q9" s="17">
        <v>7.6875226538105204E-2</v>
      </c>
      <c r="R9" s="17">
        <v>8.7908030477525101E-2</v>
      </c>
      <c r="S9" s="17">
        <v>8.7587148309992702E-2</v>
      </c>
      <c r="T9" s="17">
        <v>0.112867911478337</v>
      </c>
      <c r="U9" s="17">
        <v>0.169171504526613</v>
      </c>
      <c r="V9" s="17">
        <v>0.15584512536299699</v>
      </c>
      <c r="W9" s="17">
        <v>0.168029347319819</v>
      </c>
      <c r="X9" s="17">
        <v>0.109988257246993</v>
      </c>
      <c r="Y9" s="17">
        <v>6.2614396928534197E-2</v>
      </c>
      <c r="Z9" s="17"/>
      <c r="AA9" s="17">
        <v>9.9343394285392295E-2</v>
      </c>
      <c r="AB9" s="17">
        <v>0.105348792366685</v>
      </c>
      <c r="AC9" s="17">
        <v>0.10652075916439301</v>
      </c>
      <c r="AD9" s="17">
        <v>0.14569177649975901</v>
      </c>
      <c r="AE9" s="17">
        <v>0.192171775689191</v>
      </c>
    </row>
    <row r="10" spans="2:31" ht="16" x14ac:dyDescent="0.2">
      <c r="B10" s="18" t="s">
        <v>120</v>
      </c>
      <c r="C10" s="17">
        <v>0.31854980614869599</v>
      </c>
      <c r="D10" s="17">
        <v>0.35679566848899102</v>
      </c>
      <c r="E10" s="17">
        <v>0.33863842333537503</v>
      </c>
      <c r="F10" s="17">
        <v>0.34762924910471799</v>
      </c>
      <c r="G10" s="17">
        <v>0.30402868969318902</v>
      </c>
      <c r="H10" s="17">
        <v>0.29382024228769998</v>
      </c>
      <c r="I10" s="17">
        <v>0.28156911955981501</v>
      </c>
      <c r="J10" s="17"/>
      <c r="K10" s="17">
        <v>0.36782701235764198</v>
      </c>
      <c r="L10" s="17">
        <v>0.27165868559336498</v>
      </c>
      <c r="M10" s="17"/>
      <c r="N10" s="17">
        <v>0.345792003315125</v>
      </c>
      <c r="O10" s="17">
        <v>0.25444732558834698</v>
      </c>
      <c r="P10" s="17">
        <v>0.33015529473095001</v>
      </c>
      <c r="Q10" s="17">
        <v>0.41396057449301898</v>
      </c>
      <c r="R10" s="17">
        <v>0.33280949604725202</v>
      </c>
      <c r="S10" s="17">
        <v>0.37686646838613702</v>
      </c>
      <c r="T10" s="17">
        <v>0.39625734764905801</v>
      </c>
      <c r="U10" s="17">
        <v>0.26440566483570899</v>
      </c>
      <c r="V10" s="17">
        <v>0.287249364048208</v>
      </c>
      <c r="W10" s="17">
        <v>0.230755939664437</v>
      </c>
      <c r="X10" s="17">
        <v>0.31478646540722099</v>
      </c>
      <c r="Y10" s="17">
        <v>0.19426671242686</v>
      </c>
      <c r="Z10" s="17"/>
      <c r="AA10" s="17">
        <v>0.285338580794882</v>
      </c>
      <c r="AB10" s="17">
        <v>0.30050597963484199</v>
      </c>
      <c r="AC10" s="17">
        <v>0.32977308381055198</v>
      </c>
      <c r="AD10" s="17">
        <v>0.38153546849914399</v>
      </c>
      <c r="AE10" s="17">
        <v>0.32927055992300702</v>
      </c>
    </row>
    <row r="11" spans="2:31" ht="16" x14ac:dyDescent="0.2">
      <c r="B11" s="18" t="s">
        <v>121</v>
      </c>
      <c r="C11" s="17">
        <v>0.29303590361097098</v>
      </c>
      <c r="D11" s="17">
        <v>0.25007341246699599</v>
      </c>
      <c r="E11" s="17">
        <v>0.277004748568559</v>
      </c>
      <c r="F11" s="17">
        <v>0.28670009124741402</v>
      </c>
      <c r="G11" s="17">
        <v>0.315017147924743</v>
      </c>
      <c r="H11" s="17">
        <v>0.29995313695119502</v>
      </c>
      <c r="I11" s="17">
        <v>0.31723356629494798</v>
      </c>
      <c r="J11" s="17"/>
      <c r="K11" s="17">
        <v>0.271075051769534</v>
      </c>
      <c r="L11" s="17">
        <v>0.313662947711082</v>
      </c>
      <c r="M11" s="17"/>
      <c r="N11" s="17">
        <v>0.30847314760781103</v>
      </c>
      <c r="O11" s="17">
        <v>0.38296878478983098</v>
      </c>
      <c r="P11" s="17">
        <v>0.33572256481790702</v>
      </c>
      <c r="Q11" s="17">
        <v>0.248914900866887</v>
      </c>
      <c r="R11" s="17">
        <v>0.22032828896963999</v>
      </c>
      <c r="S11" s="17">
        <v>0.28433189487381599</v>
      </c>
      <c r="T11" s="17">
        <v>0.246885347799291</v>
      </c>
      <c r="U11" s="17">
        <v>0.309789791930416</v>
      </c>
      <c r="V11" s="17">
        <v>0.28480480762021099</v>
      </c>
      <c r="W11" s="17">
        <v>0.29371714637826302</v>
      </c>
      <c r="X11" s="17">
        <v>0.228057759079935</v>
      </c>
      <c r="Y11" s="17">
        <v>0.281270484498789</v>
      </c>
      <c r="Z11" s="17"/>
      <c r="AA11" s="17">
        <v>0.33008816393264201</v>
      </c>
      <c r="AB11" s="17">
        <v>0.28692639613052601</v>
      </c>
      <c r="AC11" s="17">
        <v>0.29673658006345599</v>
      </c>
      <c r="AD11" s="17">
        <v>0.25857388942946002</v>
      </c>
      <c r="AE11" s="17">
        <v>0.13316664599646799</v>
      </c>
    </row>
    <row r="12" spans="2:31" ht="16" x14ac:dyDescent="0.2">
      <c r="B12" s="18" t="s">
        <v>122</v>
      </c>
      <c r="C12" s="17">
        <v>0.10628665662009699</v>
      </c>
      <c r="D12" s="17">
        <v>0.11221522167664399</v>
      </c>
      <c r="E12" s="17">
        <v>7.0633542753884601E-2</v>
      </c>
      <c r="F12" s="17">
        <v>0.103645548404261</v>
      </c>
      <c r="G12" s="17">
        <v>0.100527810759554</v>
      </c>
      <c r="H12" s="17">
        <v>0.15088122624393799</v>
      </c>
      <c r="I12" s="17">
        <v>0.10828801353577901</v>
      </c>
      <c r="J12" s="17"/>
      <c r="K12" s="17">
        <v>0.106638351175127</v>
      </c>
      <c r="L12" s="17">
        <v>0.106339668491842</v>
      </c>
      <c r="M12" s="17"/>
      <c r="N12" s="17">
        <v>0.10505415721622299</v>
      </c>
      <c r="O12" s="17">
        <v>9.6132410474240898E-2</v>
      </c>
      <c r="P12" s="17">
        <v>0.105177743085011</v>
      </c>
      <c r="Q12" s="17">
        <v>0.121832259753821</v>
      </c>
      <c r="R12" s="17">
        <v>0.115385664039928</v>
      </c>
      <c r="S12" s="17">
        <v>8.3692337884804999E-2</v>
      </c>
      <c r="T12" s="17">
        <v>0.101131366220179</v>
      </c>
      <c r="U12" s="17">
        <v>9.1842100457222797E-2</v>
      </c>
      <c r="V12" s="17">
        <v>0.13859214354667401</v>
      </c>
      <c r="W12" s="17">
        <v>7.9393822376283105E-2</v>
      </c>
      <c r="X12" s="17">
        <v>0.12709748735755</v>
      </c>
      <c r="Y12" s="17">
        <v>0.120143843982969</v>
      </c>
      <c r="Z12" s="17"/>
      <c r="AA12" s="17">
        <v>9.2459952729098502E-2</v>
      </c>
      <c r="AB12" s="17">
        <v>0.12798291550944299</v>
      </c>
      <c r="AC12" s="17">
        <v>0.110721851228993</v>
      </c>
      <c r="AD12" s="17">
        <v>0.102685885037144</v>
      </c>
      <c r="AE12" s="17">
        <v>9.9953509399341597E-2</v>
      </c>
    </row>
    <row r="13" spans="2:31" ht="16" x14ac:dyDescent="0.2">
      <c r="B13" s="18" t="s">
        <v>123</v>
      </c>
      <c r="C13" s="17">
        <v>9.7118620120026006E-2</v>
      </c>
      <c r="D13" s="17">
        <v>4.1556459053518097E-2</v>
      </c>
      <c r="E13" s="17">
        <v>6.6379071409061005E-2</v>
      </c>
      <c r="F13" s="17">
        <v>6.45021374149293E-2</v>
      </c>
      <c r="G13" s="17">
        <v>9.2367365619789005E-2</v>
      </c>
      <c r="H13" s="17">
        <v>0.13685730219804901</v>
      </c>
      <c r="I13" s="17">
        <v>0.16260394802384501</v>
      </c>
      <c r="J13" s="17"/>
      <c r="K13" s="17">
        <v>9.8611651976753006E-2</v>
      </c>
      <c r="L13" s="17">
        <v>9.6023889527179607E-2</v>
      </c>
      <c r="M13" s="17"/>
      <c r="N13" s="17">
        <v>5.7926721241555401E-2</v>
      </c>
      <c r="O13" s="17">
        <v>0.16368944996727999</v>
      </c>
      <c r="P13" s="17">
        <v>7.4457322138734502E-2</v>
      </c>
      <c r="Q13" s="17">
        <v>6.0128780722351199E-2</v>
      </c>
      <c r="R13" s="17">
        <v>8.2826645826911696E-2</v>
      </c>
      <c r="S13" s="17">
        <v>7.4509509787080194E-2</v>
      </c>
      <c r="T13" s="17">
        <v>0.100638029786214</v>
      </c>
      <c r="U13" s="17">
        <v>4.95791074125706E-2</v>
      </c>
      <c r="V13" s="17">
        <v>0.100088238846407</v>
      </c>
      <c r="W13" s="17">
        <v>0.13445534893743</v>
      </c>
      <c r="X13" s="17">
        <v>9.1679724630123693E-2</v>
      </c>
      <c r="Y13" s="17">
        <v>0.204843589401034</v>
      </c>
      <c r="Z13" s="17"/>
      <c r="AA13" s="17">
        <v>8.4469157329663799E-2</v>
      </c>
      <c r="AB13" s="17">
        <v>9.2959658403325193E-2</v>
      </c>
      <c r="AC13" s="17">
        <v>9.8317143602277404E-2</v>
      </c>
      <c r="AD13" s="17">
        <v>6.2916496308494996E-2</v>
      </c>
      <c r="AE13" s="17">
        <v>0.192793902311303</v>
      </c>
    </row>
    <row r="14" spans="2:31" ht="16" x14ac:dyDescent="0.2">
      <c r="B14" s="18" t="s">
        <v>102</v>
      </c>
      <c r="C14" s="19">
        <v>7.7065363753077806E-2</v>
      </c>
      <c r="D14" s="19">
        <v>7.1503716728055999E-2</v>
      </c>
      <c r="E14" s="19">
        <v>7.4160563790330897E-2</v>
      </c>
      <c r="F14" s="19">
        <v>8.1502671774475205E-2</v>
      </c>
      <c r="G14" s="19">
        <v>0.11207272386094499</v>
      </c>
      <c r="H14" s="19">
        <v>6.4339003633179001E-2</v>
      </c>
      <c r="I14" s="19">
        <v>5.9732685555109001E-2</v>
      </c>
      <c r="J14" s="19"/>
      <c r="K14" s="19">
        <v>4.5996705350687402E-2</v>
      </c>
      <c r="L14" s="19">
        <v>0.10583000349293099</v>
      </c>
      <c r="M14" s="19"/>
      <c r="N14" s="19">
        <v>6.9336824008678799E-2</v>
      </c>
      <c r="O14" s="19">
        <v>4.7214993639231803E-2</v>
      </c>
      <c r="P14" s="19">
        <v>4.8662616322240802E-2</v>
      </c>
      <c r="Q14" s="19">
        <v>7.8288257625817301E-2</v>
      </c>
      <c r="R14" s="19">
        <v>0.16074187463874301</v>
      </c>
      <c r="S14" s="19">
        <v>9.3012640758169202E-2</v>
      </c>
      <c r="T14" s="19">
        <v>4.2219997066920797E-2</v>
      </c>
      <c r="U14" s="19">
        <v>0.115211830837469</v>
      </c>
      <c r="V14" s="19">
        <v>3.3420320575502101E-2</v>
      </c>
      <c r="W14" s="19">
        <v>9.3648395323767994E-2</v>
      </c>
      <c r="X14" s="19">
        <v>0.12839030627817699</v>
      </c>
      <c r="Y14" s="19">
        <v>0.136860972761813</v>
      </c>
      <c r="Z14" s="19"/>
      <c r="AA14" s="19">
        <v>0.108300750928321</v>
      </c>
      <c r="AB14" s="19">
        <v>8.6276257955178196E-2</v>
      </c>
      <c r="AC14" s="19">
        <v>5.7930582130328701E-2</v>
      </c>
      <c r="AD14" s="19">
        <v>4.8596484225998299E-2</v>
      </c>
      <c r="AE14" s="19">
        <v>5.2643606680688598E-2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244</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119</v>
      </c>
      <c r="C9" s="17">
        <v>0.13784497911581101</v>
      </c>
      <c r="D9" s="17">
        <v>0.213368002602698</v>
      </c>
      <c r="E9" s="17">
        <v>0.24625524892265399</v>
      </c>
      <c r="F9" s="17">
        <v>0.130424440622258</v>
      </c>
      <c r="G9" s="17">
        <v>9.8218497082012399E-2</v>
      </c>
      <c r="H9" s="17">
        <v>9.0666650540226004E-2</v>
      </c>
      <c r="I9" s="17">
        <v>6.9414971440061493E-2</v>
      </c>
      <c r="J9" s="17"/>
      <c r="K9" s="17">
        <v>0.16406028603848499</v>
      </c>
      <c r="L9" s="17">
        <v>0.1127811988375</v>
      </c>
      <c r="M9" s="17"/>
      <c r="N9" s="17">
        <v>0.20287109802863701</v>
      </c>
      <c r="O9" s="17">
        <v>7.8627807959120097E-2</v>
      </c>
      <c r="P9" s="17">
        <v>0.10090756317251599</v>
      </c>
      <c r="Q9" s="17">
        <v>0.14657888998443699</v>
      </c>
      <c r="R9" s="17">
        <v>0.103455610527163</v>
      </c>
      <c r="S9" s="17">
        <v>0.13034481878724999</v>
      </c>
      <c r="T9" s="17">
        <v>0.17589989422785299</v>
      </c>
      <c r="U9" s="17">
        <v>0.19038080270570701</v>
      </c>
      <c r="V9" s="17">
        <v>0.122493966252938</v>
      </c>
      <c r="W9" s="17">
        <v>0.157117732099959</v>
      </c>
      <c r="X9" s="17">
        <v>0.115061647513984</v>
      </c>
      <c r="Y9" s="17">
        <v>0.12965741601764899</v>
      </c>
      <c r="Z9" s="17"/>
      <c r="AA9" s="17">
        <v>9.20948987403757E-2</v>
      </c>
      <c r="AB9" s="17">
        <v>0.124419056558288</v>
      </c>
      <c r="AC9" s="17">
        <v>0.15213379441816699</v>
      </c>
      <c r="AD9" s="17">
        <v>0.19158960118568399</v>
      </c>
      <c r="AE9" s="17">
        <v>0.23808879449050799</v>
      </c>
    </row>
    <row r="10" spans="2:31" ht="16" x14ac:dyDescent="0.2">
      <c r="B10" s="18" t="s">
        <v>120</v>
      </c>
      <c r="C10" s="17">
        <v>0.32960265251570398</v>
      </c>
      <c r="D10" s="17">
        <v>0.37993261523048499</v>
      </c>
      <c r="E10" s="17">
        <v>0.321042545174751</v>
      </c>
      <c r="F10" s="17">
        <v>0.40938161477664398</v>
      </c>
      <c r="G10" s="17">
        <v>0.31473979020833498</v>
      </c>
      <c r="H10" s="17">
        <v>0.31278930462886201</v>
      </c>
      <c r="I10" s="17">
        <v>0.26165029606995999</v>
      </c>
      <c r="J10" s="17"/>
      <c r="K10" s="17">
        <v>0.33336561582780699</v>
      </c>
      <c r="L10" s="17">
        <v>0.32526796812474601</v>
      </c>
      <c r="M10" s="17"/>
      <c r="N10" s="17">
        <v>0.36300619894251901</v>
      </c>
      <c r="O10" s="17">
        <v>0.34747812880144302</v>
      </c>
      <c r="P10" s="17">
        <v>0.29351137336064298</v>
      </c>
      <c r="Q10" s="17">
        <v>0.38658016357011099</v>
      </c>
      <c r="R10" s="17">
        <v>0.348422880244669</v>
      </c>
      <c r="S10" s="17">
        <v>0.33985148396482801</v>
      </c>
      <c r="T10" s="17">
        <v>0.30114040500712602</v>
      </c>
      <c r="U10" s="17">
        <v>0.26384977463826298</v>
      </c>
      <c r="V10" s="17">
        <v>0.35706667814202597</v>
      </c>
      <c r="W10" s="17">
        <v>0.29415799494348099</v>
      </c>
      <c r="X10" s="17">
        <v>0.28681161943748001</v>
      </c>
      <c r="Y10" s="17">
        <v>0.18627012035495999</v>
      </c>
      <c r="Z10" s="17"/>
      <c r="AA10" s="17">
        <v>0.32795559102228899</v>
      </c>
      <c r="AB10" s="17">
        <v>0.33245327125087099</v>
      </c>
      <c r="AC10" s="17">
        <v>0.33199815428323298</v>
      </c>
      <c r="AD10" s="17">
        <v>0.34899097776224097</v>
      </c>
      <c r="AE10" s="17">
        <v>0.37528191088727397</v>
      </c>
    </row>
    <row r="11" spans="2:31" ht="16" x14ac:dyDescent="0.2">
      <c r="B11" s="18" t="s">
        <v>121</v>
      </c>
      <c r="C11" s="17">
        <v>0.23070538368170099</v>
      </c>
      <c r="D11" s="17">
        <v>0.211403073257071</v>
      </c>
      <c r="E11" s="17">
        <v>0.20638390487255001</v>
      </c>
      <c r="F11" s="17">
        <v>0.18384222410387999</v>
      </c>
      <c r="G11" s="17">
        <v>0.30262441645056498</v>
      </c>
      <c r="H11" s="17">
        <v>0.17425565563193501</v>
      </c>
      <c r="I11" s="17">
        <v>0.28109388872082602</v>
      </c>
      <c r="J11" s="17"/>
      <c r="K11" s="17">
        <v>0.22416079264634201</v>
      </c>
      <c r="L11" s="17">
        <v>0.23795064420064099</v>
      </c>
      <c r="M11" s="17"/>
      <c r="N11" s="17">
        <v>0.226913238654887</v>
      </c>
      <c r="O11" s="17">
        <v>0.23768619666993901</v>
      </c>
      <c r="P11" s="17">
        <v>0.31924653522040702</v>
      </c>
      <c r="Q11" s="17">
        <v>0.18841707205905101</v>
      </c>
      <c r="R11" s="17">
        <v>0.263309737822081</v>
      </c>
      <c r="S11" s="17">
        <v>0.209002038409172</v>
      </c>
      <c r="T11" s="17">
        <v>0.18652942648062701</v>
      </c>
      <c r="U11" s="17">
        <v>0.30803848026248098</v>
      </c>
      <c r="V11" s="17">
        <v>0.197481558283987</v>
      </c>
      <c r="W11" s="17">
        <v>0.26536468053783901</v>
      </c>
      <c r="X11" s="17">
        <v>0.213991431065476</v>
      </c>
      <c r="Y11" s="17">
        <v>0.15707377878378201</v>
      </c>
      <c r="Z11" s="17"/>
      <c r="AA11" s="17">
        <v>0.26040164958642098</v>
      </c>
      <c r="AB11" s="17">
        <v>0.24787389523785799</v>
      </c>
      <c r="AC11" s="17">
        <v>0.226897054250293</v>
      </c>
      <c r="AD11" s="17">
        <v>0.213284282236791</v>
      </c>
      <c r="AE11" s="17">
        <v>4.2108359893534598E-2</v>
      </c>
    </row>
    <row r="12" spans="2:31" ht="16" x14ac:dyDescent="0.2">
      <c r="B12" s="18" t="s">
        <v>122</v>
      </c>
      <c r="C12" s="17">
        <v>0.127655173206602</v>
      </c>
      <c r="D12" s="17">
        <v>0.130471196837117</v>
      </c>
      <c r="E12" s="17">
        <v>0.106457021856004</v>
      </c>
      <c r="F12" s="17">
        <v>8.4572182156828907E-2</v>
      </c>
      <c r="G12" s="17">
        <v>8.1647596381165505E-2</v>
      </c>
      <c r="H12" s="17">
        <v>0.18053614303940499</v>
      </c>
      <c r="I12" s="17">
        <v>0.179838499256011</v>
      </c>
      <c r="J12" s="17"/>
      <c r="K12" s="17">
        <v>0.13369638734505701</v>
      </c>
      <c r="L12" s="17">
        <v>0.122236721658282</v>
      </c>
      <c r="M12" s="17"/>
      <c r="N12" s="17">
        <v>8.8748359111665995E-2</v>
      </c>
      <c r="O12" s="17">
        <v>0.13156592422640001</v>
      </c>
      <c r="P12" s="17">
        <v>0.14136702466973</v>
      </c>
      <c r="Q12" s="17">
        <v>0.13973444117369499</v>
      </c>
      <c r="R12" s="17">
        <v>9.7880906386114394E-2</v>
      </c>
      <c r="S12" s="17">
        <v>0.13387845835676601</v>
      </c>
      <c r="T12" s="17">
        <v>0.19222848862994499</v>
      </c>
      <c r="U12" s="17">
        <v>0.119059828566248</v>
      </c>
      <c r="V12" s="17">
        <v>0.108694627440326</v>
      </c>
      <c r="W12" s="17">
        <v>0.10505043578531301</v>
      </c>
      <c r="X12" s="17">
        <v>0.14781992739372099</v>
      </c>
      <c r="Y12" s="17">
        <v>0.21524294493403401</v>
      </c>
      <c r="Z12" s="17"/>
      <c r="AA12" s="17">
        <v>0.13860291098934799</v>
      </c>
      <c r="AB12" s="17">
        <v>0.12745324844502701</v>
      </c>
      <c r="AC12" s="17">
        <v>0.121392051568328</v>
      </c>
      <c r="AD12" s="17">
        <v>0.112555175187006</v>
      </c>
      <c r="AE12" s="17">
        <v>0.15364987090790799</v>
      </c>
    </row>
    <row r="13" spans="2:31" ht="16" x14ac:dyDescent="0.2">
      <c r="B13" s="18" t="s">
        <v>123</v>
      </c>
      <c r="C13" s="17">
        <v>0.117595471779604</v>
      </c>
      <c r="D13" s="17">
        <v>2.75960327524272E-2</v>
      </c>
      <c r="E13" s="17">
        <v>8.3498382081860001E-2</v>
      </c>
      <c r="F13" s="17">
        <v>8.9178350077635901E-2</v>
      </c>
      <c r="G13" s="17">
        <v>0.116658194147765</v>
      </c>
      <c r="H13" s="17">
        <v>0.19550883494330901</v>
      </c>
      <c r="I13" s="17">
        <v>0.17649637766628001</v>
      </c>
      <c r="J13" s="17"/>
      <c r="K13" s="17">
        <v>0.115001451204591</v>
      </c>
      <c r="L13" s="17">
        <v>0.12056468707960501</v>
      </c>
      <c r="M13" s="17"/>
      <c r="N13" s="17">
        <v>7.0232510883826996E-2</v>
      </c>
      <c r="O13" s="17">
        <v>0.15601014985825701</v>
      </c>
      <c r="P13" s="17">
        <v>0.12101738057478401</v>
      </c>
      <c r="Q13" s="17">
        <v>0.1000122589272</v>
      </c>
      <c r="R13" s="17">
        <v>9.9269824696146106E-2</v>
      </c>
      <c r="S13" s="17">
        <v>0.113598779252244</v>
      </c>
      <c r="T13" s="17">
        <v>6.6407570475395E-2</v>
      </c>
      <c r="U13" s="17">
        <v>7.2186553277710397E-2</v>
      </c>
      <c r="V13" s="17">
        <v>0.15441812398458399</v>
      </c>
      <c r="W13" s="17">
        <v>0.12009194193445399</v>
      </c>
      <c r="X13" s="17">
        <v>0.145807265034089</v>
      </c>
      <c r="Y13" s="17">
        <v>0.27946334055674898</v>
      </c>
      <c r="Z13" s="17"/>
      <c r="AA13" s="17">
        <v>0.102234543844079</v>
      </c>
      <c r="AB13" s="17">
        <v>0.13662691596076301</v>
      </c>
      <c r="AC13" s="17">
        <v>0.110557640355659</v>
      </c>
      <c r="AD13" s="17">
        <v>0.10263039887559899</v>
      </c>
      <c r="AE13" s="17">
        <v>9.2774323008760706E-2</v>
      </c>
    </row>
    <row r="14" spans="2:31" ht="16" x14ac:dyDescent="0.2">
      <c r="B14" s="18" t="s">
        <v>102</v>
      </c>
      <c r="C14" s="19">
        <v>5.65963397005785E-2</v>
      </c>
      <c r="D14" s="19">
        <v>3.72290793202016E-2</v>
      </c>
      <c r="E14" s="19">
        <v>3.6362897092181802E-2</v>
      </c>
      <c r="F14" s="19">
        <v>0.102601188262753</v>
      </c>
      <c r="G14" s="19">
        <v>8.6111505730156399E-2</v>
      </c>
      <c r="H14" s="19">
        <v>4.6243411216263401E-2</v>
      </c>
      <c r="I14" s="19">
        <v>3.1505966846861799E-2</v>
      </c>
      <c r="J14" s="19"/>
      <c r="K14" s="19">
        <v>2.9715466937717799E-2</v>
      </c>
      <c r="L14" s="19">
        <v>8.1198780099226403E-2</v>
      </c>
      <c r="M14" s="19"/>
      <c r="N14" s="19">
        <v>4.8228594378464801E-2</v>
      </c>
      <c r="O14" s="19">
        <v>4.8631792484839703E-2</v>
      </c>
      <c r="P14" s="19">
        <v>2.3950123001920301E-2</v>
      </c>
      <c r="Q14" s="19">
        <v>3.8677174285506502E-2</v>
      </c>
      <c r="R14" s="19">
        <v>8.7661040323827294E-2</v>
      </c>
      <c r="S14" s="19">
        <v>7.3324421229739603E-2</v>
      </c>
      <c r="T14" s="19">
        <v>7.7794215179054105E-2</v>
      </c>
      <c r="U14" s="19">
        <v>4.6484560549590499E-2</v>
      </c>
      <c r="V14" s="19">
        <v>5.9845045896139197E-2</v>
      </c>
      <c r="W14" s="19">
        <v>5.82172146989543E-2</v>
      </c>
      <c r="X14" s="19">
        <v>9.0508109555251098E-2</v>
      </c>
      <c r="Y14" s="19">
        <v>3.2292399352826497E-2</v>
      </c>
      <c r="Z14" s="19"/>
      <c r="AA14" s="19">
        <v>7.8710405817486007E-2</v>
      </c>
      <c r="AB14" s="19">
        <v>3.1173612547193998E-2</v>
      </c>
      <c r="AC14" s="19">
        <v>5.7021305124320597E-2</v>
      </c>
      <c r="AD14" s="19">
        <v>3.0949564752678901E-2</v>
      </c>
      <c r="AE14" s="19">
        <v>9.8096740812014499E-2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S33"/>
  <sheetViews>
    <sheetView showGridLines="0" workbookViewId="0"/>
  </sheetViews>
  <sheetFormatPr baseColWidth="10" defaultRowHeight="15" x14ac:dyDescent="0.2"/>
  <sheetData>
    <row r="2" spans="4:19" ht="40" customHeight="1" x14ac:dyDescent="0.2">
      <c r="D2" s="27" t="s">
        <v>388</v>
      </c>
      <c r="E2" s="23"/>
      <c r="F2" s="23"/>
      <c r="G2" s="23"/>
      <c r="H2" s="23"/>
      <c r="I2" s="23"/>
      <c r="J2" s="23"/>
      <c r="K2" s="23"/>
      <c r="L2" s="23"/>
      <c r="M2" s="23"/>
      <c r="N2" s="23"/>
      <c r="O2" s="23"/>
      <c r="P2" s="23"/>
      <c r="Q2" s="23"/>
      <c r="R2" s="23"/>
      <c r="S2" s="23"/>
    </row>
    <row r="3" spans="4:19" x14ac:dyDescent="0.2">
      <c r="J3" t="s">
        <v>246</v>
      </c>
      <c r="K3" t="s">
        <v>247</v>
      </c>
      <c r="L3" t="s">
        <v>248</v>
      </c>
      <c r="M3" t="s">
        <v>249</v>
      </c>
      <c r="N3" t="s">
        <v>250</v>
      </c>
      <c r="O3" t="s">
        <v>251</v>
      </c>
      <c r="P3" t="s">
        <v>252</v>
      </c>
      <c r="Q3" t="s">
        <v>253</v>
      </c>
      <c r="R3" t="s">
        <v>254</v>
      </c>
      <c r="S3" t="s">
        <v>255</v>
      </c>
    </row>
    <row r="4" spans="4:19" x14ac:dyDescent="0.2">
      <c r="J4" t="s">
        <v>256</v>
      </c>
      <c r="K4" t="s">
        <v>257</v>
      </c>
      <c r="L4" t="s">
        <v>258</v>
      </c>
      <c r="M4" t="s">
        <v>259</v>
      </c>
      <c r="N4" t="s">
        <v>260</v>
      </c>
      <c r="O4" t="s">
        <v>261</v>
      </c>
      <c r="P4" t="s">
        <v>262</v>
      </c>
      <c r="Q4" t="s">
        <v>263</v>
      </c>
      <c r="R4" t="s">
        <v>264</v>
      </c>
      <c r="S4" t="s">
        <v>265</v>
      </c>
    </row>
    <row r="5" spans="4:19" x14ac:dyDescent="0.2">
      <c r="J5" t="s">
        <v>266</v>
      </c>
      <c r="K5" t="s">
        <v>267</v>
      </c>
      <c r="L5" t="s">
        <v>268</v>
      </c>
      <c r="M5" t="s">
        <v>269</v>
      </c>
      <c r="N5" t="s">
        <v>270</v>
      </c>
      <c r="O5" t="s">
        <v>271</v>
      </c>
      <c r="P5" t="s">
        <v>272</v>
      </c>
      <c r="Q5" t="s">
        <v>273</v>
      </c>
      <c r="R5" t="s">
        <v>274</v>
      </c>
      <c r="S5" t="s">
        <v>275</v>
      </c>
    </row>
    <row r="6" spans="4:19" x14ac:dyDescent="0.2">
      <c r="J6" t="s">
        <v>276</v>
      </c>
      <c r="K6" t="s">
        <v>277</v>
      </c>
      <c r="L6" t="s">
        <v>278</v>
      </c>
      <c r="M6" t="s">
        <v>279</v>
      </c>
      <c r="N6" t="s">
        <v>280</v>
      </c>
      <c r="O6" t="s">
        <v>281</v>
      </c>
      <c r="P6" t="s">
        <v>282</v>
      </c>
      <c r="Q6" t="s">
        <v>283</v>
      </c>
      <c r="R6" t="s">
        <v>284</v>
      </c>
      <c r="S6" t="s">
        <v>285</v>
      </c>
    </row>
    <row r="7" spans="4:19" x14ac:dyDescent="0.2">
      <c r="J7" t="s">
        <v>286</v>
      </c>
      <c r="K7" t="s">
        <v>287</v>
      </c>
      <c r="L7" t="s">
        <v>288</v>
      </c>
      <c r="M7" t="s">
        <v>289</v>
      </c>
      <c r="N7" t="s">
        <v>290</v>
      </c>
      <c r="O7" t="s">
        <v>291</v>
      </c>
      <c r="P7" t="s">
        <v>292</v>
      </c>
      <c r="Q7" t="s">
        <v>293</v>
      </c>
      <c r="R7" t="s">
        <v>294</v>
      </c>
      <c r="S7" t="s">
        <v>295</v>
      </c>
    </row>
    <row r="8" spans="4:19" x14ac:dyDescent="0.2">
      <c r="J8" t="s">
        <v>296</v>
      </c>
      <c r="K8" t="s">
        <v>297</v>
      </c>
      <c r="L8" t="s">
        <v>298</v>
      </c>
      <c r="M8" t="s">
        <v>299</v>
      </c>
      <c r="N8" t="s">
        <v>300</v>
      </c>
      <c r="O8" t="s">
        <v>301</v>
      </c>
      <c r="P8" t="s">
        <v>302</v>
      </c>
      <c r="Q8" t="s">
        <v>303</v>
      </c>
      <c r="R8" t="s">
        <v>304</v>
      </c>
      <c r="S8" t="s">
        <v>305</v>
      </c>
    </row>
    <row r="9" spans="4:19" x14ac:dyDescent="0.2">
      <c r="J9" t="s">
        <v>306</v>
      </c>
      <c r="K9" t="s">
        <v>307</v>
      </c>
      <c r="L9" t="s">
        <v>308</v>
      </c>
      <c r="M9" t="s">
        <v>309</v>
      </c>
      <c r="N9" t="s">
        <v>310</v>
      </c>
      <c r="O9" t="s">
        <v>311</v>
      </c>
      <c r="P9" t="s">
        <v>312</v>
      </c>
      <c r="Q9" t="s">
        <v>313</v>
      </c>
      <c r="R9" t="s">
        <v>37</v>
      </c>
      <c r="S9" t="s">
        <v>314</v>
      </c>
    </row>
    <row r="10" spans="4:19" x14ac:dyDescent="0.2">
      <c r="J10" t="s">
        <v>315</v>
      </c>
      <c r="K10" t="s">
        <v>316</v>
      </c>
      <c r="L10" t="s">
        <v>317</v>
      </c>
      <c r="M10" t="s">
        <v>318</v>
      </c>
      <c r="N10" t="s">
        <v>319</v>
      </c>
      <c r="O10" t="s">
        <v>320</v>
      </c>
      <c r="P10" t="s">
        <v>321</v>
      </c>
      <c r="Q10" t="s">
        <v>322</v>
      </c>
      <c r="R10" t="s">
        <v>323</v>
      </c>
      <c r="S10" t="s">
        <v>324</v>
      </c>
    </row>
    <row r="11" spans="4:19" x14ac:dyDescent="0.2">
      <c r="J11" t="s">
        <v>325</v>
      </c>
      <c r="K11" t="s">
        <v>326</v>
      </c>
      <c r="L11" t="s">
        <v>327</v>
      </c>
      <c r="M11" t="s">
        <v>328</v>
      </c>
      <c r="N11" t="s">
        <v>329</v>
      </c>
      <c r="O11" t="s">
        <v>330</v>
      </c>
      <c r="P11" t="s">
        <v>331</v>
      </c>
      <c r="Q11" t="s">
        <v>332</v>
      </c>
      <c r="R11" t="s">
        <v>333</v>
      </c>
      <c r="S11" t="s">
        <v>15</v>
      </c>
    </row>
    <row r="12" spans="4:19" x14ac:dyDescent="0.2">
      <c r="J12" t="s">
        <v>334</v>
      </c>
      <c r="K12" t="s">
        <v>335</v>
      </c>
      <c r="L12" t="s">
        <v>336</v>
      </c>
      <c r="M12" t="s">
        <v>337</v>
      </c>
      <c r="N12" t="s">
        <v>338</v>
      </c>
      <c r="O12" t="s">
        <v>339</v>
      </c>
      <c r="P12" t="s">
        <v>340</v>
      </c>
      <c r="Q12" t="s">
        <v>341</v>
      </c>
      <c r="R12" t="s">
        <v>342</v>
      </c>
      <c r="S12" t="s">
        <v>15</v>
      </c>
    </row>
    <row r="13" spans="4:19" x14ac:dyDescent="0.2">
      <c r="J13" t="s">
        <v>343</v>
      </c>
      <c r="K13" t="s">
        <v>344</v>
      </c>
      <c r="L13" t="s">
        <v>345</v>
      </c>
      <c r="M13" t="s">
        <v>346</v>
      </c>
      <c r="N13" t="s">
        <v>347</v>
      </c>
      <c r="O13" t="s">
        <v>348</v>
      </c>
      <c r="P13" t="s">
        <v>349</v>
      </c>
      <c r="Q13" t="s">
        <v>350</v>
      </c>
      <c r="R13" t="s">
        <v>351</v>
      </c>
      <c r="S13" t="s">
        <v>15</v>
      </c>
    </row>
    <row r="14" spans="4:19" x14ac:dyDescent="0.2">
      <c r="J14" t="s">
        <v>352</v>
      </c>
      <c r="K14" t="s">
        <v>353</v>
      </c>
      <c r="L14" t="s">
        <v>354</v>
      </c>
      <c r="M14" t="s">
        <v>355</v>
      </c>
      <c r="N14" t="s">
        <v>356</v>
      </c>
      <c r="O14" t="s">
        <v>357</v>
      </c>
      <c r="P14" t="s">
        <v>358</v>
      </c>
      <c r="Q14" t="s">
        <v>359</v>
      </c>
      <c r="R14" t="s">
        <v>360</v>
      </c>
      <c r="S14" t="s">
        <v>15</v>
      </c>
    </row>
    <row r="15" spans="4:19" x14ac:dyDescent="0.2">
      <c r="J15" t="s">
        <v>361</v>
      </c>
      <c r="K15" t="s">
        <v>362</v>
      </c>
      <c r="L15" t="s">
        <v>363</v>
      </c>
      <c r="M15" t="s">
        <v>364</v>
      </c>
      <c r="N15" t="s">
        <v>365</v>
      </c>
      <c r="O15" t="s">
        <v>366</v>
      </c>
      <c r="P15" t="s">
        <v>367</v>
      </c>
      <c r="Q15" t="s">
        <v>368</v>
      </c>
      <c r="R15" t="s">
        <v>369</v>
      </c>
      <c r="S15" t="s">
        <v>15</v>
      </c>
    </row>
    <row r="16" spans="4:19" x14ac:dyDescent="0.2">
      <c r="J16" t="s">
        <v>370</v>
      </c>
      <c r="K16" t="s">
        <v>371</v>
      </c>
      <c r="L16" t="s">
        <v>372</v>
      </c>
      <c r="M16" t="s">
        <v>373</v>
      </c>
      <c r="N16" t="s">
        <v>374</v>
      </c>
      <c r="O16" t="s">
        <v>375</v>
      </c>
      <c r="P16" t="s">
        <v>376</v>
      </c>
      <c r="Q16" t="s">
        <v>377</v>
      </c>
      <c r="R16" t="s">
        <v>378</v>
      </c>
      <c r="S16" t="s">
        <v>15</v>
      </c>
    </row>
    <row r="17" spans="2:19" x14ac:dyDescent="0.2">
      <c r="J17" t="s">
        <v>379</v>
      </c>
      <c r="K17" t="s">
        <v>380</v>
      </c>
      <c r="L17" t="s">
        <v>381</v>
      </c>
      <c r="M17" t="s">
        <v>382</v>
      </c>
      <c r="N17" t="s">
        <v>383</v>
      </c>
      <c r="O17" t="s">
        <v>384</v>
      </c>
      <c r="P17" t="s">
        <v>385</v>
      </c>
      <c r="Q17" t="s">
        <v>386</v>
      </c>
      <c r="R17" t="s">
        <v>387</v>
      </c>
      <c r="S17" t="s">
        <v>15</v>
      </c>
    </row>
    <row r="32" spans="2:19" x14ac:dyDescent="0.2">
      <c r="B32" t="s">
        <v>55</v>
      </c>
    </row>
    <row r="33" spans="2:2" x14ac:dyDescent="0.2">
      <c r="B33" s="8" t="str">
        <f>HYPERLINK("#'Contents'!A1", "Return to Contents")</f>
        <v>Return to Contents</v>
      </c>
    </row>
  </sheetData>
  <mergeCells count="1">
    <mergeCell ref="D2:S2"/>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69</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63</v>
      </c>
      <c r="C9" s="17">
        <v>0.118900601622309</v>
      </c>
      <c r="D9" s="17">
        <v>0.12724664957201401</v>
      </c>
      <c r="E9" s="17">
        <v>0.14258579565997501</v>
      </c>
      <c r="F9" s="17">
        <v>7.4534460474707895E-2</v>
      </c>
      <c r="G9" s="17">
        <v>0.123665450641324</v>
      </c>
      <c r="H9" s="17">
        <v>8.0038917597827303E-2</v>
      </c>
      <c r="I9" s="17">
        <v>0.15241256814644299</v>
      </c>
      <c r="J9" s="17"/>
      <c r="K9" s="17">
        <v>0.15026309237920099</v>
      </c>
      <c r="L9" s="17">
        <v>8.8744246190084003E-2</v>
      </c>
      <c r="M9" s="17"/>
      <c r="N9" s="17">
        <v>0.147180950458114</v>
      </c>
      <c r="O9" s="17">
        <v>7.6464164762062706E-2</v>
      </c>
      <c r="P9" s="17">
        <v>0.105495774964161</v>
      </c>
      <c r="Q9" s="17">
        <v>6.9363487237460095E-2</v>
      </c>
      <c r="R9" s="17">
        <v>0.11294571226759299</v>
      </c>
      <c r="S9" s="17">
        <v>0.16405892307181699</v>
      </c>
      <c r="T9" s="17">
        <v>8.7666897239194602E-2</v>
      </c>
      <c r="U9" s="17">
        <v>0.120876119595471</v>
      </c>
      <c r="V9" s="17">
        <v>0.13901073223332899</v>
      </c>
      <c r="W9" s="17">
        <v>0.123306362987403</v>
      </c>
      <c r="X9" s="17">
        <v>0.19768532313845699</v>
      </c>
      <c r="Y9" s="17">
        <v>9.64383840850047E-2</v>
      </c>
      <c r="Z9" s="17"/>
      <c r="AA9" s="17">
        <v>0.115502433065444</v>
      </c>
      <c r="AB9" s="17">
        <v>0.11808911984342001</v>
      </c>
      <c r="AC9" s="17">
        <v>9.4573256751586801E-2</v>
      </c>
      <c r="AD9" s="17">
        <v>0.17168336784501001</v>
      </c>
      <c r="AE9" s="17">
        <v>0.101520928778761</v>
      </c>
    </row>
    <row r="10" spans="2:31" ht="16" x14ac:dyDescent="0.2">
      <c r="B10" s="18" t="s">
        <v>64</v>
      </c>
      <c r="C10" s="17">
        <v>0.243546112186</v>
      </c>
      <c r="D10" s="17">
        <v>0.22868786601525701</v>
      </c>
      <c r="E10" s="17">
        <v>0.25511692157025601</v>
      </c>
      <c r="F10" s="17">
        <v>0.26926581835282498</v>
      </c>
      <c r="G10" s="17">
        <v>0.213484971677565</v>
      </c>
      <c r="H10" s="17">
        <v>0.23507068450930599</v>
      </c>
      <c r="I10" s="17">
        <v>0.25299759463819999</v>
      </c>
      <c r="J10" s="17"/>
      <c r="K10" s="17">
        <v>0.27119838138858798</v>
      </c>
      <c r="L10" s="17">
        <v>0.217474295518815</v>
      </c>
      <c r="M10" s="17"/>
      <c r="N10" s="17">
        <v>0.24608176727109099</v>
      </c>
      <c r="O10" s="17">
        <v>0.19287074440416099</v>
      </c>
      <c r="P10" s="17">
        <v>0.239541846063897</v>
      </c>
      <c r="Q10" s="17">
        <v>0.30338850493983899</v>
      </c>
      <c r="R10" s="17">
        <v>0.20147807336099099</v>
      </c>
      <c r="S10" s="17">
        <v>0.22630479446530799</v>
      </c>
      <c r="T10" s="17">
        <v>0.27954144028482802</v>
      </c>
      <c r="U10" s="17">
        <v>0.25995552850730202</v>
      </c>
      <c r="V10" s="17">
        <v>0.26573134691883699</v>
      </c>
      <c r="W10" s="17">
        <v>0.25837474207257599</v>
      </c>
      <c r="X10" s="17">
        <v>0.185088776216809</v>
      </c>
      <c r="Y10" s="17">
        <v>0.28676485002441099</v>
      </c>
      <c r="Z10" s="17"/>
      <c r="AA10" s="17">
        <v>0.22322423154029</v>
      </c>
      <c r="AB10" s="17">
        <v>0.20848680162046801</v>
      </c>
      <c r="AC10" s="17">
        <v>0.29656936579940602</v>
      </c>
      <c r="AD10" s="17">
        <v>0.22764980453737299</v>
      </c>
      <c r="AE10" s="17">
        <v>0.41813848443595902</v>
      </c>
    </row>
    <row r="11" spans="2:31" ht="16" x14ac:dyDescent="0.2">
      <c r="B11" s="18" t="s">
        <v>65</v>
      </c>
      <c r="C11" s="17">
        <v>0.33571398731921498</v>
      </c>
      <c r="D11" s="17">
        <v>0.30288821745127598</v>
      </c>
      <c r="E11" s="17">
        <v>0.36556886750482598</v>
      </c>
      <c r="F11" s="17">
        <v>0.347334891620796</v>
      </c>
      <c r="G11" s="17">
        <v>0.38084551723592802</v>
      </c>
      <c r="H11" s="17">
        <v>0.32333104711697003</v>
      </c>
      <c r="I11" s="17">
        <v>0.29550046563642501</v>
      </c>
      <c r="J11" s="17"/>
      <c r="K11" s="17">
        <v>0.31203464743167802</v>
      </c>
      <c r="L11" s="17">
        <v>0.36006853858043503</v>
      </c>
      <c r="M11" s="17"/>
      <c r="N11" s="17">
        <v>0.28515605858304299</v>
      </c>
      <c r="O11" s="17">
        <v>0.40439047575165699</v>
      </c>
      <c r="P11" s="17">
        <v>0.31918823580466499</v>
      </c>
      <c r="Q11" s="17">
        <v>0.326197179804877</v>
      </c>
      <c r="R11" s="17">
        <v>0.44835694131665499</v>
      </c>
      <c r="S11" s="17">
        <v>0.30700330956799798</v>
      </c>
      <c r="T11" s="17">
        <v>0.28968605907138301</v>
      </c>
      <c r="U11" s="17">
        <v>0.36150386519272099</v>
      </c>
      <c r="V11" s="17">
        <v>0.34135581263067499</v>
      </c>
      <c r="W11" s="17">
        <v>0.33560144385402002</v>
      </c>
      <c r="X11" s="17">
        <v>0.38044703782720402</v>
      </c>
      <c r="Y11" s="17">
        <v>0.16223665270093601</v>
      </c>
      <c r="Z11" s="17"/>
      <c r="AA11" s="17">
        <v>0.346022958141737</v>
      </c>
      <c r="AB11" s="17">
        <v>0.33921713856925201</v>
      </c>
      <c r="AC11" s="17">
        <v>0.31561421995302502</v>
      </c>
      <c r="AD11" s="17">
        <v>0.38236583188732698</v>
      </c>
      <c r="AE11" s="17">
        <v>0.13685948610071699</v>
      </c>
    </row>
    <row r="12" spans="2:31" ht="16" x14ac:dyDescent="0.2">
      <c r="B12" s="18" t="s">
        <v>51</v>
      </c>
      <c r="C12" s="17">
        <v>0.16796097961560399</v>
      </c>
      <c r="D12" s="17">
        <v>0.15063261070065501</v>
      </c>
      <c r="E12" s="17">
        <v>0.14474785222035499</v>
      </c>
      <c r="F12" s="17">
        <v>0.123116097537379</v>
      </c>
      <c r="G12" s="17">
        <v>0.16086869626324801</v>
      </c>
      <c r="H12" s="17">
        <v>0.224910732441993</v>
      </c>
      <c r="I12" s="17">
        <v>0.20236015570279101</v>
      </c>
      <c r="J12" s="17"/>
      <c r="K12" s="17">
        <v>0.164082513468089</v>
      </c>
      <c r="L12" s="17">
        <v>0.17053568103469</v>
      </c>
      <c r="M12" s="17"/>
      <c r="N12" s="17">
        <v>0.19718861285115699</v>
      </c>
      <c r="O12" s="17">
        <v>0.18927494169235401</v>
      </c>
      <c r="P12" s="17">
        <v>0.19104597671147899</v>
      </c>
      <c r="Q12" s="17">
        <v>0.16865028958411299</v>
      </c>
      <c r="R12" s="17">
        <v>4.3707564188381003E-2</v>
      </c>
      <c r="S12" s="17">
        <v>0.15815808765195</v>
      </c>
      <c r="T12" s="17">
        <v>0.23038425634771301</v>
      </c>
      <c r="U12" s="17">
        <v>0.211254323991275</v>
      </c>
      <c r="V12" s="17">
        <v>0.137877893379351</v>
      </c>
      <c r="W12" s="17">
        <v>0.16603072113112699</v>
      </c>
      <c r="X12" s="17">
        <v>0.110039892293741</v>
      </c>
      <c r="Y12" s="17">
        <v>0.183342295734824</v>
      </c>
      <c r="Z12" s="17"/>
      <c r="AA12" s="17">
        <v>0.176656333403683</v>
      </c>
      <c r="AB12" s="17">
        <v>0.17088130403518001</v>
      </c>
      <c r="AC12" s="17">
        <v>0.16709059308877899</v>
      </c>
      <c r="AD12" s="17">
        <v>0.13805483067526</v>
      </c>
      <c r="AE12" s="17">
        <v>0.24273241122244099</v>
      </c>
    </row>
    <row r="13" spans="2:31" ht="16" x14ac:dyDescent="0.2">
      <c r="B13" s="18" t="s">
        <v>52</v>
      </c>
      <c r="C13" s="17">
        <v>6.4507320623523504E-2</v>
      </c>
      <c r="D13" s="17">
        <v>5.5602282159538899E-2</v>
      </c>
      <c r="E13" s="17">
        <v>4.7999335810591702E-2</v>
      </c>
      <c r="F13" s="17">
        <v>6.8403551068291005E-2</v>
      </c>
      <c r="G13" s="17">
        <v>7.1865530658218504E-2</v>
      </c>
      <c r="H13" s="17">
        <v>9.7402693388673398E-2</v>
      </c>
      <c r="I13" s="17">
        <v>5.26617939545731E-2</v>
      </c>
      <c r="J13" s="17"/>
      <c r="K13" s="17">
        <v>5.8277592498612703E-2</v>
      </c>
      <c r="L13" s="17">
        <v>7.0825926256396804E-2</v>
      </c>
      <c r="M13" s="17"/>
      <c r="N13" s="17">
        <v>6.4945927200679696E-2</v>
      </c>
      <c r="O13" s="17">
        <v>6.8968642027463001E-2</v>
      </c>
      <c r="P13" s="17">
        <v>6.4212864122346003E-2</v>
      </c>
      <c r="Q13" s="17">
        <v>7.1094718302596394E-2</v>
      </c>
      <c r="R13" s="17">
        <v>0.100685541938414</v>
      </c>
      <c r="S13" s="17">
        <v>4.91358067371334E-2</v>
      </c>
      <c r="T13" s="17">
        <v>4.5219580040930601E-2</v>
      </c>
      <c r="U13" s="17">
        <v>0</v>
      </c>
      <c r="V13" s="17">
        <v>6.5492849371703604E-2</v>
      </c>
      <c r="W13" s="17">
        <v>3.3881015083986603E-2</v>
      </c>
      <c r="X13" s="17">
        <v>9.0279839885300098E-2</v>
      </c>
      <c r="Y13" s="17">
        <v>0.168907292575492</v>
      </c>
      <c r="Z13" s="17"/>
      <c r="AA13" s="17">
        <v>6.6038021085125104E-2</v>
      </c>
      <c r="AB13" s="17">
        <v>6.4269266924064899E-2</v>
      </c>
      <c r="AC13" s="17">
        <v>7.2147707109379997E-2</v>
      </c>
      <c r="AD13" s="17">
        <v>4.0088550840819998E-2</v>
      </c>
      <c r="AE13" s="17">
        <v>5.2643606680688598E-2</v>
      </c>
    </row>
    <row r="14" spans="2:31" ht="32" x14ac:dyDescent="0.2">
      <c r="B14" s="18" t="s">
        <v>66</v>
      </c>
      <c r="C14" s="19">
        <v>6.9370998633348002E-2</v>
      </c>
      <c r="D14" s="19">
        <v>0.13494237410125901</v>
      </c>
      <c r="E14" s="19">
        <v>4.39812272339965E-2</v>
      </c>
      <c r="F14" s="19">
        <v>0.11734518094600099</v>
      </c>
      <c r="G14" s="19">
        <v>4.9269833523715799E-2</v>
      </c>
      <c r="H14" s="19">
        <v>3.9245924945230402E-2</v>
      </c>
      <c r="I14" s="19">
        <v>4.40674219215684E-2</v>
      </c>
      <c r="J14" s="19"/>
      <c r="K14" s="19">
        <v>4.4143772833831502E-2</v>
      </c>
      <c r="L14" s="19">
        <v>9.2351312419579598E-2</v>
      </c>
      <c r="M14" s="19"/>
      <c r="N14" s="19">
        <v>5.9446683635915099E-2</v>
      </c>
      <c r="O14" s="19">
        <v>6.8031031362302305E-2</v>
      </c>
      <c r="P14" s="19">
        <v>8.0515302333451694E-2</v>
      </c>
      <c r="Q14" s="19">
        <v>6.1305820131113999E-2</v>
      </c>
      <c r="R14" s="19">
        <v>9.2826166927966094E-2</v>
      </c>
      <c r="S14" s="19">
        <v>9.5339078505793706E-2</v>
      </c>
      <c r="T14" s="19">
        <v>6.7501767015950606E-2</v>
      </c>
      <c r="U14" s="19">
        <v>4.6410162713231E-2</v>
      </c>
      <c r="V14" s="19">
        <v>5.0531365466103498E-2</v>
      </c>
      <c r="W14" s="19">
        <v>8.2805714870887101E-2</v>
      </c>
      <c r="X14" s="19">
        <v>3.6459130638488699E-2</v>
      </c>
      <c r="Y14" s="19">
        <v>0.102310524879333</v>
      </c>
      <c r="Z14" s="19"/>
      <c r="AA14" s="19">
        <v>7.2556022763721403E-2</v>
      </c>
      <c r="AB14" s="19">
        <v>9.9056369007615094E-2</v>
      </c>
      <c r="AC14" s="19">
        <v>5.4004857297823498E-2</v>
      </c>
      <c r="AD14" s="19">
        <v>4.0157614214210199E-2</v>
      </c>
      <c r="AE14" s="19">
        <v>4.8105082781433398E-2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70</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63</v>
      </c>
      <c r="C9" s="17">
        <v>9.0130710509605597E-2</v>
      </c>
      <c r="D9" s="17">
        <v>0.14626901747024901</v>
      </c>
      <c r="E9" s="17">
        <v>0.14994727688697601</v>
      </c>
      <c r="F9" s="17">
        <v>0.10302232253978801</v>
      </c>
      <c r="G9" s="17">
        <v>6.1281196200677297E-2</v>
      </c>
      <c r="H9" s="17">
        <v>3.2597172954733702E-2</v>
      </c>
      <c r="I9" s="17">
        <v>5.57413546486384E-2</v>
      </c>
      <c r="J9" s="17"/>
      <c r="K9" s="17">
        <v>0.10620038410992901</v>
      </c>
      <c r="L9" s="17">
        <v>7.4787905771811894E-2</v>
      </c>
      <c r="M9" s="17"/>
      <c r="N9" s="17">
        <v>0.11367878953079801</v>
      </c>
      <c r="O9" s="17">
        <v>0.10394690107431601</v>
      </c>
      <c r="P9" s="17">
        <v>8.0048825840682999E-2</v>
      </c>
      <c r="Q9" s="17">
        <v>8.8223227985900404E-2</v>
      </c>
      <c r="R9" s="17">
        <v>5.76335396595309E-2</v>
      </c>
      <c r="S9" s="17">
        <v>0.12157506265995401</v>
      </c>
      <c r="T9" s="17">
        <v>3.4612579823094201E-2</v>
      </c>
      <c r="U9" s="17">
        <v>0</v>
      </c>
      <c r="V9" s="17">
        <v>0.11973620256850399</v>
      </c>
      <c r="W9" s="17">
        <v>8.0395804065260201E-2</v>
      </c>
      <c r="X9" s="17">
        <v>8.6254798205531696E-2</v>
      </c>
      <c r="Y9" s="17">
        <v>0.130038494132659</v>
      </c>
      <c r="Z9" s="17"/>
      <c r="AA9" s="17">
        <v>6.2101982997507098E-2</v>
      </c>
      <c r="AB9" s="17">
        <v>9.5477812266236806E-2</v>
      </c>
      <c r="AC9" s="17">
        <v>8.0009769642217704E-2</v>
      </c>
      <c r="AD9" s="17">
        <v>0.16756015914285599</v>
      </c>
      <c r="AE9" s="17">
        <v>0.27517993059718499</v>
      </c>
    </row>
    <row r="10" spans="2:31" ht="16" x14ac:dyDescent="0.2">
      <c r="B10" s="18" t="s">
        <v>64</v>
      </c>
      <c r="C10" s="17">
        <v>0.143787304982717</v>
      </c>
      <c r="D10" s="17">
        <v>0.18857243949784799</v>
      </c>
      <c r="E10" s="17">
        <v>0.25003695488899202</v>
      </c>
      <c r="F10" s="17">
        <v>0.188657225986266</v>
      </c>
      <c r="G10" s="17">
        <v>0.1222271972754</v>
      </c>
      <c r="H10" s="17">
        <v>8.0099084346829996E-2</v>
      </c>
      <c r="I10" s="17">
        <v>5.1345308444070398E-2</v>
      </c>
      <c r="J10" s="17"/>
      <c r="K10" s="17">
        <v>0.15540482440776801</v>
      </c>
      <c r="L10" s="17">
        <v>0.132988333091108</v>
      </c>
      <c r="M10" s="17"/>
      <c r="N10" s="17">
        <v>0.17704525208086</v>
      </c>
      <c r="O10" s="17">
        <v>8.2069072042004004E-2</v>
      </c>
      <c r="P10" s="17">
        <v>0.12513606219909801</v>
      </c>
      <c r="Q10" s="17">
        <v>0.163826398420406</v>
      </c>
      <c r="R10" s="17">
        <v>8.4803571079675399E-2</v>
      </c>
      <c r="S10" s="17">
        <v>0.19449476952761399</v>
      </c>
      <c r="T10" s="17">
        <v>0.13641042589799501</v>
      </c>
      <c r="U10" s="17">
        <v>0.145980297899622</v>
      </c>
      <c r="V10" s="17">
        <v>0.20912466194061699</v>
      </c>
      <c r="W10" s="17">
        <v>0.124846771887886</v>
      </c>
      <c r="X10" s="17">
        <v>0.146156219730363</v>
      </c>
      <c r="Y10" s="17">
        <v>6.2200172881755597E-2</v>
      </c>
      <c r="Z10" s="17"/>
      <c r="AA10" s="17">
        <v>8.6489260948882193E-2</v>
      </c>
      <c r="AB10" s="17">
        <v>0.177009228844831</v>
      </c>
      <c r="AC10" s="17">
        <v>0.18385609652257301</v>
      </c>
      <c r="AD10" s="17">
        <v>0.11814726637534501</v>
      </c>
      <c r="AE10" s="17">
        <v>0.29382396058897903</v>
      </c>
    </row>
    <row r="11" spans="2:31" ht="16" x14ac:dyDescent="0.2">
      <c r="B11" s="18" t="s">
        <v>65</v>
      </c>
      <c r="C11" s="17">
        <v>0.27160402678554602</v>
      </c>
      <c r="D11" s="17">
        <v>0.32431586013069102</v>
      </c>
      <c r="E11" s="17">
        <v>0.28455541186135702</v>
      </c>
      <c r="F11" s="17">
        <v>0.34095648948836799</v>
      </c>
      <c r="G11" s="17">
        <v>0.29073439774406801</v>
      </c>
      <c r="H11" s="17">
        <v>0.25845853781003802</v>
      </c>
      <c r="I11" s="17">
        <v>0.16313759244314099</v>
      </c>
      <c r="J11" s="17"/>
      <c r="K11" s="17">
        <v>0.28206441720165398</v>
      </c>
      <c r="L11" s="17">
        <v>0.262410431112583</v>
      </c>
      <c r="M11" s="17"/>
      <c r="N11" s="17">
        <v>0.261170075386364</v>
      </c>
      <c r="O11" s="17">
        <v>0.31105924763458898</v>
      </c>
      <c r="P11" s="17">
        <v>0.23878151694215</v>
      </c>
      <c r="Q11" s="17">
        <v>0.27609519601638899</v>
      </c>
      <c r="R11" s="17">
        <v>0.34807105000018701</v>
      </c>
      <c r="S11" s="17">
        <v>0.15356449325605201</v>
      </c>
      <c r="T11" s="17">
        <v>0.32393050192112799</v>
      </c>
      <c r="U11" s="17">
        <v>0.30700018303585502</v>
      </c>
      <c r="V11" s="17">
        <v>0.29395642073488198</v>
      </c>
      <c r="W11" s="17">
        <v>0.303432384760978</v>
      </c>
      <c r="X11" s="17">
        <v>0.212350704939962</v>
      </c>
      <c r="Y11" s="17">
        <v>0.13220470943613599</v>
      </c>
      <c r="Z11" s="17"/>
      <c r="AA11" s="17">
        <v>0.27291267252518397</v>
      </c>
      <c r="AB11" s="17">
        <v>0.24530779033341599</v>
      </c>
      <c r="AC11" s="17">
        <v>0.26270226236662397</v>
      </c>
      <c r="AD11" s="17">
        <v>0.39055374052915898</v>
      </c>
      <c r="AE11" s="17">
        <v>9.0122374358653196E-2</v>
      </c>
    </row>
    <row r="12" spans="2:31" ht="16" x14ac:dyDescent="0.2">
      <c r="B12" s="18" t="s">
        <v>51</v>
      </c>
      <c r="C12" s="17">
        <v>0.15626555199605099</v>
      </c>
      <c r="D12" s="17">
        <v>0.11671715529164101</v>
      </c>
      <c r="E12" s="17">
        <v>0.15155645237801499</v>
      </c>
      <c r="F12" s="17">
        <v>0.111622892457216</v>
      </c>
      <c r="G12" s="17">
        <v>0.18387903054976901</v>
      </c>
      <c r="H12" s="17">
        <v>0.180603806897041</v>
      </c>
      <c r="I12" s="17">
        <v>0.18394511476785699</v>
      </c>
      <c r="J12" s="17"/>
      <c r="K12" s="17">
        <v>0.16494349795760499</v>
      </c>
      <c r="L12" s="17">
        <v>0.14654571600657401</v>
      </c>
      <c r="M12" s="17"/>
      <c r="N12" s="17">
        <v>0.162901048429797</v>
      </c>
      <c r="O12" s="17">
        <v>0.14652801272066801</v>
      </c>
      <c r="P12" s="17">
        <v>0.12961369048454299</v>
      </c>
      <c r="Q12" s="17">
        <v>0.149731970174725</v>
      </c>
      <c r="R12" s="17">
        <v>0.17576383030202</v>
      </c>
      <c r="S12" s="17">
        <v>0.15815778782353801</v>
      </c>
      <c r="T12" s="17">
        <v>0.164095004465028</v>
      </c>
      <c r="U12" s="17">
        <v>0.21421699896163601</v>
      </c>
      <c r="V12" s="17">
        <v>0.15064554348593301</v>
      </c>
      <c r="W12" s="17">
        <v>0.17433098127312599</v>
      </c>
      <c r="X12" s="17">
        <v>0.12772535813656299</v>
      </c>
      <c r="Y12" s="17">
        <v>0.121445944288223</v>
      </c>
      <c r="Z12" s="17"/>
      <c r="AA12" s="17">
        <v>0.18109885937564399</v>
      </c>
      <c r="AB12" s="17">
        <v>0.16645784247165701</v>
      </c>
      <c r="AC12" s="17">
        <v>0.15135166407633299</v>
      </c>
      <c r="AD12" s="17">
        <v>0.10765306903548701</v>
      </c>
      <c r="AE12" s="17">
        <v>0.194851763920764</v>
      </c>
    </row>
    <row r="13" spans="2:31" ht="16" x14ac:dyDescent="0.2">
      <c r="B13" s="18" t="s">
        <v>52</v>
      </c>
      <c r="C13" s="17">
        <v>0.10397258780718301</v>
      </c>
      <c r="D13" s="17">
        <v>6.8963834551137998E-2</v>
      </c>
      <c r="E13" s="17">
        <v>4.5823260502165702E-2</v>
      </c>
      <c r="F13" s="17">
        <v>7.4792688083213196E-2</v>
      </c>
      <c r="G13" s="17">
        <v>0.104410793361999</v>
      </c>
      <c r="H13" s="17">
        <v>0.15052780131555199</v>
      </c>
      <c r="I13" s="17">
        <v>0.16660838150265</v>
      </c>
      <c r="J13" s="17"/>
      <c r="K13" s="17">
        <v>0.104590141614539</v>
      </c>
      <c r="L13" s="17">
        <v>0.1037575831359</v>
      </c>
      <c r="M13" s="17"/>
      <c r="N13" s="17">
        <v>6.6385769465470507E-2</v>
      </c>
      <c r="O13" s="17">
        <v>0.12983105871335501</v>
      </c>
      <c r="P13" s="17">
        <v>0.13214011081830301</v>
      </c>
      <c r="Q13" s="17">
        <v>0.108672211859196</v>
      </c>
      <c r="R13" s="17">
        <v>8.2982707833512803E-2</v>
      </c>
      <c r="S13" s="17">
        <v>0.122481483163208</v>
      </c>
      <c r="T13" s="17">
        <v>0.111744806457918</v>
      </c>
      <c r="U13" s="17">
        <v>0.119708283155541</v>
      </c>
      <c r="V13" s="17">
        <v>6.8355831448562401E-2</v>
      </c>
      <c r="W13" s="17">
        <v>0.10024496505255701</v>
      </c>
      <c r="X13" s="17">
        <v>0.11133261593207699</v>
      </c>
      <c r="Y13" s="17">
        <v>0.159975574899763</v>
      </c>
      <c r="Z13" s="17"/>
      <c r="AA13" s="17">
        <v>0.123425795349241</v>
      </c>
      <c r="AB13" s="17">
        <v>8.1658840458220402E-2</v>
      </c>
      <c r="AC13" s="17">
        <v>8.7925225193605794E-2</v>
      </c>
      <c r="AD13" s="17">
        <v>9.1108048200369801E-2</v>
      </c>
      <c r="AE13" s="17">
        <v>0</v>
      </c>
    </row>
    <row r="14" spans="2:31" ht="32" x14ac:dyDescent="0.2">
      <c r="B14" s="18" t="s">
        <v>66</v>
      </c>
      <c r="C14" s="19">
        <v>0.234239817918898</v>
      </c>
      <c r="D14" s="19">
        <v>0.155161693058432</v>
      </c>
      <c r="E14" s="19">
        <v>0.118080643482495</v>
      </c>
      <c r="F14" s="19">
        <v>0.18094838144514899</v>
      </c>
      <c r="G14" s="19">
        <v>0.23746738486808699</v>
      </c>
      <c r="H14" s="19">
        <v>0.29771359667580499</v>
      </c>
      <c r="I14" s="19">
        <v>0.37922224819364297</v>
      </c>
      <c r="J14" s="19"/>
      <c r="K14" s="19">
        <v>0.186796734708505</v>
      </c>
      <c r="L14" s="19">
        <v>0.27951003088202397</v>
      </c>
      <c r="M14" s="19"/>
      <c r="N14" s="19">
        <v>0.21881906510671101</v>
      </c>
      <c r="O14" s="19">
        <v>0.22656570781506799</v>
      </c>
      <c r="P14" s="19">
        <v>0.294279793715222</v>
      </c>
      <c r="Q14" s="19">
        <v>0.21345099554338401</v>
      </c>
      <c r="R14" s="19">
        <v>0.25074530112507398</v>
      </c>
      <c r="S14" s="19">
        <v>0.24972640356963499</v>
      </c>
      <c r="T14" s="19">
        <v>0.229206681434837</v>
      </c>
      <c r="U14" s="19">
        <v>0.213094236947346</v>
      </c>
      <c r="V14" s="19">
        <v>0.15818133982150101</v>
      </c>
      <c r="W14" s="19">
        <v>0.21674909296019301</v>
      </c>
      <c r="X14" s="19">
        <v>0.31618030305550299</v>
      </c>
      <c r="Y14" s="19">
        <v>0.39413510436146398</v>
      </c>
      <c r="Z14" s="19"/>
      <c r="AA14" s="19">
        <v>0.27397142880354097</v>
      </c>
      <c r="AB14" s="19">
        <v>0.234088485625639</v>
      </c>
      <c r="AC14" s="19">
        <v>0.234154982198646</v>
      </c>
      <c r="AD14" s="19">
        <v>0.124977716716782</v>
      </c>
      <c r="AE14" s="19">
        <v>0.14602197053441901</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E19"/>
  <sheetViews>
    <sheetView showGridLines="0" workbookViewId="0">
      <pane xSplit="2" topLeftCell="C1" activePane="topRight" state="frozen"/>
      <selection pane="topRight"/>
    </sheetView>
  </sheetViews>
  <sheetFormatPr baseColWidth="10" defaultRowHeight="15" x14ac:dyDescent="0.2"/>
  <cols>
    <col min="2" max="2" width="25.6640625" customWidth="1"/>
    <col min="3" max="9" width="10.6640625" customWidth="1"/>
    <col min="10" max="10" width="2.1640625" customWidth="1"/>
    <col min="11" max="12" width="10.6640625" customWidth="1"/>
    <col min="13" max="13" width="2.1640625" customWidth="1"/>
    <col min="14" max="25" width="10.6640625" customWidth="1"/>
    <col min="26" max="26" width="2.1640625" customWidth="1"/>
    <col min="27" max="31" width="10.6640625" customWidth="1"/>
    <col min="32" max="32" width="2.1640625" customWidth="1"/>
  </cols>
  <sheetData>
    <row r="2" spans="2:31" ht="40" customHeight="1" x14ac:dyDescent="0.2">
      <c r="D2" s="27" t="s">
        <v>71</v>
      </c>
      <c r="E2" s="23"/>
      <c r="F2" s="23"/>
      <c r="G2" s="23"/>
      <c r="H2" s="23"/>
      <c r="I2" s="23"/>
      <c r="J2" s="23"/>
      <c r="K2" s="23"/>
      <c r="L2" s="23"/>
      <c r="M2" s="23"/>
      <c r="N2" s="23"/>
      <c r="O2" s="23"/>
      <c r="P2" s="23"/>
      <c r="Q2" s="23"/>
      <c r="R2" s="23"/>
      <c r="S2" s="23"/>
      <c r="T2" s="23"/>
      <c r="U2" s="23"/>
      <c r="V2" s="23"/>
      <c r="W2" s="23"/>
      <c r="X2" s="23"/>
      <c r="Y2" s="23"/>
      <c r="Z2" s="23"/>
      <c r="AA2" s="23"/>
      <c r="AB2" s="23"/>
      <c r="AC2" s="23"/>
    </row>
    <row r="5" spans="2:31" ht="30" customHeight="1" x14ac:dyDescent="0.2">
      <c r="B5" s="15"/>
      <c r="C5" s="15"/>
      <c r="D5" s="26" t="s">
        <v>44</v>
      </c>
      <c r="E5" s="26"/>
      <c r="F5" s="26"/>
      <c r="G5" s="26"/>
      <c r="H5" s="26"/>
      <c r="I5" s="26"/>
      <c r="J5" s="15"/>
      <c r="K5" s="26" t="s">
        <v>45</v>
      </c>
      <c r="L5" s="26"/>
      <c r="M5" s="15"/>
      <c r="N5" s="26" t="s">
        <v>46</v>
      </c>
      <c r="O5" s="26"/>
      <c r="P5" s="26"/>
      <c r="Q5" s="26"/>
      <c r="R5" s="26"/>
      <c r="S5" s="26"/>
      <c r="T5" s="26"/>
      <c r="U5" s="26"/>
      <c r="V5" s="26"/>
      <c r="W5" s="26"/>
      <c r="X5" s="26"/>
      <c r="Y5" s="26"/>
      <c r="Z5" s="15"/>
      <c r="AA5" s="26" t="s">
        <v>47</v>
      </c>
      <c r="AB5" s="26"/>
      <c r="AC5" s="26"/>
      <c r="AD5" s="26"/>
      <c r="AE5" s="26"/>
    </row>
    <row r="6" spans="2:31" ht="80" x14ac:dyDescent="0.2">
      <c r="B6" t="s">
        <v>15</v>
      </c>
      <c r="C6" s="9" t="s">
        <v>16</v>
      </c>
      <c r="D6" s="12" t="s">
        <v>17</v>
      </c>
      <c r="E6" s="12" t="s">
        <v>18</v>
      </c>
      <c r="F6" s="12" t="s">
        <v>19</v>
      </c>
      <c r="G6" s="12" t="s">
        <v>20</v>
      </c>
      <c r="H6" s="12" t="s">
        <v>21</v>
      </c>
      <c r="I6" s="12" t="s">
        <v>22</v>
      </c>
      <c r="K6" s="12" t="s">
        <v>25</v>
      </c>
      <c r="L6" s="12" t="s">
        <v>26</v>
      </c>
      <c r="N6" s="12" t="s">
        <v>27</v>
      </c>
      <c r="O6" s="12" t="s">
        <v>28</v>
      </c>
      <c r="P6" s="12" t="s">
        <v>29</v>
      </c>
      <c r="Q6" s="12" t="s">
        <v>30</v>
      </c>
      <c r="R6" s="12" t="s">
        <v>31</v>
      </c>
      <c r="S6" s="12" t="s">
        <v>32</v>
      </c>
      <c r="T6" s="12" t="s">
        <v>33</v>
      </c>
      <c r="U6" s="12" t="s">
        <v>34</v>
      </c>
      <c r="V6" s="12" t="s">
        <v>35</v>
      </c>
      <c r="W6" s="12" t="s">
        <v>36</v>
      </c>
      <c r="X6" s="12" t="s">
        <v>37</v>
      </c>
      <c r="Y6" s="12" t="s">
        <v>38</v>
      </c>
      <c r="AA6" s="12" t="s">
        <v>39</v>
      </c>
      <c r="AB6" s="12" t="s">
        <v>40</v>
      </c>
      <c r="AC6" s="12" t="s">
        <v>41</v>
      </c>
      <c r="AD6" s="12" t="s">
        <v>42</v>
      </c>
      <c r="AE6" s="12" t="s">
        <v>43</v>
      </c>
    </row>
    <row r="7" spans="2:31" ht="30" customHeight="1" x14ac:dyDescent="0.2">
      <c r="B7" s="10" t="s">
        <v>23</v>
      </c>
      <c r="C7" s="10">
        <v>1067</v>
      </c>
      <c r="D7" s="10">
        <v>144</v>
      </c>
      <c r="E7" s="10">
        <v>169</v>
      </c>
      <c r="F7" s="10">
        <v>189</v>
      </c>
      <c r="G7" s="10">
        <v>183</v>
      </c>
      <c r="H7" s="10">
        <v>154</v>
      </c>
      <c r="I7" s="10">
        <v>228</v>
      </c>
      <c r="J7" s="10"/>
      <c r="K7" s="10">
        <v>513</v>
      </c>
      <c r="L7" s="10">
        <v>552</v>
      </c>
      <c r="M7" s="10"/>
      <c r="N7" s="10">
        <v>149</v>
      </c>
      <c r="O7" s="10">
        <v>144</v>
      </c>
      <c r="P7" s="10">
        <v>86</v>
      </c>
      <c r="Q7" s="10">
        <v>101</v>
      </c>
      <c r="R7" s="10">
        <v>69</v>
      </c>
      <c r="S7" s="10">
        <v>95</v>
      </c>
      <c r="T7" s="10">
        <v>90</v>
      </c>
      <c r="U7" s="10">
        <v>42</v>
      </c>
      <c r="V7" s="10">
        <v>119</v>
      </c>
      <c r="W7" s="10">
        <v>88</v>
      </c>
      <c r="X7" s="10">
        <v>53</v>
      </c>
      <c r="Y7" s="10">
        <v>31</v>
      </c>
      <c r="Z7" s="10"/>
      <c r="AA7" s="10">
        <v>244</v>
      </c>
      <c r="AB7" s="10">
        <v>233</v>
      </c>
      <c r="AC7" s="10">
        <v>313</v>
      </c>
      <c r="AD7" s="10">
        <v>130</v>
      </c>
      <c r="AE7" s="10">
        <v>21</v>
      </c>
    </row>
    <row r="8" spans="2:31" ht="30" customHeight="1" x14ac:dyDescent="0.2">
      <c r="B8" s="11" t="s">
        <v>24</v>
      </c>
      <c r="C8" s="11">
        <v>1067</v>
      </c>
      <c r="D8" s="11">
        <v>148</v>
      </c>
      <c r="E8" s="11">
        <v>182</v>
      </c>
      <c r="F8" s="11">
        <v>182</v>
      </c>
      <c r="G8" s="11">
        <v>181</v>
      </c>
      <c r="H8" s="11">
        <v>150</v>
      </c>
      <c r="I8" s="11">
        <v>224</v>
      </c>
      <c r="J8" s="11"/>
      <c r="K8" s="11">
        <v>526</v>
      </c>
      <c r="L8" s="11">
        <v>539</v>
      </c>
      <c r="M8" s="11"/>
      <c r="N8" s="11">
        <v>150</v>
      </c>
      <c r="O8" s="11">
        <v>139</v>
      </c>
      <c r="P8" s="11">
        <v>85</v>
      </c>
      <c r="Q8" s="11">
        <v>96</v>
      </c>
      <c r="R8" s="11">
        <v>75</v>
      </c>
      <c r="S8" s="11">
        <v>96</v>
      </c>
      <c r="T8" s="11">
        <v>85</v>
      </c>
      <c r="U8" s="11">
        <v>43</v>
      </c>
      <c r="V8" s="11">
        <v>117</v>
      </c>
      <c r="W8" s="11">
        <v>96</v>
      </c>
      <c r="X8" s="11">
        <v>53</v>
      </c>
      <c r="Y8" s="11">
        <v>32</v>
      </c>
      <c r="Z8" s="11"/>
      <c r="AA8" s="11">
        <v>244</v>
      </c>
      <c r="AB8" s="11">
        <v>235</v>
      </c>
      <c r="AC8" s="11">
        <v>310</v>
      </c>
      <c r="AD8" s="11">
        <v>129</v>
      </c>
      <c r="AE8" s="11">
        <v>21</v>
      </c>
    </row>
    <row r="9" spans="2:31" ht="16" x14ac:dyDescent="0.2">
      <c r="B9" s="18" t="s">
        <v>63</v>
      </c>
      <c r="C9" s="17">
        <v>8.26688455640881E-2</v>
      </c>
      <c r="D9" s="17">
        <v>0.18997985868299</v>
      </c>
      <c r="E9" s="17">
        <v>0.106898425233609</v>
      </c>
      <c r="F9" s="17">
        <v>5.7198466341705001E-2</v>
      </c>
      <c r="G9" s="17">
        <v>7.0602010650732197E-2</v>
      </c>
      <c r="H9" s="17">
        <v>3.1631562352846601E-2</v>
      </c>
      <c r="I9" s="17">
        <v>5.6701465592804E-2</v>
      </c>
      <c r="J9" s="17"/>
      <c r="K9" s="17">
        <v>0.100274891381662</v>
      </c>
      <c r="L9" s="17">
        <v>6.5799232873549801E-2</v>
      </c>
      <c r="M9" s="17"/>
      <c r="N9" s="17">
        <v>0.13349832911609699</v>
      </c>
      <c r="O9" s="17">
        <v>6.9791231309634494E-2</v>
      </c>
      <c r="P9" s="17">
        <v>0.113787283904164</v>
      </c>
      <c r="Q9" s="17">
        <v>5.0638985738776697E-2</v>
      </c>
      <c r="R9" s="17">
        <v>5.8085427171245201E-2</v>
      </c>
      <c r="S9" s="17">
        <v>8.7111416836764502E-2</v>
      </c>
      <c r="T9" s="17">
        <v>3.4736173547198601E-2</v>
      </c>
      <c r="U9" s="17">
        <v>4.9315972931956199E-2</v>
      </c>
      <c r="V9" s="17">
        <v>0.13071934658279799</v>
      </c>
      <c r="W9" s="17">
        <v>6.9230249542197295E-2</v>
      </c>
      <c r="X9" s="17">
        <v>4.0859167473989003E-2</v>
      </c>
      <c r="Y9" s="17">
        <v>6.4077655779494702E-2</v>
      </c>
      <c r="Z9" s="17"/>
      <c r="AA9" s="17">
        <v>8.2956269402587199E-2</v>
      </c>
      <c r="AB9" s="17">
        <v>0.112352599787008</v>
      </c>
      <c r="AC9" s="17">
        <v>6.1209784095866603E-2</v>
      </c>
      <c r="AD9" s="17">
        <v>0.103176084722593</v>
      </c>
      <c r="AE9" s="17">
        <v>0.19234942803154301</v>
      </c>
    </row>
    <row r="10" spans="2:31" ht="16" x14ac:dyDescent="0.2">
      <c r="B10" s="18" t="s">
        <v>64</v>
      </c>
      <c r="C10" s="17">
        <v>0.19758704929010201</v>
      </c>
      <c r="D10" s="17">
        <v>0.261423226282817</v>
      </c>
      <c r="E10" s="17">
        <v>0.24172562293299199</v>
      </c>
      <c r="F10" s="17">
        <v>0.282164388224735</v>
      </c>
      <c r="G10" s="17">
        <v>0.184383269474514</v>
      </c>
      <c r="H10" s="17">
        <v>0.148182916855674</v>
      </c>
      <c r="I10" s="17">
        <v>9.4435212952172595E-2</v>
      </c>
      <c r="J10" s="17"/>
      <c r="K10" s="17">
        <v>0.185719138409948</v>
      </c>
      <c r="L10" s="17">
        <v>0.209902688398967</v>
      </c>
      <c r="M10" s="17"/>
      <c r="N10" s="17">
        <v>0.20990776969677599</v>
      </c>
      <c r="O10" s="17">
        <v>0.206203167177958</v>
      </c>
      <c r="P10" s="17">
        <v>0.14941132330239301</v>
      </c>
      <c r="Q10" s="17">
        <v>0.21418863232012</v>
      </c>
      <c r="R10" s="17">
        <v>0.20460750682475401</v>
      </c>
      <c r="S10" s="17">
        <v>0.202705375962175</v>
      </c>
      <c r="T10" s="17">
        <v>0.20291881228452299</v>
      </c>
      <c r="U10" s="17">
        <v>0.14169232139549701</v>
      </c>
      <c r="V10" s="17">
        <v>0.18839783875160401</v>
      </c>
      <c r="W10" s="17">
        <v>0.26097029546737299</v>
      </c>
      <c r="X10" s="17">
        <v>0.169479700038147</v>
      </c>
      <c r="Y10" s="17">
        <v>9.9758624723774503E-2</v>
      </c>
      <c r="Z10" s="17"/>
      <c r="AA10" s="17">
        <v>0.141772676842047</v>
      </c>
      <c r="AB10" s="17">
        <v>0.20823212209612799</v>
      </c>
      <c r="AC10" s="17">
        <v>0.20856405269852901</v>
      </c>
      <c r="AD10" s="17">
        <v>0.25898144654204303</v>
      </c>
      <c r="AE10" s="17">
        <v>0.26855511418473499</v>
      </c>
    </row>
    <row r="11" spans="2:31" ht="16" x14ac:dyDescent="0.2">
      <c r="B11" s="18" t="s">
        <v>65</v>
      </c>
      <c r="C11" s="17">
        <v>0.37791578129973702</v>
      </c>
      <c r="D11" s="17">
        <v>0.360654485664827</v>
      </c>
      <c r="E11" s="17">
        <v>0.44061116498250003</v>
      </c>
      <c r="F11" s="17">
        <v>0.39067500831709101</v>
      </c>
      <c r="G11" s="17">
        <v>0.34317746372157698</v>
      </c>
      <c r="H11" s="17">
        <v>0.40424914071453899</v>
      </c>
      <c r="I11" s="17">
        <v>0.338372779114188</v>
      </c>
      <c r="J11" s="17"/>
      <c r="K11" s="17">
        <v>0.40666835016119401</v>
      </c>
      <c r="L11" s="17">
        <v>0.351271253800784</v>
      </c>
      <c r="M11" s="17"/>
      <c r="N11" s="17">
        <v>0.38557875469462999</v>
      </c>
      <c r="O11" s="17">
        <v>0.33583150739962903</v>
      </c>
      <c r="P11" s="17">
        <v>0.40534081484082501</v>
      </c>
      <c r="Q11" s="17">
        <v>0.38764191494255801</v>
      </c>
      <c r="R11" s="17">
        <v>0.41742343980747798</v>
      </c>
      <c r="S11" s="17">
        <v>0.39767732810566397</v>
      </c>
      <c r="T11" s="17">
        <v>0.34425005008317999</v>
      </c>
      <c r="U11" s="17">
        <v>0.408309243323149</v>
      </c>
      <c r="V11" s="17">
        <v>0.37614280272876099</v>
      </c>
      <c r="W11" s="17">
        <v>0.330078624539486</v>
      </c>
      <c r="X11" s="17">
        <v>0.45202149280800902</v>
      </c>
      <c r="Y11" s="17">
        <v>0.34669383574413398</v>
      </c>
      <c r="Z11" s="17"/>
      <c r="AA11" s="17">
        <v>0.350640665647107</v>
      </c>
      <c r="AB11" s="17">
        <v>0.345579823384219</v>
      </c>
      <c r="AC11" s="17">
        <v>0.42300019977499498</v>
      </c>
      <c r="AD11" s="17">
        <v>0.44089146706747401</v>
      </c>
      <c r="AE11" s="17">
        <v>0.19505039454821599</v>
      </c>
    </row>
    <row r="12" spans="2:31" ht="16" x14ac:dyDescent="0.2">
      <c r="B12" s="18" t="s">
        <v>51</v>
      </c>
      <c r="C12" s="17">
        <v>0.19222289954181901</v>
      </c>
      <c r="D12" s="17">
        <v>0.131499576988796</v>
      </c>
      <c r="E12" s="17">
        <v>0.1273688138771</v>
      </c>
      <c r="F12" s="17">
        <v>0.187991109509869</v>
      </c>
      <c r="G12" s="17">
        <v>0.227018718189094</v>
      </c>
      <c r="H12" s="17">
        <v>0.22791073878215601</v>
      </c>
      <c r="I12" s="17">
        <v>0.23652702820322299</v>
      </c>
      <c r="J12" s="17"/>
      <c r="K12" s="17">
        <v>0.19691655422668999</v>
      </c>
      <c r="L12" s="17">
        <v>0.18463269071077601</v>
      </c>
      <c r="M12" s="17"/>
      <c r="N12" s="17">
        <v>0.17991363925447901</v>
      </c>
      <c r="O12" s="17">
        <v>0.21756165834619301</v>
      </c>
      <c r="P12" s="17">
        <v>0.19073916722460499</v>
      </c>
      <c r="Q12" s="17">
        <v>0.20877555347718199</v>
      </c>
      <c r="R12" s="17">
        <v>0.12713672783472699</v>
      </c>
      <c r="S12" s="17">
        <v>0.154876210844345</v>
      </c>
      <c r="T12" s="17">
        <v>0.25264259140116901</v>
      </c>
      <c r="U12" s="17">
        <v>0.231255473231117</v>
      </c>
      <c r="V12" s="17">
        <v>0.17087506230656499</v>
      </c>
      <c r="W12" s="17">
        <v>0.20446688486494499</v>
      </c>
      <c r="X12" s="17">
        <v>0.208847081422601</v>
      </c>
      <c r="Y12" s="17">
        <v>0.15959762963309501</v>
      </c>
      <c r="Z12" s="17"/>
      <c r="AA12" s="17">
        <v>0.25996356320071701</v>
      </c>
      <c r="AB12" s="17">
        <v>0.16490049564489601</v>
      </c>
      <c r="AC12" s="17">
        <v>0.190210471080559</v>
      </c>
      <c r="AD12" s="17">
        <v>0.134787506315831</v>
      </c>
      <c r="AE12" s="17">
        <v>0.24329637377338401</v>
      </c>
    </row>
    <row r="13" spans="2:31" ht="16" x14ac:dyDescent="0.2">
      <c r="B13" s="18" t="s">
        <v>52</v>
      </c>
      <c r="C13" s="17">
        <v>8.7879736018677101E-2</v>
      </c>
      <c r="D13" s="17">
        <v>1.37018219900009E-2</v>
      </c>
      <c r="E13" s="17">
        <v>7.0659362776139906E-2</v>
      </c>
      <c r="F13" s="17">
        <v>4.2182490166367999E-2</v>
      </c>
      <c r="G13" s="17">
        <v>9.1389650011111406E-2</v>
      </c>
      <c r="H13" s="17">
        <v>0.11753064415653</v>
      </c>
      <c r="I13" s="17">
        <v>0.16540323061664999</v>
      </c>
      <c r="J13" s="17"/>
      <c r="K13" s="17">
        <v>6.9447217381554294E-2</v>
      </c>
      <c r="L13" s="17">
        <v>0.106191382537917</v>
      </c>
      <c r="M13" s="17"/>
      <c r="N13" s="17">
        <v>5.8100406235202802E-2</v>
      </c>
      <c r="O13" s="17">
        <v>0.11573946944005099</v>
      </c>
      <c r="P13" s="17">
        <v>8.2665234710434396E-2</v>
      </c>
      <c r="Q13" s="17">
        <v>9.8167367518422005E-2</v>
      </c>
      <c r="R13" s="17">
        <v>0.10356289313856699</v>
      </c>
      <c r="S13" s="17">
        <v>8.4901578501207706E-2</v>
      </c>
      <c r="T13" s="17">
        <v>0.109376975695614</v>
      </c>
      <c r="U13" s="17">
        <v>4.63525151263788E-2</v>
      </c>
      <c r="V13" s="17">
        <v>6.7445041858146801E-2</v>
      </c>
      <c r="W13" s="17">
        <v>6.5828385767685696E-2</v>
      </c>
      <c r="X13" s="17">
        <v>9.1239770280081206E-2</v>
      </c>
      <c r="Y13" s="17">
        <v>0.19561420004683999</v>
      </c>
      <c r="Z13" s="17"/>
      <c r="AA13" s="17">
        <v>6.8245696252880295E-2</v>
      </c>
      <c r="AB13" s="17">
        <v>0.112091603456972</v>
      </c>
      <c r="AC13" s="17">
        <v>6.2446463936330299E-2</v>
      </c>
      <c r="AD13" s="17">
        <v>4.4556434567380503E-2</v>
      </c>
      <c r="AE13" s="17">
        <v>5.2643606680688598E-2</v>
      </c>
    </row>
    <row r="14" spans="2:31" ht="32" x14ac:dyDescent="0.2">
      <c r="B14" s="18" t="s">
        <v>66</v>
      </c>
      <c r="C14" s="19">
        <v>6.1725688285576501E-2</v>
      </c>
      <c r="D14" s="19">
        <v>4.27410303905695E-2</v>
      </c>
      <c r="E14" s="19">
        <v>1.2736610197659299E-2</v>
      </c>
      <c r="F14" s="19">
        <v>3.97885374402316E-2</v>
      </c>
      <c r="G14" s="19">
        <v>8.3428887952971403E-2</v>
      </c>
      <c r="H14" s="19">
        <v>7.0494997138253801E-2</v>
      </c>
      <c r="I14" s="19">
        <v>0.108560283520963</v>
      </c>
      <c r="J14" s="19"/>
      <c r="K14" s="19">
        <v>4.0973848438951202E-2</v>
      </c>
      <c r="L14" s="19">
        <v>8.2202751678005295E-2</v>
      </c>
      <c r="M14" s="19"/>
      <c r="N14" s="19">
        <v>3.3001101002814497E-2</v>
      </c>
      <c r="O14" s="19">
        <v>5.4872966326535301E-2</v>
      </c>
      <c r="P14" s="19">
        <v>5.8056176017579099E-2</v>
      </c>
      <c r="Q14" s="19">
        <v>4.05875460029416E-2</v>
      </c>
      <c r="R14" s="19">
        <v>8.9184005223228696E-2</v>
      </c>
      <c r="S14" s="19">
        <v>7.2728089749842906E-2</v>
      </c>
      <c r="T14" s="19">
        <v>5.6075396988316102E-2</v>
      </c>
      <c r="U14" s="19">
        <v>0.12307447399190199</v>
      </c>
      <c r="V14" s="19">
        <v>6.6419907772124004E-2</v>
      </c>
      <c r="W14" s="19">
        <v>6.9425559818312804E-2</v>
      </c>
      <c r="X14" s="19">
        <v>3.7552787977173097E-2</v>
      </c>
      <c r="Y14" s="19">
        <v>0.134258054072663</v>
      </c>
      <c r="Z14" s="19"/>
      <c r="AA14" s="19">
        <v>9.6421128654661403E-2</v>
      </c>
      <c r="AB14" s="19">
        <v>5.6843355630777297E-2</v>
      </c>
      <c r="AC14" s="19">
        <v>5.4569028413719599E-2</v>
      </c>
      <c r="AD14" s="19">
        <v>1.76070607846774E-2</v>
      </c>
      <c r="AE14" s="19">
        <v>4.8105082781433398E-2</v>
      </c>
    </row>
    <row r="15" spans="2:31" x14ac:dyDescent="0.2">
      <c r="B15" s="16"/>
    </row>
    <row r="16" spans="2:31" x14ac:dyDescent="0.2">
      <c r="B16" t="s">
        <v>55</v>
      </c>
    </row>
    <row r="17" spans="2:2" x14ac:dyDescent="0.2">
      <c r="B17" t="s">
        <v>56</v>
      </c>
    </row>
    <row r="19" spans="2:2" x14ac:dyDescent="0.2">
      <c r="B19" s="8" t="str">
        <f>HYPERLINK("#'Contents'!A1", "Return to Contents")</f>
        <v>Return to Contents</v>
      </c>
    </row>
  </sheetData>
  <mergeCells count="5">
    <mergeCell ref="D5:I5"/>
    <mergeCell ref="K5:L5"/>
    <mergeCell ref="N5:Y5"/>
    <mergeCell ref="AA5:AE5"/>
    <mergeCell ref="D2:AC2"/>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62</vt:i4>
      </vt:variant>
    </vt:vector>
  </HeadingPairs>
  <TitlesOfParts>
    <vt:vector size="62" baseType="lpstr">
      <vt:lpstr>Cover Sheet</vt:lpstr>
      <vt:lpstr>Contents</vt:lpstr>
      <vt:lpstr>Full Results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JulesWalkden</dc:creator>
  <cp:lastModifiedBy>Noah Bezalel</cp:lastModifiedBy>
  <dcterms:created xsi:type="dcterms:W3CDTF">2025-11-20T11:46:29Z</dcterms:created>
  <dcterms:modified xsi:type="dcterms:W3CDTF">2025-11-21T09:31:31Z</dcterms:modified>
</cp:coreProperties>
</file>