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ulesWalkden\Documents\"/>
    </mc:Choice>
  </mc:AlternateContent>
  <xr:revisionPtr revIDLastSave="0" documentId="8_{1AB08CF4-240A-4A4F-BFDD-B7F890A02A62}" xr6:coauthVersionLast="47" xr6:coauthVersionMax="47" xr10:uidLastSave="{00000000-0000-0000-0000-000000000000}"/>
  <bookViews>
    <workbookView xWindow="-110" yWindow="-110" windowWidth="23260" windowHeight="14860"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44" r:id="rId44"/>
    <sheet name="Table 42" sheetId="45" r:id="rId45"/>
    <sheet name="Table 43" sheetId="46" r:id="rId46"/>
    <sheet name="Table 44" sheetId="47" r:id="rId47"/>
    <sheet name="Table 45" sheetId="48" r:id="rId48"/>
    <sheet name="Table 46" sheetId="49" r:id="rId49"/>
    <sheet name="Table 47" sheetId="50" r:id="rId50"/>
    <sheet name="Table 48" sheetId="51" r:id="rId51"/>
    <sheet name="Table 49" sheetId="52" r:id="rId52"/>
    <sheet name="Table 50" sheetId="53" r:id="rId53"/>
    <sheet name="Table 51" sheetId="54" r:id="rId54"/>
    <sheet name="Table 52" sheetId="55" r:id="rId55"/>
    <sheet name="Table 53" sheetId="56" r:id="rId56"/>
    <sheet name="Table 54" sheetId="57" r:id="rId57"/>
    <sheet name="Table 55" sheetId="58" r:id="rId58"/>
    <sheet name="Table 56" sheetId="59" r:id="rId59"/>
    <sheet name="Table 57" sheetId="60" r:id="rId60"/>
    <sheet name="Table 58" sheetId="61" r:id="rId61"/>
    <sheet name="Table 59" sheetId="62" r:id="rId62"/>
    <sheet name="Table 60" sheetId="63" r:id="rId63"/>
    <sheet name="Table 61" sheetId="64" r:id="rId64"/>
    <sheet name="Table 62" sheetId="65" r:id="rId65"/>
    <sheet name="Table 63" sheetId="66" r:id="rId66"/>
    <sheet name="Table 64" sheetId="67" r:id="rId67"/>
    <sheet name="Table 65" sheetId="68" r:id="rId68"/>
    <sheet name="Table 66" sheetId="69" r:id="rId69"/>
    <sheet name="Table 67" sheetId="70" r:id="rId70"/>
    <sheet name="Table 68" sheetId="71" r:id="rId71"/>
    <sheet name="Table 69" sheetId="72" r:id="rId72"/>
    <sheet name="Table 70" sheetId="73" r:id="rId73"/>
    <sheet name="Table 71" sheetId="74" r:id="rId74"/>
    <sheet name="Table 72" sheetId="75" r:id="rId75"/>
    <sheet name="Table 73" sheetId="76" r:id="rId76"/>
    <sheet name="Table 74" sheetId="77" r:id="rId77"/>
    <sheet name="Table 75" sheetId="78" r:id="rId78"/>
    <sheet name="Table 76" sheetId="79" r:id="rId79"/>
    <sheet name="Table 77" sheetId="80" r:id="rId80"/>
    <sheet name="Table 78" sheetId="81" r:id="rId81"/>
    <sheet name="Table 79" sheetId="82" r:id="rId82"/>
    <sheet name="Table 80" sheetId="83" r:id="rId83"/>
    <sheet name="Table 81" sheetId="84" r:id="rId84"/>
    <sheet name="Table 82" sheetId="85" r:id="rId85"/>
    <sheet name="Table 83" sheetId="86" r:id="rId86"/>
    <sheet name="Table 84" sheetId="87" r:id="rId87"/>
    <sheet name="Table 85" sheetId="88" r:id="rId88"/>
    <sheet name="Table 86" sheetId="89" r:id="rId89"/>
    <sheet name="Table 87" sheetId="90" r:id="rId90"/>
    <sheet name="Table 88" sheetId="91" r:id="rId91"/>
    <sheet name="Table 89" sheetId="92" r:id="rId92"/>
    <sheet name="Table 90" sheetId="93" r:id="rId93"/>
    <sheet name="Table 91" sheetId="94" r:id="rId94"/>
    <sheet name="Table 92" sheetId="95" r:id="rId95"/>
    <sheet name="Table 93" sheetId="96" r:id="rId96"/>
    <sheet name="Table 94" sheetId="97" r:id="rId97"/>
    <sheet name="Table 95" sheetId="98" r:id="rId98"/>
    <sheet name="Table 96" sheetId="99" r:id="rId99"/>
    <sheet name="Table 97" sheetId="100" r:id="rId100"/>
    <sheet name="Table 98" sheetId="101" r:id="rId101"/>
    <sheet name="Table 99" sheetId="102" r:id="rId102"/>
    <sheet name="Table 100" sheetId="103" r:id="rId103"/>
    <sheet name="Table 101" sheetId="104" r:id="rId104"/>
    <sheet name="Table 102" sheetId="105" r:id="rId105"/>
    <sheet name="Table 103" sheetId="106" r:id="rId106"/>
    <sheet name="Table 104" sheetId="107" r:id="rId107"/>
    <sheet name="Table 105" sheetId="108" r:id="rId108"/>
    <sheet name="Table 106" sheetId="109" r:id="rId109"/>
    <sheet name="Table 107" sheetId="110" r:id="rId110"/>
    <sheet name="Table 108" sheetId="111" r:id="rId111"/>
    <sheet name="Table 109" sheetId="112" r:id="rId112"/>
    <sheet name="Table 110" sheetId="113" r:id="rId113"/>
    <sheet name="Table 111" sheetId="114" r:id="rId114"/>
    <sheet name="Table 112" sheetId="115" r:id="rId115"/>
    <sheet name="Table 113" sheetId="116" r:id="rId116"/>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16" l="1"/>
  <c r="B18" i="115"/>
  <c r="B16" i="114"/>
  <c r="B20" i="113"/>
  <c r="B18" i="112"/>
  <c r="B16" i="111"/>
  <c r="B20" i="110"/>
  <c r="B18" i="109"/>
  <c r="B16" i="108"/>
  <c r="B20" i="107"/>
  <c r="B18" i="106"/>
  <c r="B16" i="105"/>
  <c r="B23" i="104"/>
  <c r="B21" i="103"/>
  <c r="B21" i="102"/>
  <c r="B21" i="101"/>
  <c r="B21" i="100"/>
  <c r="B16" i="99"/>
  <c r="B16" i="98"/>
  <c r="B16" i="97"/>
  <c r="B16" i="96"/>
  <c r="B16" i="95"/>
  <c r="B16" i="94"/>
  <c r="B16" i="93"/>
  <c r="B16" i="92"/>
  <c r="B16" i="91"/>
  <c r="B17" i="90"/>
  <c r="B22" i="89"/>
  <c r="B19" i="88"/>
  <c r="B25" i="87"/>
  <c r="B17" i="86"/>
  <c r="B17" i="85"/>
  <c r="B17" i="84"/>
  <c r="B17" i="83"/>
  <c r="B17" i="82"/>
  <c r="B17" i="81"/>
  <c r="B20" i="80"/>
  <c r="B17" i="79"/>
  <c r="B20" i="78"/>
  <c r="B16" i="77"/>
  <c r="B16" i="76"/>
  <c r="B18" i="75"/>
  <c r="B21" i="74"/>
  <c r="B18" i="73"/>
  <c r="B16" i="72"/>
  <c r="B21" i="71"/>
  <c r="B16" i="70"/>
  <c r="B16" i="69"/>
  <c r="B17" i="68"/>
  <c r="B17" i="67"/>
  <c r="B17" i="66"/>
  <c r="B17" i="65"/>
  <c r="B17" i="64"/>
  <c r="B17" i="63"/>
  <c r="B16" i="62"/>
  <c r="B23" i="61"/>
  <c r="B17" i="60"/>
  <c r="B22" i="59"/>
  <c r="B22" i="58"/>
  <c r="B22" i="57"/>
  <c r="B22" i="56"/>
  <c r="B16" i="55"/>
  <c r="B16" i="54"/>
  <c r="B17" i="53"/>
  <c r="B22" i="52"/>
  <c r="B18" i="51"/>
  <c r="B17" i="50"/>
  <c r="B17" i="49"/>
  <c r="B17" i="48"/>
  <c r="B17" i="47"/>
  <c r="B17" i="46"/>
  <c r="B17" i="45"/>
  <c r="B26" i="44"/>
  <c r="B22" i="43"/>
  <c r="B22" i="42"/>
  <c r="B22" i="41"/>
  <c r="B22" i="40"/>
  <c r="B26" i="39"/>
  <c r="B24" i="38"/>
  <c r="B16" i="37"/>
  <c r="B19" i="36"/>
  <c r="B18" i="35"/>
  <c r="B18" i="34"/>
  <c r="B18" i="33"/>
  <c r="B18" i="32"/>
  <c r="B18" i="31"/>
  <c r="B18" i="30"/>
  <c r="B18" i="29"/>
  <c r="B18" i="28"/>
  <c r="B20" i="27"/>
  <c r="B20" i="26"/>
  <c r="B20" i="25"/>
  <c r="B20" i="24"/>
  <c r="B17" i="23"/>
  <c r="B30" i="22"/>
  <c r="B18" i="21"/>
  <c r="B18" i="20"/>
  <c r="B18" i="19"/>
  <c r="B18" i="18"/>
  <c r="B18" i="17"/>
  <c r="B18" i="16"/>
  <c r="B18" i="15"/>
  <c r="B18" i="14"/>
  <c r="B18" i="13"/>
  <c r="B32" i="12"/>
  <c r="B20" i="11"/>
  <c r="B20" i="10"/>
  <c r="B20" i="9"/>
  <c r="B20" i="8"/>
  <c r="B20" i="7"/>
  <c r="B20" i="6"/>
  <c r="B31" i="5"/>
  <c r="B28" i="4"/>
  <c r="E121" i="2"/>
  <c r="D121" i="2"/>
  <c r="E120" i="2"/>
  <c r="D120" i="2"/>
  <c r="E119" i="2"/>
  <c r="D119" i="2"/>
  <c r="E118" i="2"/>
  <c r="D118" i="2"/>
  <c r="E117" i="2"/>
  <c r="D117" i="2"/>
  <c r="E116" i="2"/>
  <c r="D116" i="2"/>
  <c r="E115" i="2"/>
  <c r="D115" i="2"/>
  <c r="E114" i="2"/>
  <c r="D114" i="2"/>
  <c r="E113" i="2"/>
  <c r="D113" i="2"/>
  <c r="E112" i="2"/>
  <c r="D112" i="2"/>
  <c r="E111" i="2"/>
  <c r="D111" i="2"/>
  <c r="E110" i="2"/>
  <c r="D110" i="2"/>
  <c r="E109" i="2"/>
  <c r="D109" i="2"/>
  <c r="E108" i="2"/>
  <c r="D108" i="2"/>
  <c r="E107" i="2"/>
  <c r="D107" i="2"/>
  <c r="E106" i="2"/>
  <c r="D106" i="2"/>
  <c r="D105" i="2"/>
  <c r="E104" i="2"/>
  <c r="D104" i="2"/>
  <c r="E103" i="2"/>
  <c r="D103" i="2"/>
  <c r="E102" i="2"/>
  <c r="D102" i="2"/>
  <c r="E101" i="2"/>
  <c r="D101" i="2"/>
  <c r="E100" i="2"/>
  <c r="D100" i="2"/>
  <c r="E99" i="2"/>
  <c r="D99" i="2"/>
  <c r="E98" i="2"/>
  <c r="D98" i="2"/>
  <c r="E97" i="2"/>
  <c r="D97" i="2"/>
  <c r="D96" i="2"/>
  <c r="E95" i="2"/>
  <c r="D95" i="2"/>
  <c r="E94" i="2"/>
  <c r="D94" i="2"/>
  <c r="E93" i="2"/>
  <c r="D93" i="2"/>
  <c r="E92" i="2"/>
  <c r="D92" i="2"/>
  <c r="E91" i="2"/>
  <c r="D91" i="2"/>
  <c r="E90" i="2"/>
  <c r="D90" i="2"/>
  <c r="E89" i="2"/>
  <c r="D89" i="2"/>
  <c r="E88" i="2"/>
  <c r="D88" i="2"/>
  <c r="E87" i="2"/>
  <c r="D87" i="2"/>
  <c r="D86" i="2"/>
  <c r="E85" i="2"/>
  <c r="D85" i="2"/>
  <c r="E84" i="2"/>
  <c r="D84" i="2"/>
  <c r="E83" i="2"/>
  <c r="D83" i="2"/>
  <c r="E82" i="2"/>
  <c r="D82" i="2"/>
  <c r="E81" i="2"/>
  <c r="D81" i="2"/>
  <c r="E80" i="2"/>
  <c r="D80" i="2"/>
  <c r="E79" i="2"/>
  <c r="D79" i="2"/>
  <c r="E78" i="2"/>
  <c r="D78" i="2"/>
  <c r="E77" i="2"/>
  <c r="D77" i="2"/>
  <c r="E76" i="2"/>
  <c r="D76" i="2"/>
  <c r="E75" i="2"/>
  <c r="D75" i="2"/>
  <c r="E74" i="2"/>
  <c r="D74" i="2"/>
  <c r="E73" i="2"/>
  <c r="D73" i="2"/>
  <c r="E72" i="2"/>
  <c r="D72" i="2"/>
  <c r="E71" i="2"/>
  <c r="D71" i="2"/>
  <c r="E70" i="2"/>
  <c r="D70" i="2"/>
  <c r="E69" i="2"/>
  <c r="D69" i="2"/>
  <c r="D68" i="2"/>
  <c r="E67" i="2"/>
  <c r="D67" i="2"/>
  <c r="E66" i="2"/>
  <c r="D66" i="2"/>
  <c r="E65" i="2"/>
  <c r="D65" i="2"/>
  <c r="E64" i="2"/>
  <c r="D64" i="2"/>
  <c r="E63" i="2"/>
  <c r="D63" i="2"/>
  <c r="E62" i="2"/>
  <c r="D62" i="2"/>
  <c r="D61" i="2"/>
  <c r="E60" i="2"/>
  <c r="D60" i="2"/>
  <c r="E59" i="2"/>
  <c r="D59" i="2"/>
  <c r="E58" i="2"/>
  <c r="D58" i="2"/>
  <c r="E57" i="2"/>
  <c r="D57" i="2"/>
  <c r="E56" i="2"/>
  <c r="D56" i="2"/>
  <c r="E55" i="2"/>
  <c r="D55" i="2"/>
  <c r="E54" i="2"/>
  <c r="D54" i="2"/>
  <c r="E53" i="2"/>
  <c r="D53" i="2"/>
  <c r="E52" i="2"/>
  <c r="D52" i="2"/>
  <c r="E51" i="2"/>
  <c r="D51" i="2"/>
  <c r="D50" i="2"/>
  <c r="E49" i="2"/>
  <c r="D49" i="2"/>
  <c r="E48" i="2"/>
  <c r="D48" i="2"/>
  <c r="E47" i="2"/>
  <c r="D47" i="2"/>
  <c r="E46" i="2"/>
  <c r="D46" i="2"/>
  <c r="D45" i="2"/>
  <c r="E44" i="2"/>
  <c r="D44" i="2"/>
  <c r="E43" i="2"/>
  <c r="D43" i="2"/>
  <c r="E42" i="2"/>
  <c r="D42" i="2"/>
  <c r="E41" i="2"/>
  <c r="D41" i="2"/>
  <c r="E40" i="2"/>
  <c r="D40" i="2"/>
  <c r="E39" i="2"/>
  <c r="D39" i="2"/>
  <c r="E38" i="2"/>
  <c r="D38" i="2"/>
  <c r="D37" i="2"/>
  <c r="E36" i="2"/>
  <c r="D36" i="2"/>
  <c r="E35" i="2"/>
  <c r="D35" i="2"/>
  <c r="E34" i="2"/>
  <c r="D34" i="2"/>
  <c r="D33" i="2"/>
  <c r="E32" i="2"/>
  <c r="D32" i="2"/>
  <c r="E31" i="2"/>
  <c r="D31" i="2"/>
  <c r="E30" i="2"/>
  <c r="D30" i="2"/>
  <c r="D29" i="2"/>
  <c r="E28" i="2"/>
  <c r="D28" i="2"/>
  <c r="E27" i="2"/>
  <c r="D27" i="2"/>
  <c r="E26" i="2"/>
  <c r="D26" i="2"/>
  <c r="E25" i="2"/>
  <c r="D25" i="2"/>
  <c r="E24" i="2"/>
  <c r="D24" i="2"/>
  <c r="E23" i="2"/>
  <c r="D23" i="2"/>
  <c r="E22" i="2"/>
  <c r="D22" i="2"/>
  <c r="E21" i="2"/>
  <c r="D21" i="2"/>
  <c r="E20" i="2"/>
  <c r="D20" i="2"/>
  <c r="E19" i="2"/>
  <c r="D19" i="2"/>
  <c r="D18" i="2"/>
  <c r="E17" i="2"/>
  <c r="D17" i="2"/>
  <c r="E16" i="2"/>
  <c r="D16" i="2"/>
  <c r="E15" i="2"/>
  <c r="D15" i="2"/>
  <c r="E14" i="2"/>
  <c r="D14" i="2"/>
  <c r="E13" i="2"/>
  <c r="D13" i="2"/>
  <c r="E12" i="2"/>
  <c r="D12" i="2"/>
  <c r="D11" i="2"/>
  <c r="E10" i="2"/>
  <c r="D10" i="2"/>
  <c r="E9" i="2"/>
  <c r="D9" i="2"/>
  <c r="D6" i="2"/>
  <c r="F20" i="1"/>
</calcChain>
</file>

<file path=xl/sharedStrings.xml><?xml version="1.0" encoding="utf-8"?>
<sst xmlns="http://schemas.openxmlformats.org/spreadsheetml/2006/main" count="3985" uniqueCount="469">
  <si>
    <t>Public First Poll for ccocc (Parents P2)</t>
  </si>
  <si>
    <t>Fieldwork:</t>
  </si>
  <si>
    <t>8th Jul - 22nd Jul 2025</t>
  </si>
  <si>
    <t xml:space="preserve">Interview Method: </t>
  </si>
  <si>
    <t>Online Survey</t>
  </si>
  <si>
    <t>Population represented:</t>
  </si>
  <si>
    <t>Parents of 9-18-year-olds in fulltime education</t>
  </si>
  <si>
    <t>Sample size:</t>
  </si>
  <si>
    <t>Methodology:</t>
  </si>
  <si>
    <t>All results are weighted using Iterative Proportional Fitting, or 'Raking'. The results are  weighted by interlocking age &amp; gender, region and social grade to Nationally Representative Proportions</t>
  </si>
  <si>
    <t>Public First is a member of the BPC and abides by its rules. For more information please contact the Public First polling team:</t>
  </si>
  <si>
    <t>Table of Contents</t>
  </si>
  <si>
    <t>Individual Tables</t>
  </si>
  <si>
    <t>Full Result Row</t>
  </si>
  <si>
    <t>Question Base</t>
  </si>
  <si>
    <t>BASE: All Respondents</t>
  </si>
  <si>
    <t>BASE: Have personally shared something online they would consider to be fake news</t>
  </si>
  <si>
    <t>BASE: Child(ren) has mentioned conspiracy theory to them</t>
  </si>
  <si>
    <t>BASE: Have met someone who believes something they would consider a conspiracy theory</t>
  </si>
  <si>
    <t>BASE: Have more than 1 child</t>
  </si>
  <si>
    <t>BASE: Split 1/4</t>
  </si>
  <si>
    <t>BASE: Split 2/4</t>
  </si>
  <si>
    <t>BASE: Split 3/4</t>
  </si>
  <si>
    <t>BASE: Split 4/4</t>
  </si>
  <si>
    <t>Full Results</t>
  </si>
  <si>
    <t>Gender</t>
  </si>
  <si>
    <t>Age</t>
  </si>
  <si>
    <t>Social Grade</t>
  </si>
  <si>
    <t/>
  </si>
  <si>
    <t>Total</t>
  </si>
  <si>
    <t>Male</t>
  </si>
  <si>
    <t>Female</t>
  </si>
  <si>
    <t>18-24</t>
  </si>
  <si>
    <t>25-34</t>
  </si>
  <si>
    <t>35-44</t>
  </si>
  <si>
    <t>45-54</t>
  </si>
  <si>
    <t>55-64</t>
  </si>
  <si>
    <t>65+</t>
  </si>
  <si>
    <t>AB</t>
  </si>
  <si>
    <t>C1</t>
  </si>
  <si>
    <t>C2</t>
  </si>
  <si>
    <t>DE</t>
  </si>
  <si>
    <t>Unweighted</t>
  </si>
  <si>
    <t>Weighted</t>
  </si>
  <si>
    <t>In your view, what are the main issues affecting your child’s school at the moment? Select up to three of the following If you have multiple children please think of your oldest who is at school.</t>
  </si>
  <si>
    <t>Pressure of exams and assessments</t>
  </si>
  <si>
    <t>Bullying</t>
  </si>
  <si>
    <t>Dealing with poor behaviour</t>
  </si>
  <si>
    <t>Lack of teaching staff and teaching turnover</t>
  </si>
  <si>
    <t>Poor pupil mental health</t>
  </si>
  <si>
    <t>AI impact on school work and home work</t>
  </si>
  <si>
    <t>Lack of resource for pupils with Special Educational Needs</t>
  </si>
  <si>
    <t>Poor facilities in the school</t>
  </si>
  <si>
    <t>Lack of learning resources</t>
  </si>
  <si>
    <t>Conspiracy theories and fake news among pupils</t>
  </si>
  <si>
    <t>Attendance rates and absenteeism</t>
  </si>
  <si>
    <t>Division between people on the basis of their religion</t>
  </si>
  <si>
    <t>Don’t Know</t>
  </si>
  <si>
    <t>Drug misuse among pupils</t>
  </si>
  <si>
    <t>Other (Please Specify)</t>
  </si>
  <si>
    <t>Which of the following are you most concerned about your child or children experiencing online, if any?Select up to three of the following</t>
  </si>
  <si>
    <t>Cyberbullying and online harassment</t>
  </si>
  <si>
    <t>Pornographic and explicit images online</t>
  </si>
  <si>
    <t>Addiction to social media</t>
  </si>
  <si>
    <t>Social media algorithms pushing harmful content</t>
  </si>
  <si>
    <t>Fake news online</t>
  </si>
  <si>
    <t>Violent video games</t>
  </si>
  <si>
    <t>Discrimination online such as racism, sexism</t>
  </si>
  <si>
    <t>Financial scams and fraud</t>
  </si>
  <si>
    <t>Loss of privacy or data misuse</t>
  </si>
  <si>
    <t>The amount of time I spend online</t>
  </si>
  <si>
    <t>The impacts of Artificial Intelligence (AI)</t>
  </si>
  <si>
    <t>Online gambling</t>
  </si>
  <si>
    <t>The spread of conspiracy theories online</t>
  </si>
  <si>
    <t>Intrusive online advertising</t>
  </si>
  <si>
    <t>Political extremism</t>
  </si>
  <si>
    <t>Tracking and surveillance by companies or governments</t>
  </si>
  <si>
    <t>None of the above</t>
  </si>
  <si>
    <t>Looking at the following statements, how likely do you think it is that these are true?: Some political groups have secret plans that are not good for society</t>
  </si>
  <si>
    <t>This is definitely not true</t>
  </si>
  <si>
    <t>This is very unlikely to be true</t>
  </si>
  <si>
    <t>This could be true, but I am not sure</t>
  </si>
  <si>
    <t>There is probably some truth in this, but it is likely exaggerated</t>
  </si>
  <si>
    <t>This is probably true</t>
  </si>
  <si>
    <t>Prefer not to say</t>
  </si>
  <si>
    <t>Looking at the following statements, how likely do you think it is that these are true?: The real truth about significant events is often concealed from the public</t>
  </si>
  <si>
    <t>Looking at the following statements, how likely do you think it is that these are true?: Many political decisions are influenced by secretive groups or societies</t>
  </si>
  <si>
    <t>Looking at the following statements, how likely do you think it is that these are true?: Major past events have been staged in order to manipulate voters</t>
  </si>
  <si>
    <t>Looking at the following statements, how likely do you think it is that these are true?: People with power will always act in ways that harm ordinary people</t>
  </si>
  <si>
    <t>Where do you tend to get your news? Select any which apply</t>
  </si>
  <si>
    <t>National TV news broadcasts</t>
  </si>
  <si>
    <t>Browsing the internet in general</t>
  </si>
  <si>
    <t>Social media platofrms and apps</t>
  </si>
  <si>
    <t>A national newspaper website / app (or newspaper websites / apps)</t>
  </si>
  <si>
    <t>National radio news broadcasts</t>
  </si>
  <si>
    <t>Local radio</t>
  </si>
  <si>
    <t>Word of mouth from family and friends</t>
  </si>
  <si>
    <t>Local newspaper</t>
  </si>
  <si>
    <t>Links on social media to news stories on other platforms</t>
  </si>
  <si>
    <t>A national newspaper (or newspapers), which I buy in a shop</t>
  </si>
  <si>
    <t>Podcasts</t>
  </si>
  <si>
    <t>Online video and streaming platforms</t>
  </si>
  <si>
    <t>News blogs</t>
  </si>
  <si>
    <t>Non-national news websites (e.g. international, local news websites)</t>
  </si>
  <si>
    <t>WhatsApp or other web / phone-based apps that I am a member of</t>
  </si>
  <si>
    <t>Celebrities and social media influencers</t>
  </si>
  <si>
    <t>Don’t know</t>
  </si>
  <si>
    <t>In general, how much would you trust the following?: Your friends and family</t>
  </si>
  <si>
    <t>Completely trust</t>
  </si>
  <si>
    <t>Moderately trust</t>
  </si>
  <si>
    <t>Trust a little</t>
  </si>
  <si>
    <t>Don’t trust at all</t>
  </si>
  <si>
    <t>Don't Know</t>
  </si>
  <si>
    <t>In general, how much would you trust the following?: Wikipedia</t>
  </si>
  <si>
    <t>In general, how much would you trust the following?: Social media influencers</t>
  </si>
  <si>
    <t>In general, how much would you trust the following?: Scientific research</t>
  </si>
  <si>
    <t>In general, how much would you trust the following?: Textbooks</t>
  </si>
  <si>
    <t>In general, how much would you trust the following?: The UK Government</t>
  </si>
  <si>
    <t>In general, how much would you trust the following?: Mainstream news sources</t>
  </si>
  <si>
    <t>In general, how much would you trust the following?: Teachers at your child's school</t>
  </si>
  <si>
    <t>In your view, what makes a news source reliable and trustworthy?Select any which apply</t>
  </si>
  <si>
    <t>Bringing in data and statistics</t>
  </si>
  <si>
    <t>Showing many sides of an argument</t>
  </si>
  <si>
    <t>Bringing in views from experts in the field</t>
  </si>
  <si>
    <t>Being delivered in a clear and direct way</t>
  </si>
  <si>
    <t>Bringing in witness testimony</t>
  </si>
  <si>
    <t>Being not for profit i.e. not trying to make money</t>
  </si>
  <si>
    <t>Reporting quickly on events as they happen</t>
  </si>
  <si>
    <t>Having well-educated people providing the information</t>
  </si>
  <si>
    <t>Having content that gets widely shared and discussed</t>
  </si>
  <si>
    <t>Having people similar to me providing the information</t>
  </si>
  <si>
    <t>Having come from a compelling speaker who makes the argument well</t>
  </si>
  <si>
    <t>Being owned by the Government</t>
  </si>
  <si>
    <t>Having lots of followers on social media</t>
  </si>
  <si>
    <t>Being owned by a private company</t>
  </si>
  <si>
    <t>Being for profit i.e. trying to make money</t>
  </si>
  <si>
    <t xml:space="preserve"> Which of the following comes closest to your view?</t>
  </si>
  <si>
    <t>Social media makes it easier for people to find out what is really going on</t>
  </si>
  <si>
    <t>Social media has made it harder for people to find out what is really going on</t>
  </si>
  <si>
    <t>Social media has not had an impact on how easy or hard it is to find out what is really going on</t>
  </si>
  <si>
    <t>What level of confidence do you have in your child(ren)’s understanding of the following?: How your child(ren)’s personal information or content that they’ve shared can be spread, used and retained online</t>
  </si>
  <si>
    <t>Very confident</t>
  </si>
  <si>
    <t>Moderately confident</t>
  </si>
  <si>
    <t>Not very confident</t>
  </si>
  <si>
    <t>Not at all confident</t>
  </si>
  <si>
    <t>Total Confident:</t>
  </si>
  <si>
    <t>Net:</t>
  </si>
  <si>
    <t>What level of confidence do you have in your child(ren)’s understanding of the following?: Identifying fake news or misinformation from different media and social media sources</t>
  </si>
  <si>
    <t>What level of confidence do you have in your child(ren)’s understanding of the following?: Understanding and identifying potential biases from different media and social media sources</t>
  </si>
  <si>
    <t>To what extent do you think your child(ren) would benefit from learning more about the following?: How your child(ren)’s personal information or content that they’ve shared can be spread, used and retained online</t>
  </si>
  <si>
    <t>My child(ren) would greatly benefit from learning more about this</t>
  </si>
  <si>
    <t>My child(ren) would benefit from learning more about this</t>
  </si>
  <si>
    <t>My child(ren) would benefit a bit from learning more about this</t>
  </si>
  <si>
    <t>My child(ren) wouldn’t benefit from learning more about this</t>
  </si>
  <si>
    <t>To what extent do you think your child(ren) would benefit from learning more about the following?: Identifying fake news or misinformation from different media and social media sources</t>
  </si>
  <si>
    <t>To what extent do you think your child(ren) would benefit from learning more about the following?: Understanding and identifying potential biases from different media and social media sources</t>
  </si>
  <si>
    <t>And how effective do you think your child(ren)’s school is at teaching them about those same topics?: How your child(ren)’s personal information or content that they’ve shared can be spread, used and retained online</t>
  </si>
  <si>
    <t>Very effective</t>
  </si>
  <si>
    <t>Moderately effective</t>
  </si>
  <si>
    <t>Not very effective</t>
  </si>
  <si>
    <t>Not at all effective</t>
  </si>
  <si>
    <t>And how effective do you think your child(ren)’s school is at teaching them about those same topics?: Identifying fake news or misinformation from different media and social media sources</t>
  </si>
  <si>
    <t>And how effective do you think your child(ren)’s school is at teaching them about those same topics?: Understanding and identifying potential biases from different media and social media sources</t>
  </si>
  <si>
    <t xml:space="preserve"> Compared to 5 years ago, has it become easier or harder for you to find accurate and trustworthy information on current events?</t>
  </si>
  <si>
    <t>Much easier</t>
  </si>
  <si>
    <t>Easier</t>
  </si>
  <si>
    <t>Neither easier nor harder</t>
  </si>
  <si>
    <t>Harder</t>
  </si>
  <si>
    <t>Much harder</t>
  </si>
  <si>
    <t xml:space="preserve"> When thinking about “fake news”, which of the following comes closest to your view?By “fake news” we mean any news which is false or misleading.</t>
  </si>
  <si>
    <t>Fake news is mostly harmless, and is normally spread for fun or entertainment</t>
  </si>
  <si>
    <t>Fake news is mostly harmful, and is normally spread to mislead or confuse people</t>
  </si>
  <si>
    <t>Which forms of misleading content, or “fake news”, have you encountered online in the last month?Select any which apply</t>
  </si>
  <si>
    <t>AI generated images or videos that were made to seem real</t>
  </si>
  <si>
    <t>Clickbait headlines that misrepresent the actual content</t>
  </si>
  <si>
    <t>“Deepfakes” where AI generated images, video or audio is made to look like a real person</t>
  </si>
  <si>
    <t>Misinformation disguised to look like a real news story</t>
  </si>
  <si>
    <t>Out-of-context video clips or photos presented misleadingly</t>
  </si>
  <si>
    <t>Content created to be funny that some people believed was real</t>
  </si>
  <si>
    <t>Fabricated testimonials or fake endorsements</t>
  </si>
  <si>
    <t>Misattributed quotes or images (e.g., wrongly attributed to a famous person)</t>
  </si>
  <si>
    <t>Information from a real news website that turned out to be wrong</t>
  </si>
  <si>
    <t>Which of the following topics or subject matters have you encountered fake news on in the last month?Select any which apply</t>
  </si>
  <si>
    <t>Fake news about celebrities or gossip</t>
  </si>
  <si>
    <t>Fake news about political events</t>
  </si>
  <si>
    <t>Fake news about public figures (e.g., business leaders, scientists)</t>
  </si>
  <si>
    <t>Fake news about wars or conflicts</t>
  </si>
  <si>
    <t>Fake news about health or medical advice (e.g., vaccines, diets, cures)</t>
  </si>
  <si>
    <t>Fake news about crime or public safety</t>
  </si>
  <si>
    <t>Fake news about climate change or environmental issues</t>
  </si>
  <si>
    <t>Fake news about financial markets or economic trends</t>
  </si>
  <si>
    <t>Fake news about natural disasters or emergencies</t>
  </si>
  <si>
    <t>Fake news about historical events</t>
  </si>
  <si>
    <t>Fake news about movie or video games</t>
  </si>
  <si>
    <t>Do you agree or disagree with the following?: It is becoming harder to tell what is real and fake online</t>
  </si>
  <si>
    <t>Strongly Agree</t>
  </si>
  <si>
    <t>Agree</t>
  </si>
  <si>
    <t>Neither Agree nor Disagree</t>
  </si>
  <si>
    <t>Disagree</t>
  </si>
  <si>
    <t>Strongly Disagree</t>
  </si>
  <si>
    <t>Total Agree:</t>
  </si>
  <si>
    <t>Total Disagree:</t>
  </si>
  <si>
    <t>Do you agree or disagree with the following?: You can’t trust most of what you read online</t>
  </si>
  <si>
    <t>Do you agree or disagree with the following?: I don’t tend to understand the things that my children see online</t>
  </si>
  <si>
    <t>Which of the following do you think best explains why fake or misleading information spreads online?Select any which apply</t>
  </si>
  <si>
    <t>People share it without checking if it’s true</t>
  </si>
  <si>
    <t>It is designed to go viral or be widely shared</t>
  </si>
  <si>
    <t>It spreads faster than corrections or fact-checks can catch up</t>
  </si>
  <si>
    <t>It is emotionally provocative (e.g., makes people angry or scared)</t>
  </si>
  <si>
    <t>Social media algorithms are designed in ways that help push it</t>
  </si>
  <si>
    <t>It is convincing</t>
  </si>
  <si>
    <t>It is easy to make</t>
  </si>
  <si>
    <t>It is financially profitable (e.g., through ad clicks or donations)</t>
  </si>
  <si>
    <t>It confirms people’s existing beliefs or biases</t>
  </si>
  <si>
    <t>Powerful individuals or groups want it to spread</t>
  </si>
  <si>
    <t>It is funny or entertaining</t>
  </si>
  <si>
    <t>Which of the following, if any, have you personally experienced in the last year?: A friend sharing fake news and believing it was true</t>
  </si>
  <si>
    <t>I have experienced this in the last year</t>
  </si>
  <si>
    <t>I have experienced this, but not in the last year</t>
  </si>
  <si>
    <t>I have not experienced this</t>
  </si>
  <si>
    <t>Which of the following, if any, have you personally experienced in the last year?: Seeing AI generated content online that I believed to be real at first</t>
  </si>
  <si>
    <t>Which of the following, if any, have you personally experienced in the last year?: Seeing something online that I thought was fake that turned out to be true</t>
  </si>
  <si>
    <t>Which of the following, if any, have you personally experienced in the last year?: Seeing someone’s opinion online presented as fact</t>
  </si>
  <si>
    <t xml:space="preserve"> Have you ever had an argument with a friend, about whether or not some news or information was “fake news”?</t>
  </si>
  <si>
    <t>Yes, I have had an argument like this on multiple occasions</t>
  </si>
  <si>
    <t>Yes, I have had an argument like this once</t>
  </si>
  <si>
    <t>No, I have never had an argument like this</t>
  </si>
  <si>
    <t xml:space="preserve"> Have you ever personally shared something, online or otherwise, that you would consider to be fake news?</t>
  </si>
  <si>
    <t>Yes, on multiple occasions</t>
  </si>
  <si>
    <t>Yes, once</t>
  </si>
  <si>
    <t>Maybe, without knowing</t>
  </si>
  <si>
    <t>No, never</t>
  </si>
  <si>
    <t>Why have you shared things, online or otherwise, that you would consider to be fake news?Select any which apply</t>
  </si>
  <si>
    <t>I did not realise it was fake when I shared it</t>
  </si>
  <si>
    <t>I shared it to ask if it was real</t>
  </si>
  <si>
    <t>It was shocking</t>
  </si>
  <si>
    <t>Because it confirmed what I already suspected about someone or something</t>
  </si>
  <si>
    <t>It was funny</t>
  </si>
  <si>
    <t>It was entertaining</t>
  </si>
  <si>
    <t>Because it made people I don’t like look bad</t>
  </si>
  <si>
    <t xml:space="preserve"> Have you ever explained to your child, or one of your children, that something they saw online was not true or real?For example, edited or AI-generated images, fake or misleading news</t>
  </si>
  <si>
    <t xml:space="preserve"> In general, which of the following comes closest to your view?</t>
  </si>
  <si>
    <t>It’s usually easy to work out what’s true or false online</t>
  </si>
  <si>
    <t>It can be difficult to know what’s true or false online</t>
  </si>
  <si>
    <t>Younger people who spend more time online, tend to be more able to tell what is real and fake online</t>
  </si>
  <si>
    <t>Older people who have more experience with the news and current affairs, tend to be more able to tell what is real and fake online</t>
  </si>
  <si>
    <t>Do you find the following easy or difficult?AI-generated means something generated by a computer, rather than a human.: Identifying AI-generated images</t>
  </si>
  <si>
    <t>Very easy</t>
  </si>
  <si>
    <t>Somewhat easy</t>
  </si>
  <si>
    <t>Neither easy nor difficult</t>
  </si>
  <si>
    <t>Somewhat difficult</t>
  </si>
  <si>
    <t>Very difficult</t>
  </si>
  <si>
    <t>Total Easy:</t>
  </si>
  <si>
    <t>Total Difficult:</t>
  </si>
  <si>
    <t>Do you find the following easy or difficult?AI-generated means something generated by a computer, rather than a human.: Identifying AI-generated video</t>
  </si>
  <si>
    <t>Do you find the following easy or difficult?AI-generated means something generated by a computer, rather than a human.: Identifying fake news websites</t>
  </si>
  <si>
    <t xml:space="preserve"> Have you ever encountered fake or misleading information which was offensive towards groups of people online?E.g. fake or misleading information which was racist, sexist, homophobic</t>
  </si>
  <si>
    <t>In this survey we are going to ask some questions about “conspiracy theories”. We are interested in understanding what you understand these to be, and whether you have encountered them. Please answer as honestly as you can. Which of the following do you think make something a “conspiracy theory”? Select any which apply</t>
  </si>
  <si>
    <t>If it attempts to divide people</t>
  </si>
  <si>
    <t>If it claims that people are being lied to</t>
  </si>
  <si>
    <t>If it calls into doubt mainstream sources of information</t>
  </si>
  <si>
    <t>If it is not true</t>
  </si>
  <si>
    <t>If it accuses a person or people of wrongdoing</t>
  </si>
  <si>
    <t>If it blames a small group for events</t>
  </si>
  <si>
    <t>If it can’t be easily disproved</t>
  </si>
  <si>
    <t>If many experts say it is not true</t>
  </si>
  <si>
    <t>A “conspiracy theory” is by definition false</t>
  </si>
  <si>
    <t>A “conspiracy theory” can sometimes be true</t>
  </si>
  <si>
    <t>Which of the following, if any, have you experienced in the last year?: Your child(ren) believing information you would consider a “conspiracy theory”</t>
  </si>
  <si>
    <t>Which of the following, if any, have you experienced in the last year?: Encountering someone on social media who believes information you would consider a “conspiracy theory”</t>
  </si>
  <si>
    <t>Which of the following, if any, have you experienced in the last year?: Someone in your class believing information you would consider “fake news”</t>
  </si>
  <si>
    <t>Which of the following, if any, have you experienced in the last year?: Encountering someone on social media who believes information you would consider “fake news”</t>
  </si>
  <si>
    <t>Which of the following, if any, have you experienced in the last year?: A relative or friend believing information you would consider a “conspiracy theory”</t>
  </si>
  <si>
    <t xml:space="preserve"> Has your child ever mentioned their belief in a conspiracy theory to you?</t>
  </si>
  <si>
    <t>Yes</t>
  </si>
  <si>
    <t>No</t>
  </si>
  <si>
    <t xml:space="preserve"> Have any of your child’s friends or peers ever mentioned their belief in a conspiracy theory to you?</t>
  </si>
  <si>
    <t>And, as far as you know, where did your child hear about this conspiracy theory? Select any which apply</t>
  </si>
  <si>
    <t>From social media or the internet</t>
  </si>
  <si>
    <t>From friends at school</t>
  </si>
  <si>
    <t>From friends outside of school</t>
  </si>
  <si>
    <t>From a film or tv show</t>
  </si>
  <si>
    <t>From a relative</t>
  </si>
  <si>
    <t>From a book</t>
  </si>
  <si>
    <t>Other (please specify)</t>
  </si>
  <si>
    <t xml:space="preserve"> Would you say that the conspiracy theory your child mentioned is harmful to believe in?</t>
  </si>
  <si>
    <t>Yes, I would consider the conspiracy theory to be harmful</t>
  </si>
  <si>
    <t>No, I would consider the conspiracy theory to be harmless</t>
  </si>
  <si>
    <t xml:space="preserve"> As far as you know, did your child believe the conspiracy theory they mentioned?</t>
  </si>
  <si>
    <t>My child definitely believed the conspiracy theory they mentioned</t>
  </si>
  <si>
    <t>My child probably believed the conspiracy theory they mentioned</t>
  </si>
  <si>
    <t>My child probably did not believe the conspiracy theory they mentioned</t>
  </si>
  <si>
    <t>My child definitely did not believe the conspiracy theory they mentioned</t>
  </si>
  <si>
    <t>In your view, which of the following explains why children between the ages of 11 and 18 bring up conspiracy theories at school?Select any which apply</t>
  </si>
  <si>
    <t>Because they are curious about them</t>
  </si>
  <si>
    <t>Because they think it is funny</t>
  </si>
  <si>
    <t>To ask for more information about them</t>
  </si>
  <si>
    <t>To draw attention to themselves</t>
  </si>
  <si>
    <t>To cause a controversy</t>
  </si>
  <si>
    <t>To upset other students</t>
  </si>
  <si>
    <t xml:space="preserve"> In general, would you say that “conspiracy theories” are a problem in your child(ren)’s school or not?</t>
  </si>
  <si>
    <t>“Conspiracy theories” are a massive problem in my child(ren)’s school</t>
  </si>
  <si>
    <t>“Conspiracy theories” are a problem in my child(ren)’s school, but not a big one</t>
  </si>
  <si>
    <t>“Conspiracy theories” are not that much of a problem in my child(ren)’s school</t>
  </si>
  <si>
    <t>“Conspiracy theories” are not a problem at all in my child(ren)’s school</t>
  </si>
  <si>
    <t xml:space="preserve"> Which of the following comes closest to your view on “conspiracy theories”?</t>
  </si>
  <si>
    <t>Conspiracy theories are just silly things that people talk about but do not really believe</t>
  </si>
  <si>
    <t>Conspiracy theories are things that people really believe,</t>
  </si>
  <si>
    <t>People believing in conspiracy theories doesn’t really cause any harm to society</t>
  </si>
  <si>
    <t>People believing in conspiracy theories is a danger to society</t>
  </si>
  <si>
    <t>In your view, whose responsibility is it to deal with “conspiracy theories” being shared in schools?Select as many as apply</t>
  </si>
  <si>
    <t>Teachers</t>
  </si>
  <si>
    <t>Parents</t>
  </si>
  <si>
    <t>School support staff</t>
  </si>
  <si>
    <t>The UK Government</t>
  </si>
  <si>
    <t>School pupils themselves</t>
  </si>
  <si>
    <t>N/A - It is nobody’s responsibility</t>
  </si>
  <si>
    <t xml:space="preserve"> Have you ever met someone who believes something you would consider to be a “conspiracy theory”?</t>
  </si>
  <si>
    <t>Yes, multiple people</t>
  </si>
  <si>
    <t>Yes, one person</t>
  </si>
  <si>
    <t>Thinking about the person you met who believes a conspiracy theory, which of the following were they?You may select more than one of the following if you have met more than one person</t>
  </si>
  <si>
    <t>A friend</t>
  </si>
  <si>
    <t>A coworker</t>
  </si>
  <si>
    <t>An adult relative of mine (e.g. a sibling, parent)</t>
  </si>
  <si>
    <t>A neighbour or someone who lives locally</t>
  </si>
  <si>
    <t>A young relative of mine (e.g. a child, nephew, niece)</t>
  </si>
  <si>
    <t>Which of the following, if any, have you experienced in the last year?: A friendship becoming more difficult because of the opinions they hold</t>
  </si>
  <si>
    <t>Which of the following, if any, have you experienced in the last year?: A romantic relationship becoming more difficult because of the opinions they hold</t>
  </si>
  <si>
    <t>Which of the following, if any, have you experienced in the last year?: A relationship with a relative becoming more difficult because of the opinions they hold</t>
  </si>
  <si>
    <t>Which of the following, if any, have you experienced in the last year?: Not knowing whether some information you saw online is true or false</t>
  </si>
  <si>
    <t>Which of the following, if any, have you experienced in the last year?: Correcting someone because they believe something incorrect and harmful</t>
  </si>
  <si>
    <t>Where would you go for support if you learned that your child was spreading conspiracy theories or misinformation?Select any which apply</t>
  </si>
  <si>
    <t>Teachers at my child’s school</t>
  </si>
  <si>
    <t>Family or friends</t>
  </si>
  <si>
    <t>The school’s headteacher or senior leadership team</t>
  </si>
  <si>
    <t>School pastoral or safeguarding staff</t>
  </si>
  <si>
    <t>Online resources (e.g. parenting websites, educational tools, social media)</t>
  </si>
  <si>
    <t>A mental health professional or counsellor</t>
  </si>
  <si>
    <t>Other parents or caregivers</t>
  </si>
  <si>
    <t>Charities or organisations focused on media literacy or online safety</t>
  </si>
  <si>
    <t>A community or religious leader</t>
  </si>
  <si>
    <t>N/A - I wouldn’t go to anyone for support</t>
  </si>
  <si>
    <t xml:space="preserve"> Thinking just about schools and parents, who should be responsible for tackling the spread of conspiracy theories and misinformation, which of the following statements comes closest to your view?</t>
  </si>
  <si>
    <t>Schools should be entirely responsible</t>
  </si>
  <si>
    <t>Schools should be mostly responsible, with parents partly responsible</t>
  </si>
  <si>
    <t>Both teachers and parents should be equally responsible</t>
  </si>
  <si>
    <t>Parents should be mostly responsible, with schools partly responsible</t>
  </si>
  <si>
    <t>Parents should be entirely responsible</t>
  </si>
  <si>
    <t>What kind of support, if any, have you received from your child(ren)’s school(s) with how to address conspiracy theories and misinformation?Select any which apply</t>
  </si>
  <si>
    <t>N/A - I have not received any support</t>
  </si>
  <si>
    <t>Conversations during parent-teacher meetings</t>
  </si>
  <si>
    <t>Information or guidance in newsletters or school communications</t>
  </si>
  <si>
    <t>Opportunities to ask questions or raise concerns</t>
  </si>
  <si>
    <t>Advice or support from a teacher or school staff member</t>
  </si>
  <si>
    <t>Parent workshops or information sessions on misinformation</t>
  </si>
  <si>
    <t>Signposting to external resources or websites</t>
  </si>
  <si>
    <t xml:space="preserve"> Do you think you receive enough support from your child(ren)’s school(s) with how to address conspiracy theories and misinformation?</t>
  </si>
  <si>
    <t>I have received too much support</t>
  </si>
  <si>
    <t>I have received about the right amount of support</t>
  </si>
  <si>
    <t>I have not received enough support</t>
  </si>
  <si>
    <t> Which of the following are true for you?: My oldest child influences what my younger child(ren) believe(s)</t>
  </si>
  <si>
    <t>This is true for me</t>
  </si>
  <si>
    <t>This is not true for me</t>
  </si>
  <si>
    <t> Which of the following are true for you?: My youngest child influences what my older child(ren) believe(s)</t>
  </si>
  <si>
    <t> Which of the following are true for you?: My children tend to agree and reinforce each other’s beliefs</t>
  </si>
  <si>
    <t> Which of the following are true for you?: My children challenge each other’s beliefs and encourage critical thinking</t>
  </si>
  <si>
    <t> Which of the following are true for you?: My children talk through different ideas together before forming beliefs</t>
  </si>
  <si>
    <t> Which of the following are true for you?: My children often share unverified information with each other</t>
  </si>
  <si>
    <t> Which of the following are true for you?: My children argue about what’s true or believable</t>
  </si>
  <si>
    <t> Which of the following are true for you?: My children don’t often talk about their beliefs with one another</t>
  </si>
  <si>
    <t>If your child told you that someone at school was spreading information which they found offensive and thought was false, how confident are you that you would be able to do the following?: Speak to a teacher about the incident</t>
  </si>
  <si>
    <t>Somewhat confident</t>
  </si>
  <si>
    <t>Somewhat unconfident</t>
  </si>
  <si>
    <t>Very unconfident</t>
  </si>
  <si>
    <t>Total Unconfident:</t>
  </si>
  <si>
    <t>If your child told you that someone at school was spreading information which they found offensive and thought was false, how confident are you that you would be able to do the following?: Speak to a teacher who would understand</t>
  </si>
  <si>
    <t>If your child told you that someone at school was spreading information which they found offensive and thought was false, how confident are you that you would be able to do the following?: Get the school to take action to prevent future incidents</t>
  </si>
  <si>
    <t>In discussions with your child(ren), which of the following viewpoints have they claimed to believe?Select any which apply</t>
  </si>
  <si>
    <t>That aliens are real and the government is hiding it</t>
  </si>
  <si>
    <t>That vaccinations are dangerous</t>
  </si>
  <si>
    <t>That the moon landings were staged</t>
  </si>
  <si>
    <t>That the assasination attempt on Donald Trump was staged</t>
  </si>
  <si>
    <t>That schools are secretly trying to change students’ opinions through what they teach</t>
  </si>
  <si>
    <t>That a secret group is really in control of the government</t>
  </si>
  <si>
    <t>That climate change is not really happening</t>
  </si>
  <si>
    <t>That 5G spreads coronavirus</t>
  </si>
  <si>
    <t xml:space="preserve"> Imagine that your child, or one of your children, said that they believed that aliens were real and the government was hiding this fact. Which of the following comes closest to your view?  </t>
  </si>
  <si>
    <t>I would expect they genuinely believed this</t>
  </si>
  <si>
    <t>I would expect they were pretending to believe this</t>
  </si>
  <si>
    <t xml:space="preserve"> Do you think this belief that aliens are real and the government is hiding it is a harmful thing for someone to say?</t>
  </si>
  <si>
    <t>Very harmful</t>
  </si>
  <si>
    <t>Somewhat harmful</t>
  </si>
  <si>
    <t>Not very harmful</t>
  </si>
  <si>
    <t>Not at all harmful</t>
  </si>
  <si>
    <t>How do you think a teacher should respond to someone expressing the view that aliens are real and the government was hiding it?Select any which apply</t>
  </si>
  <si>
    <t>They should explain the facts to the whole class</t>
  </si>
  <si>
    <t>They should show why the person saying it is wrong</t>
  </si>
  <si>
    <t>They should speak to the person’s parents or carer</t>
  </si>
  <si>
    <t>They should laugh at them as it is probably a joke</t>
  </si>
  <si>
    <t>They should give the person saying it a detention</t>
  </si>
  <si>
    <t xml:space="preserve"> Imagine that your child, or one of your children, said that they believed that the moon landings were staged. Which of the following comes closest to your view?  </t>
  </si>
  <si>
    <t xml:space="preserve"> Do you think this belief that the moon landings were staged is a harmful thing for someone to say?</t>
  </si>
  <si>
    <t>How do you think a teacher should respond to someone expressing the view that the moon landings were staged?Select any which apply</t>
  </si>
  <si>
    <t xml:space="preserve"> Imagine that your child, or one of your children, said that they believed that vaccinations are harmful. Which of the following comes closest to your view?  </t>
  </si>
  <si>
    <t xml:space="preserve"> Do you think this belief that vaccinations are harmful, is a harmful thing for someone to say?</t>
  </si>
  <si>
    <t>How do you think a teacher should respond to someone expressing the view that vaccinations are harmful?Select any which apply</t>
  </si>
  <si>
    <t xml:space="preserve"> Imagine that your child, or one of your children, said that they believed that climate change is not really happening. Which of the following comes closest to your view?  </t>
  </si>
  <si>
    <t xml:space="preserve"> Do you think this belief that climate change is not really happening is a harmful thing for someone to say?</t>
  </si>
  <si>
    <t>How do you think a teacher should respond to someone expressing the view that climate change is not really happening?Select any which apply</t>
  </si>
  <si>
    <t>Fieldwork:  8th Jul - 22nd Jul 2025</t>
  </si>
  <si>
    <t>Data weighted by interlocking age &amp; gender, region and social grade to Nationally Representative Proportions</t>
  </si>
  <si>
    <t>Grid Summary: Looking at the following statements, how likely do you think it is that these are true?</t>
  </si>
  <si>
    <t xml:space="preserve"> Some political groups have secret plans that are not good for society</t>
  </si>
  <si>
    <t xml:space="preserve"> The real truth about significant events is often concealed from the public</t>
  </si>
  <si>
    <t xml:space="preserve"> Many political decisions are influenced by secretive groups or societies</t>
  </si>
  <si>
    <t xml:space="preserve"> Major past events have been staged in order to manipulate voters</t>
  </si>
  <si>
    <t xml:space="preserve"> People with power will always act in ways that harm ordinary people</t>
  </si>
  <si>
    <t>Grid Summary: In general, how much would you trust the following?</t>
  </si>
  <si>
    <t xml:space="preserve"> Your friends and family</t>
  </si>
  <si>
    <t xml:space="preserve"> Wikipedia</t>
  </si>
  <si>
    <t xml:space="preserve"> Social media influencers</t>
  </si>
  <si>
    <t xml:space="preserve"> Scientific research</t>
  </si>
  <si>
    <t xml:space="preserve"> Textbooks</t>
  </si>
  <si>
    <t xml:space="preserve"> The UK Government</t>
  </si>
  <si>
    <t xml:space="preserve"> Mainstream news sources</t>
  </si>
  <si>
    <t xml:space="preserve"> Teachers at your child's school</t>
  </si>
  <si>
    <t>Grid Summary: What level of confidence do you have in your child(ren)’s understanding of the following?</t>
  </si>
  <si>
    <t xml:space="preserve"> Identifying fake news or misinformation from different media and social media sources</t>
  </si>
  <si>
    <t xml:space="preserve"> How your child(ren)’s personal information or content that they’ve shared can be spread, used and retained online</t>
  </si>
  <si>
    <t xml:space="preserve"> Understanding and identifying potential biases from different media and social media sources</t>
  </si>
  <si>
    <t>Grid Summary: To what extent do you think your child(ren) would benefit from learning more about the following?</t>
  </si>
  <si>
    <t>Grid Summary: And how effective do you think your child(ren)’s school is at teaching them about those same topics?</t>
  </si>
  <si>
    <t>Grid Summary: Do you agree or disagree with the following?</t>
  </si>
  <si>
    <t xml:space="preserve"> It is becoming harder to tell what is real and fake online</t>
  </si>
  <si>
    <t xml:space="preserve"> You can’t trust most of what you read online</t>
  </si>
  <si>
    <t xml:space="preserve"> I don’t tend to understand the things that my children see online</t>
  </si>
  <si>
    <t>Grid Summary: Which of the following, if any, have you personally experienced in the last year?</t>
  </si>
  <si>
    <t xml:space="preserve"> A friend sharing fake news and believing it was true</t>
  </si>
  <si>
    <t xml:space="preserve"> Seeing AI generated content online that I believed to be real at first</t>
  </si>
  <si>
    <t xml:space="preserve"> Seeing something online that I thought was fake that turned out to be true</t>
  </si>
  <si>
    <t xml:space="preserve"> Seeing someone’s opinion online presented as fact</t>
  </si>
  <si>
    <t>Grid Summary: Do you find the following easy or difficult?AI-generated means something generated by a computer, rather than a human.</t>
  </si>
  <si>
    <t xml:space="preserve"> Identifying fake news websites</t>
  </si>
  <si>
    <t xml:space="preserve"> Identifying AI-generated video</t>
  </si>
  <si>
    <t xml:space="preserve"> Identifying AI-generated images</t>
  </si>
  <si>
    <t>Grid Summary: Which of the following, if any, have you experienced in the last year?</t>
  </si>
  <si>
    <t xml:space="preserve"> Your child(ren) believing information you would consider a “conspiracy theory”</t>
  </si>
  <si>
    <t xml:space="preserve"> Encountering someone on social media who believes information you would consider a “conspiracy theory”</t>
  </si>
  <si>
    <t xml:space="preserve"> Someone in your class believing information you would consider “fake news”</t>
  </si>
  <si>
    <t xml:space="preserve"> Encountering someone on social media who believes information you would consider “fake news”</t>
  </si>
  <si>
    <t xml:space="preserve"> A relative or friend believing information you would consider a “conspiracy theory”</t>
  </si>
  <si>
    <t xml:space="preserve"> A friendship becoming more difficult because of the opinions they hold</t>
  </si>
  <si>
    <t xml:space="preserve"> A romantic relationship becoming more difficult because of the opinions they hold</t>
  </si>
  <si>
    <t xml:space="preserve"> A relationship with a relative becoming more difficult because of the opinions they hold</t>
  </si>
  <si>
    <t xml:space="preserve"> Not knowing whether some information you saw online is true or false</t>
  </si>
  <si>
    <t xml:space="preserve"> Correcting someone because they believe something incorrect and harmful</t>
  </si>
  <si>
    <t>Grid Summary:  Which of the following are true for you?</t>
  </si>
  <si>
    <t xml:space="preserve"> My oldest child influences what my younger child(ren) believe(s)</t>
  </si>
  <si>
    <t xml:space="preserve"> My youngest child influences what my older child(ren) believe(s)</t>
  </si>
  <si>
    <t xml:space="preserve"> My children tend to agree and reinforce each other’s beliefs</t>
  </si>
  <si>
    <t xml:space="preserve"> My children challenge each other’s beliefs and encourage critical thinking</t>
  </si>
  <si>
    <t xml:space="preserve"> My children talk through different ideas together before forming beliefs</t>
  </si>
  <si>
    <t xml:space="preserve"> My children often share unverified information with each other</t>
  </si>
  <si>
    <t xml:space="preserve"> My children argue about what’s true or believable</t>
  </si>
  <si>
    <t xml:space="preserve"> My children don’t often talk about their beliefs with one another</t>
  </si>
  <si>
    <t>Grid Summary: If your child told you that someone at school was spreading information which they found offensive and thought was false, how confident are you that you would be able to do the following?</t>
  </si>
  <si>
    <t xml:space="preserve"> Speak to a teacher about the incident</t>
  </si>
  <si>
    <t xml:space="preserve"> Speak to a teacher who would understand</t>
  </si>
  <si>
    <t xml:space="preserve"> Get the school to take action to prevent future incidents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</si>
</sst>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8"/>
      <color rgb="FF000000"/>
      <name val="Calibri"/>
    </font>
    <font>
      <b/>
      <sz val="14"/>
      <color rgb="FF000000"/>
      <name val="Calibri"/>
    </font>
    <font>
      <sz val="14"/>
      <color rgb="FF000000"/>
      <name val="Calibri"/>
    </font>
    <font>
      <sz val="13"/>
      <color rgb="FF000000"/>
      <name val="Calibri"/>
    </font>
    <font>
      <i/>
      <sz val="13"/>
      <color rgb="FF000000"/>
      <name val="Calibri"/>
    </font>
    <font>
      <i/>
      <u/>
      <sz val="13"/>
      <color theme="10"/>
      <name val="Calibri"/>
    </font>
    <font>
      <b/>
      <sz val="11"/>
      <color rgb="FF000000"/>
      <name val="Calibri"/>
    </font>
    <font>
      <sz val="11"/>
      <color rgb="FF000000"/>
      <name val="Calibri"/>
    </font>
    <font>
      <u/>
      <sz val="11"/>
      <color theme="10"/>
      <name val="Calibri"/>
    </font>
    <font>
      <b/>
      <sz val="12"/>
      <color rgb="FF000000"/>
      <name val="Calibri"/>
    </font>
    <font>
      <b/>
      <i/>
      <sz val="11"/>
      <color rgb="FF000000"/>
      <name val="Calibri"/>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31">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2" xfId="0" applyNumberFormat="1" applyFont="1" applyBorder="1" applyAlignment="1">
      <alignment horizontal="center" vertical="center"/>
    </xf>
    <xf numFmtId="0" fontId="8" fillId="0" borderId="3" xfId="0" applyFont="1" applyBorder="1" applyAlignment="1">
      <alignment horizontal="center" vertical="center" wrapText="1"/>
    </xf>
    <xf numFmtId="9" fontId="7" fillId="0" borderId="0" xfId="0" applyNumberFormat="1" applyFont="1" applyAlignment="1">
      <alignment horizontal="center" vertical="center"/>
    </xf>
    <xf numFmtId="9" fontId="7" fillId="0" borderId="2" xfId="0" applyNumberFormat="1" applyFont="1" applyBorder="1" applyAlignment="1">
      <alignment horizontal="center" vertical="center"/>
    </xf>
    <xf numFmtId="0" fontId="7" fillId="0" borderId="0" xfId="0" applyFont="1" applyAlignment="1">
      <alignment horizontal="center" wrapText="1"/>
    </xf>
    <xf numFmtId="0" fontId="11"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9.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g"/></Relationships>
</file>

<file path=xl/drawings/_rels/drawing74.xml.rels><?xml version="1.0" encoding="UTF-8" standalone="yes"?>
<Relationships xmlns="http://schemas.openxmlformats.org/package/2006/relationships"><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1" Type="http://schemas.openxmlformats.org/officeDocument/2006/relationships/image" Target="../media/image1.jpg"/></Relationships>
</file>

<file path=xl/drawings/_rels/drawing7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8.xml.rels><?xml version="1.0" encoding="UTF-8" standalone="yes"?>
<Relationships xmlns="http://schemas.openxmlformats.org/package/2006/relationships"><Relationship Id="rId1" Type="http://schemas.openxmlformats.org/officeDocument/2006/relationships/image" Target="../media/image1.jpg"/></Relationships>
</file>

<file path=xl/drawings/_rels/drawing79.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0.xml.rels><?xml version="1.0" encoding="UTF-8" standalone="yes"?>
<Relationships xmlns="http://schemas.openxmlformats.org/package/2006/relationships"><Relationship Id="rId1" Type="http://schemas.openxmlformats.org/officeDocument/2006/relationships/image" Target="../media/image1.jpg"/></Relationships>
</file>

<file path=xl/drawings/_rels/drawing81.xml.rels><?xml version="1.0" encoding="UTF-8" standalone="yes"?>
<Relationships xmlns="http://schemas.openxmlformats.org/package/2006/relationships"><Relationship Id="rId1" Type="http://schemas.openxmlformats.org/officeDocument/2006/relationships/image" Target="../media/image1.jpg"/></Relationships>
</file>

<file path=xl/drawings/_rels/drawing82.xml.rels><?xml version="1.0" encoding="UTF-8" standalone="yes"?>
<Relationships xmlns="http://schemas.openxmlformats.org/package/2006/relationships"><Relationship Id="rId1" Type="http://schemas.openxmlformats.org/officeDocument/2006/relationships/image" Target="../media/image1.jpg"/></Relationships>
</file>

<file path=xl/drawings/_rels/drawing83.xml.rels><?xml version="1.0" encoding="UTF-8" standalone="yes"?>
<Relationships xmlns="http://schemas.openxmlformats.org/package/2006/relationships"><Relationship Id="rId1" Type="http://schemas.openxmlformats.org/officeDocument/2006/relationships/image" Target="../media/image1.jpg"/></Relationships>
</file>

<file path=xl/drawings/_rels/drawing84.xml.rels><?xml version="1.0" encoding="UTF-8" standalone="yes"?>
<Relationships xmlns="http://schemas.openxmlformats.org/package/2006/relationships"><Relationship Id="rId1" Type="http://schemas.openxmlformats.org/officeDocument/2006/relationships/image" Target="../media/image1.jpg"/></Relationships>
</file>

<file path=xl/drawings/_rels/drawing85.xml.rels><?xml version="1.0" encoding="UTF-8" standalone="yes"?>
<Relationships xmlns="http://schemas.openxmlformats.org/package/2006/relationships"><Relationship Id="rId1" Type="http://schemas.openxmlformats.org/officeDocument/2006/relationships/image" Target="../media/image1.jpg"/></Relationships>
</file>

<file path=xl/drawings/_rels/drawing86.xml.rels><?xml version="1.0" encoding="UTF-8" standalone="yes"?>
<Relationships xmlns="http://schemas.openxmlformats.org/package/2006/relationships"><Relationship Id="rId1" Type="http://schemas.openxmlformats.org/officeDocument/2006/relationships/image" Target="../media/image1.jpg"/></Relationships>
</file>

<file path=xl/drawings/_rels/drawing8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0.xml.rels><?xml version="1.0" encoding="UTF-8" standalone="yes"?>
<Relationships xmlns="http://schemas.openxmlformats.org/package/2006/relationships"><Relationship Id="rId1" Type="http://schemas.openxmlformats.org/officeDocument/2006/relationships/image" Target="../media/image1.jpg"/></Relationships>
</file>

<file path=xl/drawings/_rels/drawing91.xml.rels><?xml version="1.0" encoding="UTF-8" standalone="yes"?>
<Relationships xmlns="http://schemas.openxmlformats.org/package/2006/relationships"><Relationship Id="rId1" Type="http://schemas.openxmlformats.org/officeDocument/2006/relationships/image" Target="../media/image1.jpg"/></Relationships>
</file>

<file path=xl/drawings/_rels/drawing92.xml.rels><?xml version="1.0" encoding="UTF-8" standalone="yes"?>
<Relationships xmlns="http://schemas.openxmlformats.org/package/2006/relationships"><Relationship Id="rId1" Type="http://schemas.openxmlformats.org/officeDocument/2006/relationships/image" Target="../media/image1.jpg"/></Relationships>
</file>

<file path=xl/drawings/_rels/drawing93.xml.rels><?xml version="1.0" encoding="UTF-8" standalone="yes"?>
<Relationships xmlns="http://schemas.openxmlformats.org/package/2006/relationships"><Relationship Id="rId1" Type="http://schemas.openxmlformats.org/officeDocument/2006/relationships/image" Target="../media/image1.jpg"/></Relationships>
</file>

<file path=xl/drawings/_rels/drawing94.xml.rels><?xml version="1.0" encoding="UTF-8" standalone="yes"?>
<Relationships xmlns="http://schemas.openxmlformats.org/package/2006/relationships"><Relationship Id="rId1" Type="http://schemas.openxmlformats.org/officeDocument/2006/relationships/image" Target="../media/image1.jpg"/></Relationships>
</file>

<file path=xl/drawings/_rels/drawing95.xml.rels><?xml version="1.0" encoding="UTF-8" standalone="yes"?>
<Relationships xmlns="http://schemas.openxmlformats.org/package/2006/relationships"><Relationship Id="rId1" Type="http://schemas.openxmlformats.org/officeDocument/2006/relationships/image" Target="../media/image1.jpg"/></Relationships>
</file>

<file path=xl/drawings/_rels/drawing96.xml.rels><?xml version="1.0" encoding="UTF-8" standalone="yes"?>
<Relationships xmlns="http://schemas.openxmlformats.org/package/2006/relationships"><Relationship Id="rId1" Type="http://schemas.openxmlformats.org/officeDocument/2006/relationships/image" Target="../media/image1.jpg"/></Relationships>
</file>

<file path=xl/drawings/_rels/drawing97.xml.rels><?xml version="1.0" encoding="UTF-8" standalone="yes"?>
<Relationships xmlns="http://schemas.openxmlformats.org/package/2006/relationships"><Relationship Id="rId1" Type="http://schemas.openxmlformats.org/officeDocument/2006/relationships/image" Target="../media/image1.jpg"/></Relationships>
</file>

<file path=xl/drawings/_rels/drawing9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workbookViewId="0"/>
  </sheetViews>
  <sheetFormatPr defaultColWidth="11.453125" defaultRowHeight="14.5" x14ac:dyDescent="0.35"/>
  <sheetData>
    <row r="7" spans="6:12" ht="40" customHeight="1" x14ac:dyDescent="0.35">
      <c r="F7" s="25" t="s">
        <v>0</v>
      </c>
      <c r="G7" s="26"/>
      <c r="H7" s="26"/>
      <c r="I7" s="26"/>
      <c r="J7" s="26"/>
      <c r="K7" s="26"/>
      <c r="L7" s="26"/>
    </row>
    <row r="10" spans="6:12" ht="20.149999999999999" customHeight="1" x14ac:dyDescent="0.45">
      <c r="F10" s="2" t="s">
        <v>1</v>
      </c>
      <c r="K10" s="3" t="s">
        <v>2</v>
      </c>
    </row>
    <row r="11" spans="6:12" ht="20.149999999999999" customHeight="1" x14ac:dyDescent="0.45">
      <c r="F11" s="2" t="s">
        <v>3</v>
      </c>
      <c r="K11" s="3" t="s">
        <v>4</v>
      </c>
    </row>
    <row r="12" spans="6:12" ht="20.149999999999999" customHeight="1" x14ac:dyDescent="0.45">
      <c r="F12" s="2" t="s">
        <v>5</v>
      </c>
      <c r="K12" s="3" t="s">
        <v>6</v>
      </c>
    </row>
    <row r="13" spans="6:12" ht="20.149999999999999" customHeight="1" x14ac:dyDescent="0.45">
      <c r="F13" s="2" t="s">
        <v>7</v>
      </c>
      <c r="K13" s="3">
        <v>2018</v>
      </c>
    </row>
    <row r="14" spans="6:12" ht="18.5" x14ac:dyDescent="0.45">
      <c r="F14" s="2"/>
    </row>
    <row r="15" spans="6:12" ht="18.5" x14ac:dyDescent="0.45">
      <c r="F15" s="2"/>
    </row>
    <row r="16" spans="6:12" ht="18.5" x14ac:dyDescent="0.45">
      <c r="F16" s="2" t="s">
        <v>8</v>
      </c>
    </row>
    <row r="17" spans="6:13" ht="50.15" customHeight="1" x14ac:dyDescent="0.35">
      <c r="F17" s="27" t="s">
        <v>9</v>
      </c>
      <c r="G17" s="26"/>
      <c r="H17" s="26"/>
      <c r="I17" s="26"/>
      <c r="J17" s="26"/>
      <c r="K17" s="26"/>
      <c r="L17" s="26"/>
      <c r="M17" s="26"/>
    </row>
    <row r="19" spans="6:13" ht="30" customHeight="1" x14ac:dyDescent="0.35">
      <c r="F19" s="4" t="s">
        <v>10</v>
      </c>
    </row>
    <row r="20" spans="6:13" ht="17" x14ac:dyDescent="0.3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87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79</v>
      </c>
      <c r="C9" s="17">
        <v>0.104821769826381</v>
      </c>
      <c r="D9" s="17">
        <v>0.122848680766106</v>
      </c>
      <c r="E9" s="17">
        <v>8.5893049964164303E-2</v>
      </c>
      <c r="F9" s="17"/>
      <c r="G9" s="17">
        <v>0</v>
      </c>
      <c r="H9" s="17">
        <v>6.7134976404355201E-2</v>
      </c>
      <c r="I9" s="17">
        <v>0.10282763167944001</v>
      </c>
      <c r="J9" s="17">
        <v>0.10270982368975801</v>
      </c>
      <c r="K9" s="17">
        <v>0.191212510520645</v>
      </c>
      <c r="L9" s="17">
        <v>0.111244827245575</v>
      </c>
      <c r="M9" s="17"/>
      <c r="N9" s="17">
        <v>0.13632653810177001</v>
      </c>
      <c r="O9" s="17">
        <v>9.3294910319739299E-2</v>
      </c>
      <c r="P9" s="17">
        <v>6.4603143617956105E-2</v>
      </c>
      <c r="Q9" s="17">
        <v>4.6987634473392798E-2</v>
      </c>
    </row>
    <row r="10" spans="2:17" x14ac:dyDescent="0.35">
      <c r="B10" s="18" t="s">
        <v>80</v>
      </c>
      <c r="C10" s="17">
        <v>0.17147835019225999</v>
      </c>
      <c r="D10" s="17">
        <v>0.167294104672638</v>
      </c>
      <c r="E10" s="17">
        <v>0.175835854302129</v>
      </c>
      <c r="F10" s="17"/>
      <c r="G10" s="17">
        <v>9.9417318634842003E-2</v>
      </c>
      <c r="H10" s="17">
        <v>0.13994732360398399</v>
      </c>
      <c r="I10" s="17">
        <v>0.14154247871193801</v>
      </c>
      <c r="J10" s="17">
        <v>0.22853786864513401</v>
      </c>
      <c r="K10" s="17">
        <v>0.17822079897953799</v>
      </c>
      <c r="L10" s="17">
        <v>0.20711249677840601</v>
      </c>
      <c r="M10" s="17"/>
      <c r="N10" s="17">
        <v>0.16617744062186399</v>
      </c>
      <c r="O10" s="17">
        <v>0.24051115652816901</v>
      </c>
      <c r="P10" s="17">
        <v>0.14576525964686901</v>
      </c>
      <c r="Q10" s="17">
        <v>0.132550979344954</v>
      </c>
    </row>
    <row r="11" spans="2:17" ht="29" x14ac:dyDescent="0.35">
      <c r="B11" s="18" t="s">
        <v>81</v>
      </c>
      <c r="C11" s="17">
        <v>0.186599704066226</v>
      </c>
      <c r="D11" s="17">
        <v>0.188877875953017</v>
      </c>
      <c r="E11" s="17">
        <v>0.184505302608368</v>
      </c>
      <c r="F11" s="17"/>
      <c r="G11" s="17">
        <v>0.21965501661765199</v>
      </c>
      <c r="H11" s="17">
        <v>0.213674765368603</v>
      </c>
      <c r="I11" s="17">
        <v>0.20352026623026001</v>
      </c>
      <c r="J11" s="17">
        <v>0.16405561802053001</v>
      </c>
      <c r="K11" s="17">
        <v>0.13401810090638</v>
      </c>
      <c r="L11" s="17">
        <v>0.157994908588072</v>
      </c>
      <c r="M11" s="17"/>
      <c r="N11" s="17">
        <v>0.19427760423168</v>
      </c>
      <c r="O11" s="17">
        <v>0.17982631632533799</v>
      </c>
      <c r="P11" s="17">
        <v>0.161987665529192</v>
      </c>
      <c r="Q11" s="17">
        <v>0.19235904275628099</v>
      </c>
    </row>
    <row r="12" spans="2:17" ht="43.5" x14ac:dyDescent="0.35">
      <c r="B12" s="18" t="s">
        <v>82</v>
      </c>
      <c r="C12" s="17">
        <v>0.213410126305251</v>
      </c>
      <c r="D12" s="17">
        <v>0.22828635144291801</v>
      </c>
      <c r="E12" s="17">
        <v>0.19873551379836199</v>
      </c>
      <c r="F12" s="17"/>
      <c r="G12" s="17">
        <v>0.25908956733317601</v>
      </c>
      <c r="H12" s="17">
        <v>0.240042564387317</v>
      </c>
      <c r="I12" s="17">
        <v>0.205971281234859</v>
      </c>
      <c r="J12" s="17">
        <v>0.21115451112803199</v>
      </c>
      <c r="K12" s="17">
        <v>0.20593794058630999</v>
      </c>
      <c r="L12" s="17">
        <v>0.32500936030077199</v>
      </c>
      <c r="M12" s="17"/>
      <c r="N12" s="17">
        <v>0.20693737766905401</v>
      </c>
      <c r="O12" s="17">
        <v>0.22887482993083599</v>
      </c>
      <c r="P12" s="17">
        <v>0.20984061418047101</v>
      </c>
      <c r="Q12" s="17">
        <v>0.215140776769804</v>
      </c>
    </row>
    <row r="13" spans="2:17" x14ac:dyDescent="0.35">
      <c r="B13" s="18" t="s">
        <v>83</v>
      </c>
      <c r="C13" s="17">
        <v>0.24468303675029199</v>
      </c>
      <c r="D13" s="17">
        <v>0.25302253484562498</v>
      </c>
      <c r="E13" s="17">
        <v>0.23658077732947</v>
      </c>
      <c r="F13" s="17"/>
      <c r="G13" s="17">
        <v>0.15437435309181299</v>
      </c>
      <c r="H13" s="17">
        <v>0.28579936397814698</v>
      </c>
      <c r="I13" s="17">
        <v>0.26174299112917798</v>
      </c>
      <c r="J13" s="17">
        <v>0.20351927514879101</v>
      </c>
      <c r="K13" s="17">
        <v>0.249782798804809</v>
      </c>
      <c r="L13" s="17">
        <v>0.19863840708717501</v>
      </c>
      <c r="M13" s="17"/>
      <c r="N13" s="17">
        <v>0.24280233636006401</v>
      </c>
      <c r="O13" s="17">
        <v>0.16977067171996499</v>
      </c>
      <c r="P13" s="17">
        <v>0.326088017751401</v>
      </c>
      <c r="Q13" s="17">
        <v>0.26444731353978801</v>
      </c>
    </row>
    <row r="14" spans="2:17" x14ac:dyDescent="0.35">
      <c r="B14" s="18" t="s">
        <v>57</v>
      </c>
      <c r="C14" s="17">
        <v>7.7834037318847596E-2</v>
      </c>
      <c r="D14" s="17">
        <v>3.96704523196965E-2</v>
      </c>
      <c r="E14" s="17">
        <v>0.11610156730759801</v>
      </c>
      <c r="F14" s="17"/>
      <c r="G14" s="17">
        <v>0.26746374432251602</v>
      </c>
      <c r="H14" s="17">
        <v>5.3401006257592601E-2</v>
      </c>
      <c r="I14" s="17">
        <v>8.2794423192020197E-2</v>
      </c>
      <c r="J14" s="17">
        <v>8.8607429160073803E-2</v>
      </c>
      <c r="K14" s="17">
        <v>4.0827850202319098E-2</v>
      </c>
      <c r="L14" s="17">
        <v>0</v>
      </c>
      <c r="M14" s="17"/>
      <c r="N14" s="17">
        <v>5.2658410942438297E-2</v>
      </c>
      <c r="O14" s="17">
        <v>8.7722115175952894E-2</v>
      </c>
      <c r="P14" s="17">
        <v>8.9086269664887904E-2</v>
      </c>
      <c r="Q14" s="17">
        <v>0.145973053401975</v>
      </c>
    </row>
    <row r="15" spans="2:17" x14ac:dyDescent="0.35">
      <c r="B15" s="18" t="s">
        <v>84</v>
      </c>
      <c r="C15" s="19">
        <v>1.1729755407428901E-3</v>
      </c>
      <c r="D15" s="19">
        <v>0</v>
      </c>
      <c r="E15" s="19">
        <v>2.3479346899083001E-3</v>
      </c>
      <c r="F15" s="19"/>
      <c r="G15" s="19">
        <v>0</v>
      </c>
      <c r="H15" s="19">
        <v>0</v>
      </c>
      <c r="I15" s="19">
        <v>1.60092782230428E-3</v>
      </c>
      <c r="J15" s="19">
        <v>1.41547420768164E-3</v>
      </c>
      <c r="K15" s="19">
        <v>0</v>
      </c>
      <c r="L15" s="19">
        <v>0</v>
      </c>
      <c r="M15" s="19"/>
      <c r="N15" s="19">
        <v>8.2029207312834705E-4</v>
      </c>
      <c r="O15" s="19">
        <v>0</v>
      </c>
      <c r="P15" s="19">
        <v>2.6290296092219101E-3</v>
      </c>
      <c r="Q15" s="19">
        <v>2.5411997138060699E-3</v>
      </c>
    </row>
    <row r="16" spans="2:17" x14ac:dyDescent="0.35">
      <c r="B16" s="16"/>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B2:F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465</v>
      </c>
      <c r="E2" s="26"/>
      <c r="F2" s="26"/>
    </row>
    <row r="6" spans="2:6" ht="50.15" customHeight="1" x14ac:dyDescent="0.35">
      <c r="B6" s="20" t="s">
        <v>28</v>
      </c>
      <c r="C6" s="20" t="s">
        <v>466</v>
      </c>
      <c r="D6" s="20" t="s">
        <v>467</v>
      </c>
      <c r="E6" s="20" t="s">
        <v>468</v>
      </c>
    </row>
    <row r="7" spans="2:6" x14ac:dyDescent="0.35">
      <c r="B7" s="18" t="s">
        <v>141</v>
      </c>
      <c r="C7" s="17">
        <v>0.44788999540208702</v>
      </c>
      <c r="D7" s="17">
        <v>0.41582066430266901</v>
      </c>
      <c r="E7" s="17">
        <v>0.33431796718613599</v>
      </c>
    </row>
    <row r="8" spans="2:6" x14ac:dyDescent="0.35">
      <c r="B8" s="18" t="s">
        <v>371</v>
      </c>
      <c r="C8" s="17">
        <v>0.381986898102601</v>
      </c>
      <c r="D8" s="17">
        <v>0.39664409982520599</v>
      </c>
      <c r="E8" s="17">
        <v>0.42110847185156702</v>
      </c>
    </row>
    <row r="9" spans="2:6" x14ac:dyDescent="0.35">
      <c r="B9" s="18" t="s">
        <v>372</v>
      </c>
      <c r="C9" s="17">
        <v>9.4203088225064499E-2</v>
      </c>
      <c r="D9" s="17">
        <v>9.7089997762892094E-2</v>
      </c>
      <c r="E9" s="17">
        <v>0.13674902038904199</v>
      </c>
    </row>
    <row r="10" spans="2:6" x14ac:dyDescent="0.35">
      <c r="B10" s="18" t="s">
        <v>373</v>
      </c>
      <c r="C10" s="17">
        <v>3.39803953523624E-2</v>
      </c>
      <c r="D10" s="17">
        <v>3.6755697516893601E-2</v>
      </c>
      <c r="E10" s="17">
        <v>4.5708708915249703E-2</v>
      </c>
    </row>
    <row r="11" spans="2:6" x14ac:dyDescent="0.35">
      <c r="B11" s="18" t="s">
        <v>57</v>
      </c>
      <c r="C11" s="17">
        <v>4.1939622917885402E-2</v>
      </c>
      <c r="D11" s="17">
        <v>5.3689540592339401E-2</v>
      </c>
      <c r="E11" s="17">
        <v>6.2115831658004897E-2</v>
      </c>
    </row>
    <row r="12" spans="2:6" x14ac:dyDescent="0.35">
      <c r="B12" s="23" t="s">
        <v>145</v>
      </c>
      <c r="C12" s="21">
        <v>0.82987689350468796</v>
      </c>
      <c r="D12" s="21">
        <v>0.81246476412787505</v>
      </c>
      <c r="E12" s="21">
        <v>0.75542643903770301</v>
      </c>
    </row>
    <row r="13" spans="2:6" x14ac:dyDescent="0.35">
      <c r="B13" s="23" t="s">
        <v>374</v>
      </c>
      <c r="C13" s="21">
        <v>0.12818348357742701</v>
      </c>
      <c r="D13" s="21">
        <v>0.13384569527978599</v>
      </c>
      <c r="E13" s="21">
        <v>0.18245772930429199</v>
      </c>
    </row>
    <row r="14" spans="2:6" x14ac:dyDescent="0.35">
      <c r="B14" s="23" t="s">
        <v>146</v>
      </c>
      <c r="C14" s="22">
        <v>0.70169340992726104</v>
      </c>
      <c r="D14" s="22">
        <v>0.67861906884808898</v>
      </c>
      <c r="E14" s="22">
        <v>0.57296870973341096</v>
      </c>
    </row>
    <row r="15" spans="2:6" x14ac:dyDescent="0.35">
      <c r="B15" s="16"/>
      <c r="C15" s="16"/>
      <c r="D15" s="16"/>
      <c r="E15" s="16"/>
    </row>
    <row r="16" spans="2:6" x14ac:dyDescent="0.35">
      <c r="B16" t="s">
        <v>409</v>
      </c>
    </row>
    <row r="17" spans="2:2" x14ac:dyDescent="0.35">
      <c r="B17" t="s">
        <v>410</v>
      </c>
    </row>
    <row r="21" spans="2:2" x14ac:dyDescent="0.35">
      <c r="B21"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370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141</v>
      </c>
      <c r="C9" s="17">
        <v>0.44788999540208702</v>
      </c>
      <c r="D9" s="17">
        <v>0.47047357712074001</v>
      </c>
      <c r="E9" s="17">
        <v>0.42573557067512202</v>
      </c>
      <c r="F9" s="17"/>
      <c r="G9" s="17">
        <v>0.41260415953808699</v>
      </c>
      <c r="H9" s="17">
        <v>0.565633229027937</v>
      </c>
      <c r="I9" s="17">
        <v>0.47768655220830403</v>
      </c>
      <c r="J9" s="17">
        <v>0.37662668841121899</v>
      </c>
      <c r="K9" s="17">
        <v>0.33788211460141498</v>
      </c>
      <c r="L9" s="17">
        <v>0.72278111301680803</v>
      </c>
      <c r="M9" s="17"/>
      <c r="N9" s="17">
        <v>0.54451149460596104</v>
      </c>
      <c r="O9" s="17">
        <v>0.338703217316636</v>
      </c>
      <c r="P9" s="17">
        <v>0.31606878368730501</v>
      </c>
      <c r="Q9" s="17">
        <v>0.342688398358311</v>
      </c>
    </row>
    <row r="10" spans="2:17" x14ac:dyDescent="0.35">
      <c r="B10" s="18" t="s">
        <v>371</v>
      </c>
      <c r="C10" s="17">
        <v>0.381986898102601</v>
      </c>
      <c r="D10" s="17">
        <v>0.374111933008349</v>
      </c>
      <c r="E10" s="17">
        <v>0.38925345063529698</v>
      </c>
      <c r="F10" s="17"/>
      <c r="G10" s="17">
        <v>0.111803461701258</v>
      </c>
      <c r="H10" s="17">
        <v>0.32077914769460703</v>
      </c>
      <c r="I10" s="17">
        <v>0.36181454721734801</v>
      </c>
      <c r="J10" s="17">
        <v>0.42087151447719301</v>
      </c>
      <c r="K10" s="17">
        <v>0.49263938923872602</v>
      </c>
      <c r="L10" s="17">
        <v>0.13429707032265301</v>
      </c>
      <c r="M10" s="17"/>
      <c r="N10" s="17">
        <v>0.353407945571108</v>
      </c>
      <c r="O10" s="17">
        <v>0.42716989537190703</v>
      </c>
      <c r="P10" s="17">
        <v>0.42201715212901603</v>
      </c>
      <c r="Q10" s="17">
        <v>0.40013141021898302</v>
      </c>
    </row>
    <row r="11" spans="2:17" x14ac:dyDescent="0.35">
      <c r="B11" s="18" t="s">
        <v>372</v>
      </c>
      <c r="C11" s="17">
        <v>9.4203088225064499E-2</v>
      </c>
      <c r="D11" s="17">
        <v>8.8316597293199503E-2</v>
      </c>
      <c r="E11" s="17">
        <v>0.10018726359588299</v>
      </c>
      <c r="F11" s="17"/>
      <c r="G11" s="17">
        <v>0.42329575780773299</v>
      </c>
      <c r="H11" s="17">
        <v>7.3786398692972502E-2</v>
      </c>
      <c r="I11" s="17">
        <v>9.6667512133883998E-2</v>
      </c>
      <c r="J11" s="17">
        <v>9.9809185746515497E-2</v>
      </c>
      <c r="K11" s="17">
        <v>6.2583786636745894E-2</v>
      </c>
      <c r="L11" s="17">
        <v>0.111244827245575</v>
      </c>
      <c r="M11" s="17"/>
      <c r="N11" s="17">
        <v>5.3611209011878699E-2</v>
      </c>
      <c r="O11" s="17">
        <v>0.129981086610407</v>
      </c>
      <c r="P11" s="17">
        <v>0.151681200660294</v>
      </c>
      <c r="Q11" s="17">
        <v>0.14668916632241599</v>
      </c>
    </row>
    <row r="12" spans="2:17" x14ac:dyDescent="0.35">
      <c r="B12" s="18" t="s">
        <v>373</v>
      </c>
      <c r="C12" s="17">
        <v>3.39803953523624E-2</v>
      </c>
      <c r="D12" s="17">
        <v>3.3307408177064297E-2</v>
      </c>
      <c r="E12" s="17">
        <v>3.4687606733456999E-2</v>
      </c>
      <c r="F12" s="17"/>
      <c r="G12" s="17">
        <v>5.2296620952921702E-2</v>
      </c>
      <c r="H12" s="17">
        <v>2.40509757199667E-2</v>
      </c>
      <c r="I12" s="17">
        <v>2.7583276479018998E-2</v>
      </c>
      <c r="J12" s="17">
        <v>4.7031360759426898E-2</v>
      </c>
      <c r="K12" s="17">
        <v>3.8375015330408303E-2</v>
      </c>
      <c r="L12" s="17">
        <v>0</v>
      </c>
      <c r="M12" s="17"/>
      <c r="N12" s="17">
        <v>2.3716008075865502E-2</v>
      </c>
      <c r="O12" s="17">
        <v>3.7335466306018299E-2</v>
      </c>
      <c r="P12" s="17">
        <v>5.1997110195331701E-2</v>
      </c>
      <c r="Q12" s="17">
        <v>5.1732576908824497E-2</v>
      </c>
    </row>
    <row r="13" spans="2:17" x14ac:dyDescent="0.35">
      <c r="B13" s="18" t="s">
        <v>57</v>
      </c>
      <c r="C13" s="17">
        <v>4.1939622917885402E-2</v>
      </c>
      <c r="D13" s="17">
        <v>3.3790484400647601E-2</v>
      </c>
      <c r="E13" s="17">
        <v>5.0136108360240898E-2</v>
      </c>
      <c r="F13" s="17"/>
      <c r="G13" s="17">
        <v>0</v>
      </c>
      <c r="H13" s="17">
        <v>1.57502488645163E-2</v>
      </c>
      <c r="I13" s="17">
        <v>3.6248111961444701E-2</v>
      </c>
      <c r="J13" s="17">
        <v>5.5661250605645599E-2</v>
      </c>
      <c r="K13" s="17">
        <v>6.8519694192704803E-2</v>
      </c>
      <c r="L13" s="17">
        <v>3.1676989414963497E-2</v>
      </c>
      <c r="M13" s="17"/>
      <c r="N13" s="17">
        <v>2.47533427351866E-2</v>
      </c>
      <c r="O13" s="17">
        <v>6.6810334395031507E-2</v>
      </c>
      <c r="P13" s="17">
        <v>5.8235753328053502E-2</v>
      </c>
      <c r="Q13" s="17">
        <v>5.8758448191465501E-2</v>
      </c>
    </row>
    <row r="14" spans="2:17" x14ac:dyDescent="0.35">
      <c r="B14" s="18" t="s">
        <v>145</v>
      </c>
      <c r="C14" s="21">
        <v>0.82987689350468796</v>
      </c>
      <c r="D14" s="21">
        <v>0.844585510129089</v>
      </c>
      <c r="E14" s="21">
        <v>0.81498902131041995</v>
      </c>
      <c r="F14" s="21"/>
      <c r="G14" s="21">
        <v>0.52440762123934603</v>
      </c>
      <c r="H14" s="21">
        <v>0.88641237672254503</v>
      </c>
      <c r="I14" s="21">
        <v>0.83950109942565199</v>
      </c>
      <c r="J14" s="21">
        <v>0.797498202888412</v>
      </c>
      <c r="K14" s="21">
        <v>0.83052150384014101</v>
      </c>
      <c r="L14" s="21">
        <v>0.85707818333946195</v>
      </c>
      <c r="M14" s="21"/>
      <c r="N14" s="21">
        <v>0.89791944017706904</v>
      </c>
      <c r="O14" s="21">
        <v>0.76587311268854397</v>
      </c>
      <c r="P14" s="21">
        <v>0.73808593581632098</v>
      </c>
      <c r="Q14" s="21">
        <v>0.74281980857729402</v>
      </c>
    </row>
    <row r="15" spans="2:17" x14ac:dyDescent="0.35">
      <c r="B15" s="18" t="s">
        <v>374</v>
      </c>
      <c r="C15" s="21">
        <v>0.12818348357742701</v>
      </c>
      <c r="D15" s="21">
        <v>0.121624005470264</v>
      </c>
      <c r="E15" s="21">
        <v>0.13487487032933901</v>
      </c>
      <c r="F15" s="21"/>
      <c r="G15" s="21">
        <v>0.47559237876065402</v>
      </c>
      <c r="H15" s="21">
        <v>9.7837374412939201E-2</v>
      </c>
      <c r="I15" s="21">
        <v>0.12425078861290299</v>
      </c>
      <c r="J15" s="21">
        <v>0.146840546505942</v>
      </c>
      <c r="K15" s="21">
        <v>0.100958801967154</v>
      </c>
      <c r="L15" s="21">
        <v>0.111244827245575</v>
      </c>
      <c r="M15" s="21"/>
      <c r="N15" s="21">
        <v>7.7327217087744093E-2</v>
      </c>
      <c r="O15" s="21">
        <v>0.167316552916425</v>
      </c>
      <c r="P15" s="21">
        <v>0.20367831085562599</v>
      </c>
      <c r="Q15" s="21">
        <v>0.19842174323124101</v>
      </c>
    </row>
    <row r="16" spans="2:17" x14ac:dyDescent="0.35">
      <c r="B16" s="18" t="s">
        <v>146</v>
      </c>
      <c r="C16" s="22">
        <v>0.70169340992726104</v>
      </c>
      <c r="D16" s="22">
        <v>0.72296150465882503</v>
      </c>
      <c r="E16" s="22">
        <v>0.68011415098107997</v>
      </c>
      <c r="F16" s="22"/>
      <c r="G16" s="22">
        <v>4.88152424786912E-2</v>
      </c>
      <c r="H16" s="22">
        <v>0.78857500230960498</v>
      </c>
      <c r="I16" s="22">
        <v>0.71525031081274903</v>
      </c>
      <c r="J16" s="22">
        <v>0.65065765638246997</v>
      </c>
      <c r="K16" s="22">
        <v>0.729562701872987</v>
      </c>
      <c r="L16" s="22">
        <v>0.74583335609388701</v>
      </c>
      <c r="M16" s="22"/>
      <c r="N16" s="22">
        <v>0.820592223089325</v>
      </c>
      <c r="O16" s="22">
        <v>0.59855655977211897</v>
      </c>
      <c r="P16" s="22">
        <v>0.53440762496069505</v>
      </c>
      <c r="Q16" s="22">
        <v>0.54439806534605295</v>
      </c>
    </row>
    <row r="17" spans="2:2" x14ac:dyDescent="0.35">
      <c r="B17" s="16"/>
    </row>
    <row r="18" spans="2:2" x14ac:dyDescent="0.35">
      <c r="B18" t="s">
        <v>409</v>
      </c>
    </row>
    <row r="19" spans="2:2" x14ac:dyDescent="0.35">
      <c r="B19" t="s">
        <v>410</v>
      </c>
    </row>
    <row r="21" spans="2:2" x14ac:dyDescent="0.35">
      <c r="B21"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375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141</v>
      </c>
      <c r="C9" s="17">
        <v>0.41582066430266901</v>
      </c>
      <c r="D9" s="17">
        <v>0.44811993892147201</v>
      </c>
      <c r="E9" s="17">
        <v>0.38391191142740599</v>
      </c>
      <c r="F9" s="17"/>
      <c r="G9" s="17">
        <v>0.25286515897408501</v>
      </c>
      <c r="H9" s="17">
        <v>0.55008246708763098</v>
      </c>
      <c r="I9" s="17">
        <v>0.45004329127472198</v>
      </c>
      <c r="J9" s="17">
        <v>0.339905173199126</v>
      </c>
      <c r="K9" s="17">
        <v>0.291897194485779</v>
      </c>
      <c r="L9" s="17">
        <v>0.60281603385334803</v>
      </c>
      <c r="M9" s="17"/>
      <c r="N9" s="17">
        <v>0.51015894333006395</v>
      </c>
      <c r="O9" s="17">
        <v>0.31054009806037403</v>
      </c>
      <c r="P9" s="17">
        <v>0.32395508832685499</v>
      </c>
      <c r="Q9" s="17">
        <v>0.27408447991574197</v>
      </c>
    </row>
    <row r="10" spans="2:17" x14ac:dyDescent="0.35">
      <c r="B10" s="18" t="s">
        <v>371</v>
      </c>
      <c r="C10" s="17">
        <v>0.39664409982520599</v>
      </c>
      <c r="D10" s="17">
        <v>0.38035388699128098</v>
      </c>
      <c r="E10" s="17">
        <v>0.412346331531808</v>
      </c>
      <c r="F10" s="17"/>
      <c r="G10" s="17">
        <v>0.42848760625003202</v>
      </c>
      <c r="H10" s="17">
        <v>0.32256770137308199</v>
      </c>
      <c r="I10" s="17">
        <v>0.38548334962923098</v>
      </c>
      <c r="J10" s="17">
        <v>0.41197468381285901</v>
      </c>
      <c r="K10" s="17">
        <v>0.51838955572416101</v>
      </c>
      <c r="L10" s="17">
        <v>0.36550697673168903</v>
      </c>
      <c r="M10" s="17"/>
      <c r="N10" s="17">
        <v>0.36352106409706297</v>
      </c>
      <c r="O10" s="17">
        <v>0.46453959945287199</v>
      </c>
      <c r="P10" s="17">
        <v>0.39731336378112903</v>
      </c>
      <c r="Q10" s="17">
        <v>0.44613485192022501</v>
      </c>
    </row>
    <row r="11" spans="2:17" x14ac:dyDescent="0.35">
      <c r="B11" s="18" t="s">
        <v>372</v>
      </c>
      <c r="C11" s="17">
        <v>9.7089997762892094E-2</v>
      </c>
      <c r="D11" s="17">
        <v>9.2966019762244903E-2</v>
      </c>
      <c r="E11" s="17">
        <v>0.10131329816570001</v>
      </c>
      <c r="F11" s="17"/>
      <c r="G11" s="17">
        <v>0.26635061382296099</v>
      </c>
      <c r="H11" s="17">
        <v>6.2845129929507901E-2</v>
      </c>
      <c r="I11" s="17">
        <v>9.30707761566507E-2</v>
      </c>
      <c r="J11" s="17">
        <v>0.11916404138261701</v>
      </c>
      <c r="K11" s="17">
        <v>8.6758607042831601E-2</v>
      </c>
      <c r="L11" s="17">
        <v>0</v>
      </c>
      <c r="M11" s="17"/>
      <c r="N11" s="17">
        <v>6.9258638105651305E-2</v>
      </c>
      <c r="O11" s="17">
        <v>0.10854377421525301</v>
      </c>
      <c r="P11" s="17">
        <v>0.15389961269102001</v>
      </c>
      <c r="Q11" s="17">
        <v>0.132003758865118</v>
      </c>
    </row>
    <row r="12" spans="2:17" x14ac:dyDescent="0.35">
      <c r="B12" s="18" t="s">
        <v>373</v>
      </c>
      <c r="C12" s="17">
        <v>3.6755697516893601E-2</v>
      </c>
      <c r="D12" s="17">
        <v>3.5564670613422701E-2</v>
      </c>
      <c r="E12" s="17">
        <v>3.7984066944327398E-2</v>
      </c>
      <c r="F12" s="17"/>
      <c r="G12" s="17">
        <v>5.2296620952921702E-2</v>
      </c>
      <c r="H12" s="17">
        <v>4.3173943043102403E-2</v>
      </c>
      <c r="I12" s="17">
        <v>2.3732932292289399E-2</v>
      </c>
      <c r="J12" s="17">
        <v>5.7153858302866699E-2</v>
      </c>
      <c r="K12" s="17">
        <v>2.5173093297836902E-2</v>
      </c>
      <c r="L12" s="17">
        <v>0</v>
      </c>
      <c r="M12" s="17"/>
      <c r="N12" s="17">
        <v>2.82732367388067E-2</v>
      </c>
      <c r="O12" s="17">
        <v>3.8419090520423499E-2</v>
      </c>
      <c r="P12" s="17">
        <v>4.7736083777685498E-2</v>
      </c>
      <c r="Q12" s="17">
        <v>5.48398024146972E-2</v>
      </c>
    </row>
    <row r="13" spans="2:17" x14ac:dyDescent="0.35">
      <c r="B13" s="18" t="s">
        <v>57</v>
      </c>
      <c r="C13" s="17">
        <v>5.3689540592339401E-2</v>
      </c>
      <c r="D13" s="17">
        <v>4.2995483711579602E-2</v>
      </c>
      <c r="E13" s="17">
        <v>6.4444391930759098E-2</v>
      </c>
      <c r="F13" s="17"/>
      <c r="G13" s="17">
        <v>0</v>
      </c>
      <c r="H13" s="17">
        <v>2.13307585666767E-2</v>
      </c>
      <c r="I13" s="17">
        <v>4.76696506471068E-2</v>
      </c>
      <c r="J13" s="17">
        <v>7.1802243302531807E-2</v>
      </c>
      <c r="K13" s="17">
        <v>7.7781549449391502E-2</v>
      </c>
      <c r="L13" s="17">
        <v>3.1676989414963497E-2</v>
      </c>
      <c r="M13" s="17"/>
      <c r="N13" s="17">
        <v>2.8788117728414601E-2</v>
      </c>
      <c r="O13" s="17">
        <v>7.7957437751078607E-2</v>
      </c>
      <c r="P13" s="17">
        <v>7.7095851423310005E-2</v>
      </c>
      <c r="Q13" s="17">
        <v>9.2937106884218398E-2</v>
      </c>
    </row>
    <row r="14" spans="2:17" x14ac:dyDescent="0.35">
      <c r="B14" s="18" t="s">
        <v>145</v>
      </c>
      <c r="C14" s="21">
        <v>0.81246476412787505</v>
      </c>
      <c r="D14" s="21">
        <v>0.82847382591275298</v>
      </c>
      <c r="E14" s="21">
        <v>0.79625824295921399</v>
      </c>
      <c r="F14" s="21"/>
      <c r="G14" s="21">
        <v>0.68135276522411703</v>
      </c>
      <c r="H14" s="21">
        <v>0.87265016846071297</v>
      </c>
      <c r="I14" s="21">
        <v>0.83552664090395301</v>
      </c>
      <c r="J14" s="21">
        <v>0.75187985701198401</v>
      </c>
      <c r="K14" s="21">
        <v>0.81028675020994001</v>
      </c>
      <c r="L14" s="21">
        <v>0.968323010585036</v>
      </c>
      <c r="M14" s="21"/>
      <c r="N14" s="21">
        <v>0.87368000742712704</v>
      </c>
      <c r="O14" s="21">
        <v>0.77507969751324501</v>
      </c>
      <c r="P14" s="21">
        <v>0.72126845210798396</v>
      </c>
      <c r="Q14" s="21">
        <v>0.72021933183596598</v>
      </c>
    </row>
    <row r="15" spans="2:17" x14ac:dyDescent="0.35">
      <c r="B15" s="18" t="s">
        <v>374</v>
      </c>
      <c r="C15" s="21">
        <v>0.13384569527978599</v>
      </c>
      <c r="D15" s="21">
        <v>0.128530690375668</v>
      </c>
      <c r="E15" s="21">
        <v>0.13929736511002699</v>
      </c>
      <c r="F15" s="21"/>
      <c r="G15" s="21">
        <v>0.31864723477588303</v>
      </c>
      <c r="H15" s="21">
        <v>0.10601907297261</v>
      </c>
      <c r="I15" s="21">
        <v>0.11680370844894</v>
      </c>
      <c r="J15" s="21">
        <v>0.176317899685484</v>
      </c>
      <c r="K15" s="21">
        <v>0.111931700340668</v>
      </c>
      <c r="L15" s="21">
        <v>0</v>
      </c>
      <c r="M15" s="21"/>
      <c r="N15" s="21">
        <v>9.7531874844457994E-2</v>
      </c>
      <c r="O15" s="21">
        <v>0.14696286473567599</v>
      </c>
      <c r="P15" s="21">
        <v>0.20163569646870599</v>
      </c>
      <c r="Q15" s="21">
        <v>0.186843561279815</v>
      </c>
    </row>
    <row r="16" spans="2:17" x14ac:dyDescent="0.35">
      <c r="B16" s="18" t="s">
        <v>146</v>
      </c>
      <c r="C16" s="22">
        <v>0.67861906884808898</v>
      </c>
      <c r="D16" s="22">
        <v>0.69994313553708498</v>
      </c>
      <c r="E16" s="22">
        <v>0.656960877849186</v>
      </c>
      <c r="F16" s="22"/>
      <c r="G16" s="22">
        <v>0.362705530448234</v>
      </c>
      <c r="H16" s="22">
        <v>0.76663109548810304</v>
      </c>
      <c r="I16" s="22">
        <v>0.71872293245501295</v>
      </c>
      <c r="J16" s="22">
        <v>0.57556195732649995</v>
      </c>
      <c r="K16" s="22">
        <v>0.69835504986927099</v>
      </c>
      <c r="L16" s="22">
        <v>0.968323010585036</v>
      </c>
      <c r="M16" s="22"/>
      <c r="N16" s="22">
        <v>0.77614813258266901</v>
      </c>
      <c r="O16" s="22">
        <v>0.62811683277756902</v>
      </c>
      <c r="P16" s="22">
        <v>0.51963275563927902</v>
      </c>
      <c r="Q16" s="22">
        <v>0.53337577055615104</v>
      </c>
    </row>
    <row r="17" spans="2:2" x14ac:dyDescent="0.35">
      <c r="B17" s="16"/>
    </row>
    <row r="18" spans="2:2" x14ac:dyDescent="0.35">
      <c r="B18" t="s">
        <v>409</v>
      </c>
    </row>
    <row r="19" spans="2:2" x14ac:dyDescent="0.35">
      <c r="B19" t="s">
        <v>410</v>
      </c>
    </row>
    <row r="21" spans="2:2" x14ac:dyDescent="0.35">
      <c r="B21"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376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141</v>
      </c>
      <c r="C9" s="17">
        <v>0.33431796718613599</v>
      </c>
      <c r="D9" s="17">
        <v>0.36438553898678699</v>
      </c>
      <c r="E9" s="17">
        <v>0.30456151304929302</v>
      </c>
      <c r="F9" s="17"/>
      <c r="G9" s="17">
        <v>0.420302879360828</v>
      </c>
      <c r="H9" s="17">
        <v>0.46634128962851501</v>
      </c>
      <c r="I9" s="17">
        <v>0.38297851149699602</v>
      </c>
      <c r="J9" s="17">
        <v>0.23439084658769799</v>
      </c>
      <c r="K9" s="17">
        <v>0.19792485403116</v>
      </c>
      <c r="L9" s="17">
        <v>0.56241869758089902</v>
      </c>
      <c r="M9" s="17"/>
      <c r="N9" s="17">
        <v>0.424817691895159</v>
      </c>
      <c r="O9" s="17">
        <v>0.26029335244566898</v>
      </c>
      <c r="P9" s="17">
        <v>0.195919532741612</v>
      </c>
      <c r="Q9" s="17">
        <v>0.20877543913612201</v>
      </c>
    </row>
    <row r="10" spans="2:17" x14ac:dyDescent="0.35">
      <c r="B10" s="18" t="s">
        <v>371</v>
      </c>
      <c r="C10" s="17">
        <v>0.42110847185156702</v>
      </c>
      <c r="D10" s="17">
        <v>0.41301687649594698</v>
      </c>
      <c r="E10" s="17">
        <v>0.42962402374123299</v>
      </c>
      <c r="F10" s="17"/>
      <c r="G10" s="17">
        <v>0.36724285404793999</v>
      </c>
      <c r="H10" s="17">
        <v>0.34117164427385599</v>
      </c>
      <c r="I10" s="17">
        <v>0.39419762345282999</v>
      </c>
      <c r="J10" s="17">
        <v>0.47230329672229998</v>
      </c>
      <c r="K10" s="17">
        <v>0.51381550771928097</v>
      </c>
      <c r="L10" s="17">
        <v>0.39083122107660401</v>
      </c>
      <c r="M10" s="17"/>
      <c r="N10" s="17">
        <v>0.40187097861549798</v>
      </c>
      <c r="O10" s="17">
        <v>0.41948908247163202</v>
      </c>
      <c r="P10" s="17">
        <v>0.49293955194481698</v>
      </c>
      <c r="Q10" s="17">
        <v>0.43518668968804902</v>
      </c>
    </row>
    <row r="11" spans="2:17" x14ac:dyDescent="0.35">
      <c r="B11" s="18" t="s">
        <v>372</v>
      </c>
      <c r="C11" s="17">
        <v>0.13674902038904199</v>
      </c>
      <c r="D11" s="17">
        <v>0.123038387393498</v>
      </c>
      <c r="E11" s="17">
        <v>0.149611703984422</v>
      </c>
      <c r="F11" s="17"/>
      <c r="G11" s="17">
        <v>9.9263878838634995E-2</v>
      </c>
      <c r="H11" s="17">
        <v>0.11031635725509201</v>
      </c>
      <c r="I11" s="17">
        <v>0.13893324961364001</v>
      </c>
      <c r="J11" s="17">
        <v>0.15617243497366301</v>
      </c>
      <c r="K11" s="17">
        <v>0.111308144588536</v>
      </c>
      <c r="L11" s="17">
        <v>0</v>
      </c>
      <c r="M11" s="17"/>
      <c r="N11" s="17">
        <v>0.10216030913618999</v>
      </c>
      <c r="O11" s="17">
        <v>0.182318087890219</v>
      </c>
      <c r="P11" s="17">
        <v>0.170510716917875</v>
      </c>
      <c r="Q11" s="17">
        <v>0.18173733452626301</v>
      </c>
    </row>
    <row r="12" spans="2:17" x14ac:dyDescent="0.35">
      <c r="B12" s="18" t="s">
        <v>373</v>
      </c>
      <c r="C12" s="17">
        <v>4.5708708915249703E-2</v>
      </c>
      <c r="D12" s="17">
        <v>3.8537324163782201E-2</v>
      </c>
      <c r="E12" s="17">
        <v>5.2930502424313998E-2</v>
      </c>
      <c r="F12" s="17"/>
      <c r="G12" s="17">
        <v>0.113190387752597</v>
      </c>
      <c r="H12" s="17">
        <v>4.8177213938168303E-2</v>
      </c>
      <c r="I12" s="17">
        <v>3.6072239522768897E-2</v>
      </c>
      <c r="J12" s="17">
        <v>5.8602474815688997E-2</v>
      </c>
      <c r="K12" s="17">
        <v>4.5792455423183998E-2</v>
      </c>
      <c r="L12" s="17">
        <v>0</v>
      </c>
      <c r="M12" s="17"/>
      <c r="N12" s="17">
        <v>3.3917090621003003E-2</v>
      </c>
      <c r="O12" s="17">
        <v>5.1944050517786E-2</v>
      </c>
      <c r="P12" s="17">
        <v>7.0016249137191996E-2</v>
      </c>
      <c r="Q12" s="17">
        <v>5.8292851182937297E-2</v>
      </c>
    </row>
    <row r="13" spans="2:17" x14ac:dyDescent="0.35">
      <c r="B13" s="18" t="s">
        <v>57</v>
      </c>
      <c r="C13" s="17">
        <v>6.2115831658004897E-2</v>
      </c>
      <c r="D13" s="17">
        <v>6.1021872959986199E-2</v>
      </c>
      <c r="E13" s="17">
        <v>6.3272256800738794E-2</v>
      </c>
      <c r="F13" s="17"/>
      <c r="G13" s="17">
        <v>0</v>
      </c>
      <c r="H13" s="17">
        <v>3.3993494904369599E-2</v>
      </c>
      <c r="I13" s="17">
        <v>4.7818375913764699E-2</v>
      </c>
      <c r="J13" s="17">
        <v>7.8530946900649504E-2</v>
      </c>
      <c r="K13" s="17">
        <v>0.131159038237839</v>
      </c>
      <c r="L13" s="17">
        <v>4.6750081342496801E-2</v>
      </c>
      <c r="M13" s="17"/>
      <c r="N13" s="17">
        <v>3.7233929732149798E-2</v>
      </c>
      <c r="O13" s="17">
        <v>8.5955426674694205E-2</v>
      </c>
      <c r="P13" s="17">
        <v>7.0613949258504297E-2</v>
      </c>
      <c r="Q13" s="17">
        <v>0.116007685466628</v>
      </c>
    </row>
    <row r="14" spans="2:17" x14ac:dyDescent="0.35">
      <c r="B14" s="18" t="s">
        <v>145</v>
      </c>
      <c r="C14" s="21">
        <v>0.75542643903770301</v>
      </c>
      <c r="D14" s="21">
        <v>0.77740241548273303</v>
      </c>
      <c r="E14" s="21">
        <v>0.73418553679052501</v>
      </c>
      <c r="F14" s="21"/>
      <c r="G14" s="21">
        <v>0.78754573340876799</v>
      </c>
      <c r="H14" s="21">
        <v>0.807512933902371</v>
      </c>
      <c r="I14" s="21">
        <v>0.77717613494982596</v>
      </c>
      <c r="J14" s="21">
        <v>0.70669414330999802</v>
      </c>
      <c r="K14" s="21">
        <v>0.71174036175044098</v>
      </c>
      <c r="L14" s="21">
        <v>0.95324991865750297</v>
      </c>
      <c r="M14" s="21"/>
      <c r="N14" s="21">
        <v>0.82668867051065698</v>
      </c>
      <c r="O14" s="21">
        <v>0.67978243491730095</v>
      </c>
      <c r="P14" s="21">
        <v>0.68885908468642898</v>
      </c>
      <c r="Q14" s="21">
        <v>0.64396212882417203</v>
      </c>
    </row>
    <row r="15" spans="2:17" x14ac:dyDescent="0.35">
      <c r="B15" s="18" t="s">
        <v>374</v>
      </c>
      <c r="C15" s="21">
        <v>0.18245772930429199</v>
      </c>
      <c r="D15" s="21">
        <v>0.16157571155728001</v>
      </c>
      <c r="E15" s="21">
        <v>0.20254220640873599</v>
      </c>
      <c r="F15" s="21"/>
      <c r="G15" s="21">
        <v>0.21245426659123201</v>
      </c>
      <c r="H15" s="21">
        <v>0.15849357119325999</v>
      </c>
      <c r="I15" s="21">
        <v>0.17500548913640901</v>
      </c>
      <c r="J15" s="21">
        <v>0.21477490978935199</v>
      </c>
      <c r="K15" s="21">
        <v>0.15710060001171999</v>
      </c>
      <c r="L15" s="21">
        <v>0</v>
      </c>
      <c r="M15" s="21"/>
      <c r="N15" s="21">
        <v>0.13607739975719299</v>
      </c>
      <c r="O15" s="21">
        <v>0.234262138408005</v>
      </c>
      <c r="P15" s="21">
        <v>0.24052696605506699</v>
      </c>
      <c r="Q15" s="21">
        <v>0.24003018570920001</v>
      </c>
    </row>
    <row r="16" spans="2:17" x14ac:dyDescent="0.35">
      <c r="B16" s="18" t="s">
        <v>146</v>
      </c>
      <c r="C16" s="22">
        <v>0.57296870973341096</v>
      </c>
      <c r="D16" s="22">
        <v>0.61582670392545302</v>
      </c>
      <c r="E16" s="22">
        <v>0.53164333038179001</v>
      </c>
      <c r="F16" s="22"/>
      <c r="G16" s="22">
        <v>0.57509146681753598</v>
      </c>
      <c r="H16" s="22">
        <v>0.64901936270911098</v>
      </c>
      <c r="I16" s="22">
        <v>0.60217064581341695</v>
      </c>
      <c r="J16" s="22">
        <v>0.49191923352064598</v>
      </c>
      <c r="K16" s="22">
        <v>0.55463976173872098</v>
      </c>
      <c r="L16" s="22">
        <v>0.95324991865750297</v>
      </c>
      <c r="M16" s="22"/>
      <c r="N16" s="22">
        <v>0.69061127075346496</v>
      </c>
      <c r="O16" s="22">
        <v>0.44552029650929598</v>
      </c>
      <c r="P16" s="22">
        <v>0.44833211863136302</v>
      </c>
      <c r="Q16" s="22">
        <v>0.40393194311497099</v>
      </c>
    </row>
    <row r="17" spans="2:2" x14ac:dyDescent="0.35">
      <c r="B17" s="16"/>
    </row>
    <row r="18" spans="2:2" x14ac:dyDescent="0.35">
      <c r="B18" t="s">
        <v>409</v>
      </c>
    </row>
    <row r="19" spans="2:2" x14ac:dyDescent="0.35">
      <c r="B19" t="s">
        <v>410</v>
      </c>
    </row>
    <row r="21" spans="2:2" x14ac:dyDescent="0.35">
      <c r="B21"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2:Q23"/>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377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378</v>
      </c>
      <c r="C9" s="17">
        <v>0.26363517633428701</v>
      </c>
      <c r="D9" s="17">
        <v>0.28802712238884398</v>
      </c>
      <c r="E9" s="17">
        <v>0.23849473854638001</v>
      </c>
      <c r="F9" s="17"/>
      <c r="G9" s="17">
        <v>0.35105128079147702</v>
      </c>
      <c r="H9" s="17">
        <v>0.37617354242495299</v>
      </c>
      <c r="I9" s="17">
        <v>0.30124419762654597</v>
      </c>
      <c r="J9" s="17">
        <v>0.200879203779568</v>
      </c>
      <c r="K9" s="17">
        <v>0.11459324021690501</v>
      </c>
      <c r="L9" s="17">
        <v>0.146666185442904</v>
      </c>
      <c r="M9" s="17"/>
      <c r="N9" s="17">
        <v>0.307572647014418</v>
      </c>
      <c r="O9" s="17">
        <v>0.16970798384977401</v>
      </c>
      <c r="P9" s="17">
        <v>0.20533653746682301</v>
      </c>
      <c r="Q9" s="17">
        <v>0.26229589399063002</v>
      </c>
    </row>
    <row r="10" spans="2:17" ht="29" x14ac:dyDescent="0.35">
      <c r="B10" s="18" t="s">
        <v>379</v>
      </c>
      <c r="C10" s="17">
        <v>0.24099864489245601</v>
      </c>
      <c r="D10" s="17">
        <v>0.25628458407905502</v>
      </c>
      <c r="E10" s="17">
        <v>0.22594143769321101</v>
      </c>
      <c r="F10" s="17"/>
      <c r="G10" s="17">
        <v>0.349697768884842</v>
      </c>
      <c r="H10" s="17">
        <v>0.27330401920953301</v>
      </c>
      <c r="I10" s="17">
        <v>0.256894188272353</v>
      </c>
      <c r="J10" s="17">
        <v>0.21523638960021199</v>
      </c>
      <c r="K10" s="17">
        <v>0.197393577466697</v>
      </c>
      <c r="L10" s="17">
        <v>0.146666185442904</v>
      </c>
      <c r="M10" s="17"/>
      <c r="N10" s="17">
        <v>0.26457288918756799</v>
      </c>
      <c r="O10" s="17">
        <v>0.209523215132188</v>
      </c>
      <c r="P10" s="17">
        <v>0.231890622456316</v>
      </c>
      <c r="Q10" s="17">
        <v>0.19713396163267899</v>
      </c>
    </row>
    <row r="11" spans="2:17" ht="29" x14ac:dyDescent="0.35">
      <c r="B11" s="18" t="s">
        <v>380</v>
      </c>
      <c r="C11" s="17">
        <v>0.21349049229575301</v>
      </c>
      <c r="D11" s="17">
        <v>0.22352060967332099</v>
      </c>
      <c r="E11" s="17">
        <v>0.203665448678822</v>
      </c>
      <c r="F11" s="17"/>
      <c r="G11" s="17">
        <v>0.16338067424388</v>
      </c>
      <c r="H11" s="17">
        <v>0.22693601870163399</v>
      </c>
      <c r="I11" s="17">
        <v>0.23091505272661</v>
      </c>
      <c r="J11" s="17">
        <v>0.20217541868924899</v>
      </c>
      <c r="K11" s="17">
        <v>0.16305855670782601</v>
      </c>
      <c r="L11" s="17">
        <v>0</v>
      </c>
      <c r="M11" s="17"/>
      <c r="N11" s="17">
        <v>0.249662622034415</v>
      </c>
      <c r="O11" s="17">
        <v>0.15967930932077201</v>
      </c>
      <c r="P11" s="17">
        <v>0.20598799803984599</v>
      </c>
      <c r="Q11" s="17">
        <v>0.156078656160409</v>
      </c>
    </row>
    <row r="12" spans="2:17" ht="43.5" x14ac:dyDescent="0.35">
      <c r="B12" s="18" t="s">
        <v>381</v>
      </c>
      <c r="C12" s="17">
        <v>0.207338180664664</v>
      </c>
      <c r="D12" s="17">
        <v>0.24862927205584301</v>
      </c>
      <c r="E12" s="17">
        <v>0.166224239728749</v>
      </c>
      <c r="F12" s="17"/>
      <c r="G12" s="17">
        <v>0.517869966852603</v>
      </c>
      <c r="H12" s="17">
        <v>0.212662149513274</v>
      </c>
      <c r="I12" s="17">
        <v>0.209054384008555</v>
      </c>
      <c r="J12" s="17">
        <v>0.20731138364011301</v>
      </c>
      <c r="K12" s="17">
        <v>0.168911662107012</v>
      </c>
      <c r="L12" s="17">
        <v>0.146666185442904</v>
      </c>
      <c r="M12" s="17"/>
      <c r="N12" s="17">
        <v>0.23171062015386401</v>
      </c>
      <c r="O12" s="17">
        <v>0.16763701574522499</v>
      </c>
      <c r="P12" s="17">
        <v>0.21403116123338101</v>
      </c>
      <c r="Q12" s="17">
        <v>0.16180791074053699</v>
      </c>
    </row>
    <row r="13" spans="2:17" ht="58" x14ac:dyDescent="0.35">
      <c r="B13" s="18" t="s">
        <v>382</v>
      </c>
      <c r="C13" s="17">
        <v>0.158517317357562</v>
      </c>
      <c r="D13" s="17">
        <v>0.1834849057513</v>
      </c>
      <c r="E13" s="17">
        <v>0.13368977238304799</v>
      </c>
      <c r="F13" s="17"/>
      <c r="G13" s="17">
        <v>0.40525117499631802</v>
      </c>
      <c r="H13" s="17">
        <v>0.21963746026216899</v>
      </c>
      <c r="I13" s="17">
        <v>0.18689429676921401</v>
      </c>
      <c r="J13" s="17">
        <v>9.98384157614913E-2</v>
      </c>
      <c r="K13" s="17">
        <v>0.11639817624200299</v>
      </c>
      <c r="L13" s="17">
        <v>0</v>
      </c>
      <c r="M13" s="17"/>
      <c r="N13" s="17">
        <v>0.188320788912412</v>
      </c>
      <c r="O13" s="17">
        <v>9.1255944911036502E-2</v>
      </c>
      <c r="P13" s="17">
        <v>0.13045243293114001</v>
      </c>
      <c r="Q13" s="17">
        <v>0.14900462001849599</v>
      </c>
    </row>
    <row r="14" spans="2:17" ht="29" x14ac:dyDescent="0.35">
      <c r="B14" s="18" t="s">
        <v>383</v>
      </c>
      <c r="C14" s="17">
        <v>0.15766636090484401</v>
      </c>
      <c r="D14" s="17">
        <v>0.193813642382024</v>
      </c>
      <c r="E14" s="17">
        <v>0.12165047708356599</v>
      </c>
      <c r="F14" s="17"/>
      <c r="G14" s="17">
        <v>0.227353736440393</v>
      </c>
      <c r="H14" s="17">
        <v>0.27109435647543101</v>
      </c>
      <c r="I14" s="17">
        <v>0.167213309714556</v>
      </c>
      <c r="J14" s="17">
        <v>0.118581259966407</v>
      </c>
      <c r="K14" s="17">
        <v>7.9261643934309997E-2</v>
      </c>
      <c r="L14" s="17">
        <v>0</v>
      </c>
      <c r="M14" s="17"/>
      <c r="N14" s="17">
        <v>0.210007515320975</v>
      </c>
      <c r="O14" s="17">
        <v>8.7310516606246794E-2</v>
      </c>
      <c r="P14" s="17">
        <v>8.8720647257246696E-2</v>
      </c>
      <c r="Q14" s="17">
        <v>0.115911816534114</v>
      </c>
    </row>
    <row r="15" spans="2:17" ht="29" x14ac:dyDescent="0.35">
      <c r="B15" s="18" t="s">
        <v>384</v>
      </c>
      <c r="C15" s="17">
        <v>0.15327740911416801</v>
      </c>
      <c r="D15" s="17">
        <v>0.16782574743837</v>
      </c>
      <c r="E15" s="17">
        <v>0.13887117898627299</v>
      </c>
      <c r="F15" s="17"/>
      <c r="G15" s="17">
        <v>0.22808772504720801</v>
      </c>
      <c r="H15" s="17">
        <v>0.21010807594445599</v>
      </c>
      <c r="I15" s="17">
        <v>0.16079754895937601</v>
      </c>
      <c r="J15" s="17">
        <v>0.112633181837673</v>
      </c>
      <c r="K15" s="17">
        <v>0.169444409255288</v>
      </c>
      <c r="L15" s="17">
        <v>0.111244827245575</v>
      </c>
      <c r="M15" s="17"/>
      <c r="N15" s="17">
        <v>0.17907263698129999</v>
      </c>
      <c r="O15" s="17">
        <v>0.12659378299750901</v>
      </c>
      <c r="P15" s="17">
        <v>0.12970681579750601</v>
      </c>
      <c r="Q15" s="17">
        <v>0.118564297308005</v>
      </c>
    </row>
    <row r="16" spans="2:17" x14ac:dyDescent="0.35">
      <c r="B16" s="18" t="s">
        <v>385</v>
      </c>
      <c r="C16" s="17">
        <v>0.14876232913711299</v>
      </c>
      <c r="D16" s="17">
        <v>0.180095449853034</v>
      </c>
      <c r="E16" s="17">
        <v>0.11755512020845101</v>
      </c>
      <c r="F16" s="17"/>
      <c r="G16" s="17">
        <v>0.33234590672193298</v>
      </c>
      <c r="H16" s="17">
        <v>0.24279694213064601</v>
      </c>
      <c r="I16" s="17">
        <v>0.16605109434609</v>
      </c>
      <c r="J16" s="17">
        <v>9.61195019797704E-2</v>
      </c>
      <c r="K16" s="17">
        <v>7.32533559537136E-2</v>
      </c>
      <c r="L16" s="17">
        <v>0.25791101268847899</v>
      </c>
      <c r="M16" s="17"/>
      <c r="N16" s="17">
        <v>0.187965575926619</v>
      </c>
      <c r="O16" s="17">
        <v>7.8233099104388901E-2</v>
      </c>
      <c r="P16" s="17">
        <v>9.8291534265029304E-2</v>
      </c>
      <c r="Q16" s="17">
        <v>0.13700651015813101</v>
      </c>
    </row>
    <row r="17" spans="2:17" x14ac:dyDescent="0.35">
      <c r="B17" s="18" t="s">
        <v>57</v>
      </c>
      <c r="C17" s="17">
        <v>3.7020221667028501E-2</v>
      </c>
      <c r="D17" s="17">
        <v>3.2306014093335597E-2</v>
      </c>
      <c r="E17" s="17">
        <v>4.1774492777002702E-2</v>
      </c>
      <c r="F17" s="17"/>
      <c r="G17" s="17">
        <v>0</v>
      </c>
      <c r="H17" s="17">
        <v>2.7608806843671299E-2</v>
      </c>
      <c r="I17" s="17">
        <v>3.1666861989713503E-2</v>
      </c>
      <c r="J17" s="17">
        <v>5.3586441183998301E-2</v>
      </c>
      <c r="K17" s="17">
        <v>2.6989052612181302E-2</v>
      </c>
      <c r="L17" s="17">
        <v>0</v>
      </c>
      <c r="M17" s="17"/>
      <c r="N17" s="17">
        <v>1.81388743277912E-2</v>
      </c>
      <c r="O17" s="17">
        <v>5.8761968042200803E-2</v>
      </c>
      <c r="P17" s="17">
        <v>4.9319561042364797E-2</v>
      </c>
      <c r="Q17" s="17">
        <v>6.5599481426609096E-2</v>
      </c>
    </row>
    <row r="18" spans="2:17" x14ac:dyDescent="0.35">
      <c r="B18" s="18" t="s">
        <v>77</v>
      </c>
      <c r="C18" s="19">
        <v>0.346617413284176</v>
      </c>
      <c r="D18" s="19">
        <v>0.29979020498927</v>
      </c>
      <c r="E18" s="19">
        <v>0.39382160913528702</v>
      </c>
      <c r="F18" s="19"/>
      <c r="G18" s="19">
        <v>6.0092537352988799E-2</v>
      </c>
      <c r="H18" s="19">
        <v>0.204593305824046</v>
      </c>
      <c r="I18" s="19">
        <v>0.30234848165050399</v>
      </c>
      <c r="J18" s="19">
        <v>0.42797741354767299</v>
      </c>
      <c r="K18" s="19">
        <v>0.50077674170347997</v>
      </c>
      <c r="L18" s="19">
        <v>0.74208898731152095</v>
      </c>
      <c r="M18" s="19"/>
      <c r="N18" s="19">
        <v>0.30233907473797</v>
      </c>
      <c r="O18" s="19">
        <v>0.44256746947287401</v>
      </c>
      <c r="P18" s="19">
        <v>0.36962167498513199</v>
      </c>
      <c r="Q18" s="19">
        <v>0.37607628894700901</v>
      </c>
    </row>
    <row r="19" spans="2:17" x14ac:dyDescent="0.35">
      <c r="B19" s="16"/>
    </row>
    <row r="20" spans="2:17" x14ac:dyDescent="0.35">
      <c r="B20" t="s">
        <v>409</v>
      </c>
    </row>
    <row r="21" spans="2:17" x14ac:dyDescent="0.35">
      <c r="B21" t="s">
        <v>410</v>
      </c>
    </row>
    <row r="23" spans="2:17" x14ac:dyDescent="0.35">
      <c r="B23"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386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540</v>
      </c>
      <c r="D7" s="10">
        <v>257</v>
      </c>
      <c r="E7" s="10">
        <v>283</v>
      </c>
      <c r="F7" s="10"/>
      <c r="G7" s="10">
        <v>3</v>
      </c>
      <c r="H7" s="10">
        <v>84</v>
      </c>
      <c r="I7" s="10">
        <v>260</v>
      </c>
      <c r="J7" s="10">
        <v>158</v>
      </c>
      <c r="K7" s="10">
        <v>34</v>
      </c>
      <c r="L7" s="10">
        <v>1</v>
      </c>
      <c r="M7" s="10"/>
      <c r="N7" s="10">
        <v>297</v>
      </c>
      <c r="O7" s="10">
        <v>102</v>
      </c>
      <c r="P7" s="10">
        <v>74</v>
      </c>
      <c r="Q7" s="10">
        <v>67</v>
      </c>
    </row>
    <row r="8" spans="2:17" ht="30" customHeight="1" x14ac:dyDescent="0.35">
      <c r="B8" s="11" t="s">
        <v>43</v>
      </c>
      <c r="C8" s="11">
        <v>537</v>
      </c>
      <c r="D8" s="11">
        <v>275</v>
      </c>
      <c r="E8" s="11">
        <v>262</v>
      </c>
      <c r="F8" s="11"/>
      <c r="G8" s="11">
        <v>2</v>
      </c>
      <c r="H8" s="11">
        <v>83</v>
      </c>
      <c r="I8" s="11">
        <v>252</v>
      </c>
      <c r="J8" s="11">
        <v>160</v>
      </c>
      <c r="K8" s="11">
        <v>40</v>
      </c>
      <c r="L8" s="11">
        <v>1</v>
      </c>
      <c r="M8" s="11"/>
      <c r="N8" s="11">
        <v>295</v>
      </c>
      <c r="O8" s="11">
        <v>99</v>
      </c>
      <c r="P8" s="11">
        <v>76</v>
      </c>
      <c r="Q8" s="11">
        <v>67</v>
      </c>
    </row>
    <row r="9" spans="2:17" ht="29" x14ac:dyDescent="0.35">
      <c r="B9" s="18" t="s">
        <v>387</v>
      </c>
      <c r="C9" s="17">
        <v>0.40569120689022597</v>
      </c>
      <c r="D9" s="17">
        <v>0.42711639048165201</v>
      </c>
      <c r="E9" s="17">
        <v>0.38319339560237697</v>
      </c>
      <c r="F9" s="17"/>
      <c r="G9" s="17">
        <v>0.61731265087723897</v>
      </c>
      <c r="H9" s="17">
        <v>0.60329233446568098</v>
      </c>
      <c r="I9" s="17">
        <v>0.423433783231002</v>
      </c>
      <c r="J9" s="17">
        <v>0.33506676853189199</v>
      </c>
      <c r="K9" s="17">
        <v>0.14576452468604001</v>
      </c>
      <c r="L9" s="17">
        <v>1</v>
      </c>
      <c r="M9" s="17"/>
      <c r="N9" s="17">
        <v>0.42193525609078297</v>
      </c>
      <c r="O9" s="17">
        <v>0.32002906932192998</v>
      </c>
      <c r="P9" s="17">
        <v>0.419992932913759</v>
      </c>
      <c r="Q9" s="17">
        <v>0.44423636909108799</v>
      </c>
    </row>
    <row r="10" spans="2:17" ht="29" x14ac:dyDescent="0.35">
      <c r="B10" s="18" t="s">
        <v>388</v>
      </c>
      <c r="C10" s="17">
        <v>0.45570977483334801</v>
      </c>
      <c r="D10" s="17">
        <v>0.45540435170926102</v>
      </c>
      <c r="E10" s="17">
        <v>0.456030488622304</v>
      </c>
      <c r="F10" s="17"/>
      <c r="G10" s="17">
        <v>0.38268734912276098</v>
      </c>
      <c r="H10" s="17">
        <v>0.31391348778592698</v>
      </c>
      <c r="I10" s="17">
        <v>0.43597920420699898</v>
      </c>
      <c r="J10" s="17">
        <v>0.51311302022734695</v>
      </c>
      <c r="K10" s="17">
        <v>0.65537682382217299</v>
      </c>
      <c r="L10" s="17">
        <v>0</v>
      </c>
      <c r="M10" s="17"/>
      <c r="N10" s="17">
        <v>0.48114337842336902</v>
      </c>
      <c r="O10" s="17">
        <v>0.48089892124276101</v>
      </c>
      <c r="P10" s="17">
        <v>0.42076137692325499</v>
      </c>
      <c r="Q10" s="17">
        <v>0.34635526829611302</v>
      </c>
    </row>
    <row r="11" spans="2:17" x14ac:dyDescent="0.35">
      <c r="B11" s="18" t="s">
        <v>57</v>
      </c>
      <c r="C11" s="19">
        <v>0.13859901827642501</v>
      </c>
      <c r="D11" s="19">
        <v>0.11747925780908799</v>
      </c>
      <c r="E11" s="19">
        <v>0.160776115775319</v>
      </c>
      <c r="F11" s="19"/>
      <c r="G11" s="19">
        <v>0</v>
      </c>
      <c r="H11" s="19">
        <v>8.27941777483924E-2</v>
      </c>
      <c r="I11" s="19">
        <v>0.14058701256199899</v>
      </c>
      <c r="J11" s="19">
        <v>0.151820211240761</v>
      </c>
      <c r="K11" s="19">
        <v>0.198858651491787</v>
      </c>
      <c r="L11" s="19">
        <v>0</v>
      </c>
      <c r="M11" s="19"/>
      <c r="N11" s="19">
        <v>9.6921365485848496E-2</v>
      </c>
      <c r="O11" s="19">
        <v>0.19907200943530901</v>
      </c>
      <c r="P11" s="19">
        <v>0.15924569016298601</v>
      </c>
      <c r="Q11" s="19">
        <v>0.20940836261279899</v>
      </c>
    </row>
    <row r="12" spans="2:17" x14ac:dyDescent="0.35">
      <c r="B12" s="16" t="s">
        <v>20</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389</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540</v>
      </c>
      <c r="D7" s="10">
        <v>257</v>
      </c>
      <c r="E7" s="10">
        <v>283</v>
      </c>
      <c r="F7" s="10"/>
      <c r="G7" s="10">
        <v>3</v>
      </c>
      <c r="H7" s="10">
        <v>84</v>
      </c>
      <c r="I7" s="10">
        <v>260</v>
      </c>
      <c r="J7" s="10">
        <v>158</v>
      </c>
      <c r="K7" s="10">
        <v>34</v>
      </c>
      <c r="L7" s="10">
        <v>1</v>
      </c>
      <c r="M7" s="10"/>
      <c r="N7" s="10">
        <v>297</v>
      </c>
      <c r="O7" s="10">
        <v>102</v>
      </c>
      <c r="P7" s="10">
        <v>74</v>
      </c>
      <c r="Q7" s="10">
        <v>67</v>
      </c>
    </row>
    <row r="8" spans="2:17" ht="30" customHeight="1" x14ac:dyDescent="0.35">
      <c r="B8" s="11" t="s">
        <v>43</v>
      </c>
      <c r="C8" s="11">
        <v>537</v>
      </c>
      <c r="D8" s="11">
        <v>275</v>
      </c>
      <c r="E8" s="11">
        <v>262</v>
      </c>
      <c r="F8" s="11"/>
      <c r="G8" s="11">
        <v>2</v>
      </c>
      <c r="H8" s="11">
        <v>83</v>
      </c>
      <c r="I8" s="11">
        <v>252</v>
      </c>
      <c r="J8" s="11">
        <v>160</v>
      </c>
      <c r="K8" s="11">
        <v>40</v>
      </c>
      <c r="L8" s="11">
        <v>1</v>
      </c>
      <c r="M8" s="11"/>
      <c r="N8" s="11">
        <v>295</v>
      </c>
      <c r="O8" s="11">
        <v>99</v>
      </c>
      <c r="P8" s="11">
        <v>76</v>
      </c>
      <c r="Q8" s="11">
        <v>67</v>
      </c>
    </row>
    <row r="9" spans="2:17" x14ac:dyDescent="0.35">
      <c r="B9" s="18" t="s">
        <v>390</v>
      </c>
      <c r="C9" s="17">
        <v>9.9459117683604603E-2</v>
      </c>
      <c r="D9" s="17">
        <v>0.11852316501174399</v>
      </c>
      <c r="E9" s="17">
        <v>7.9440650287938203E-2</v>
      </c>
      <c r="F9" s="17"/>
      <c r="G9" s="17">
        <v>0</v>
      </c>
      <c r="H9" s="17">
        <v>0.11408083416461</v>
      </c>
      <c r="I9" s="17">
        <v>0.137510507995522</v>
      </c>
      <c r="J9" s="17">
        <v>5.8862003986816298E-2</v>
      </c>
      <c r="K9" s="17">
        <v>0</v>
      </c>
      <c r="L9" s="17">
        <v>0</v>
      </c>
      <c r="M9" s="17"/>
      <c r="N9" s="17">
        <v>0.13545693473964501</v>
      </c>
      <c r="O9" s="17">
        <v>3.6522479797312699E-2</v>
      </c>
      <c r="P9" s="17">
        <v>4.1207697374705803E-2</v>
      </c>
      <c r="Q9" s="17">
        <v>0.10030602010115899</v>
      </c>
    </row>
    <row r="10" spans="2:17" x14ac:dyDescent="0.35">
      <c r="B10" s="18" t="s">
        <v>391</v>
      </c>
      <c r="C10" s="17">
        <v>0.23944104377740599</v>
      </c>
      <c r="D10" s="17">
        <v>0.26233047643435797</v>
      </c>
      <c r="E10" s="17">
        <v>0.21540567744299</v>
      </c>
      <c r="F10" s="17"/>
      <c r="G10" s="17">
        <v>0</v>
      </c>
      <c r="H10" s="17">
        <v>0.33531128424874201</v>
      </c>
      <c r="I10" s="17">
        <v>0.236243813446714</v>
      </c>
      <c r="J10" s="17">
        <v>0.195107619085548</v>
      </c>
      <c r="K10" s="17">
        <v>0.25618895102529798</v>
      </c>
      <c r="L10" s="17">
        <v>0</v>
      </c>
      <c r="M10" s="17"/>
      <c r="N10" s="17">
        <v>0.30914423772633598</v>
      </c>
      <c r="O10" s="17">
        <v>0.152660693645535</v>
      </c>
      <c r="P10" s="17">
        <v>0.216837500048457</v>
      </c>
      <c r="Q10" s="17">
        <v>8.6184630952120603E-2</v>
      </c>
    </row>
    <row r="11" spans="2:17" x14ac:dyDescent="0.35">
      <c r="B11" s="18" t="s">
        <v>392</v>
      </c>
      <c r="C11" s="17">
        <v>0.39077896259654499</v>
      </c>
      <c r="D11" s="17">
        <v>0.37509008730660698</v>
      </c>
      <c r="E11" s="17">
        <v>0.40725328376562397</v>
      </c>
      <c r="F11" s="17"/>
      <c r="G11" s="17">
        <v>0.61731265087723897</v>
      </c>
      <c r="H11" s="17">
        <v>0.35334869916529499</v>
      </c>
      <c r="I11" s="17">
        <v>0.39125643603545301</v>
      </c>
      <c r="J11" s="17">
        <v>0.37557303232885297</v>
      </c>
      <c r="K11" s="17">
        <v>0.50146740887997099</v>
      </c>
      <c r="L11" s="17">
        <v>1</v>
      </c>
      <c r="M11" s="17"/>
      <c r="N11" s="17">
        <v>0.33403492073806201</v>
      </c>
      <c r="O11" s="17">
        <v>0.47497062999539003</v>
      </c>
      <c r="P11" s="17">
        <v>0.48145409778596798</v>
      </c>
      <c r="Q11" s="17">
        <v>0.412929888423682</v>
      </c>
    </row>
    <row r="12" spans="2:17" x14ac:dyDescent="0.35">
      <c r="B12" s="18" t="s">
        <v>393</v>
      </c>
      <c r="C12" s="17">
        <v>0.195906306973158</v>
      </c>
      <c r="D12" s="17">
        <v>0.180639582654467</v>
      </c>
      <c r="E12" s="17">
        <v>0.21193734265786601</v>
      </c>
      <c r="F12" s="17"/>
      <c r="G12" s="17">
        <v>0.38268734912276098</v>
      </c>
      <c r="H12" s="17">
        <v>0.15000273234427</v>
      </c>
      <c r="I12" s="17">
        <v>0.150465374205902</v>
      </c>
      <c r="J12" s="17">
        <v>0.29999139943547798</v>
      </c>
      <c r="K12" s="17">
        <v>0.15402595980098399</v>
      </c>
      <c r="L12" s="17">
        <v>0</v>
      </c>
      <c r="M12" s="17"/>
      <c r="N12" s="17">
        <v>0.16015257222318299</v>
      </c>
      <c r="O12" s="17">
        <v>0.22222070251419401</v>
      </c>
      <c r="P12" s="17">
        <v>0.211513160722478</v>
      </c>
      <c r="Q12" s="17">
        <v>0.29680500010829902</v>
      </c>
    </row>
    <row r="13" spans="2:17" x14ac:dyDescent="0.35">
      <c r="B13" s="18" t="s">
        <v>57</v>
      </c>
      <c r="C13" s="19">
        <v>7.4414568969285999E-2</v>
      </c>
      <c r="D13" s="19">
        <v>6.3416688592824996E-2</v>
      </c>
      <c r="E13" s="19">
        <v>8.5963045845581704E-2</v>
      </c>
      <c r="F13" s="19"/>
      <c r="G13" s="19">
        <v>0</v>
      </c>
      <c r="H13" s="19">
        <v>4.7256450077083803E-2</v>
      </c>
      <c r="I13" s="19">
        <v>8.4523868316410095E-2</v>
      </c>
      <c r="J13" s="19">
        <v>7.0465945163304705E-2</v>
      </c>
      <c r="K13" s="19">
        <v>8.8317680293746897E-2</v>
      </c>
      <c r="L13" s="19">
        <v>0</v>
      </c>
      <c r="M13" s="19"/>
      <c r="N13" s="19">
        <v>6.1211334572774001E-2</v>
      </c>
      <c r="O13" s="19">
        <v>0.113625494047569</v>
      </c>
      <c r="P13" s="19">
        <v>4.8987544068391398E-2</v>
      </c>
      <c r="Q13" s="19">
        <v>0.10377446041474001</v>
      </c>
    </row>
    <row r="14" spans="2:17" x14ac:dyDescent="0.35">
      <c r="B14" s="16" t="s">
        <v>20</v>
      </c>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394</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540</v>
      </c>
      <c r="D7" s="10">
        <v>257</v>
      </c>
      <c r="E7" s="10">
        <v>283</v>
      </c>
      <c r="F7" s="10"/>
      <c r="G7" s="10">
        <v>3</v>
      </c>
      <c r="H7" s="10">
        <v>84</v>
      </c>
      <c r="I7" s="10">
        <v>260</v>
      </c>
      <c r="J7" s="10">
        <v>158</v>
      </c>
      <c r="K7" s="10">
        <v>34</v>
      </c>
      <c r="L7" s="10">
        <v>1</v>
      </c>
      <c r="M7" s="10"/>
      <c r="N7" s="10">
        <v>297</v>
      </c>
      <c r="O7" s="10">
        <v>102</v>
      </c>
      <c r="P7" s="10">
        <v>74</v>
      </c>
      <c r="Q7" s="10">
        <v>67</v>
      </c>
    </row>
    <row r="8" spans="2:17" ht="30" customHeight="1" x14ac:dyDescent="0.35">
      <c r="B8" s="11" t="s">
        <v>43</v>
      </c>
      <c r="C8" s="11">
        <v>537</v>
      </c>
      <c r="D8" s="11">
        <v>275</v>
      </c>
      <c r="E8" s="11">
        <v>262</v>
      </c>
      <c r="F8" s="11"/>
      <c r="G8" s="11">
        <v>2</v>
      </c>
      <c r="H8" s="11">
        <v>83</v>
      </c>
      <c r="I8" s="11">
        <v>252</v>
      </c>
      <c r="J8" s="11">
        <v>160</v>
      </c>
      <c r="K8" s="11">
        <v>40</v>
      </c>
      <c r="L8" s="11">
        <v>1</v>
      </c>
      <c r="M8" s="11"/>
      <c r="N8" s="11">
        <v>295</v>
      </c>
      <c r="O8" s="11">
        <v>99</v>
      </c>
      <c r="P8" s="11">
        <v>76</v>
      </c>
      <c r="Q8" s="11">
        <v>67</v>
      </c>
    </row>
    <row r="9" spans="2:17" ht="29" x14ac:dyDescent="0.35">
      <c r="B9" s="18" t="s">
        <v>395</v>
      </c>
      <c r="C9" s="17">
        <v>0.60095543882408597</v>
      </c>
      <c r="D9" s="17">
        <v>0.59399210444198902</v>
      </c>
      <c r="E9" s="17">
        <v>0.60826738470282804</v>
      </c>
      <c r="F9" s="17"/>
      <c r="G9" s="17">
        <v>0.25105101013603898</v>
      </c>
      <c r="H9" s="17">
        <v>0.66452238040555101</v>
      </c>
      <c r="I9" s="17">
        <v>0.59409009030825499</v>
      </c>
      <c r="J9" s="17">
        <v>0.57761346283049297</v>
      </c>
      <c r="K9" s="17">
        <v>0.63652861530362403</v>
      </c>
      <c r="L9" s="17">
        <v>0</v>
      </c>
      <c r="M9" s="17"/>
      <c r="N9" s="17">
        <v>0.68123755925915697</v>
      </c>
      <c r="O9" s="17">
        <v>0.453670620900057</v>
      </c>
      <c r="P9" s="17">
        <v>0.51531972199666898</v>
      </c>
      <c r="Q9" s="17">
        <v>0.56245982179842302</v>
      </c>
    </row>
    <row r="10" spans="2:17" ht="29" x14ac:dyDescent="0.35">
      <c r="B10" s="18" t="s">
        <v>396</v>
      </c>
      <c r="C10" s="17">
        <v>0.28960943880211198</v>
      </c>
      <c r="D10" s="17">
        <v>0.31466205781110002</v>
      </c>
      <c r="E10" s="17">
        <v>0.26330258862621903</v>
      </c>
      <c r="F10" s="17"/>
      <c r="G10" s="17">
        <v>0.36626164074119999</v>
      </c>
      <c r="H10" s="17">
        <v>0.37467966598769697</v>
      </c>
      <c r="I10" s="17">
        <v>0.31354449639417498</v>
      </c>
      <c r="J10" s="17">
        <v>0.22231257796915499</v>
      </c>
      <c r="K10" s="17">
        <v>0.23308807590508299</v>
      </c>
      <c r="L10" s="17">
        <v>0</v>
      </c>
      <c r="M10" s="17"/>
      <c r="N10" s="17">
        <v>0.36585803173816001</v>
      </c>
      <c r="O10" s="17">
        <v>0.162719216072368</v>
      </c>
      <c r="P10" s="17">
        <v>0.21774361513385401</v>
      </c>
      <c r="Q10" s="17">
        <v>0.223037952032964</v>
      </c>
    </row>
    <row r="11" spans="2:17" ht="29" x14ac:dyDescent="0.35">
      <c r="B11" s="18" t="s">
        <v>397</v>
      </c>
      <c r="C11" s="17">
        <v>0.237675591948276</v>
      </c>
      <c r="D11" s="17">
        <v>0.25132414566056099</v>
      </c>
      <c r="E11" s="17">
        <v>0.223343738759679</v>
      </c>
      <c r="F11" s="17"/>
      <c r="G11" s="17">
        <v>0</v>
      </c>
      <c r="H11" s="17">
        <v>0.28751342324742701</v>
      </c>
      <c r="I11" s="17">
        <v>0.24680572307655699</v>
      </c>
      <c r="J11" s="17">
        <v>0.18424698783971699</v>
      </c>
      <c r="K11" s="17">
        <v>0.308082036933573</v>
      </c>
      <c r="L11" s="17">
        <v>0</v>
      </c>
      <c r="M11" s="17"/>
      <c r="N11" s="17">
        <v>0.27184097116730299</v>
      </c>
      <c r="O11" s="17">
        <v>0.23337146709909001</v>
      </c>
      <c r="P11" s="17">
        <v>0.240804297114629</v>
      </c>
      <c r="Q11" s="17">
        <v>8.9861634490981598E-2</v>
      </c>
    </row>
    <row r="12" spans="2:17" ht="29" x14ac:dyDescent="0.35">
      <c r="B12" s="18" t="s">
        <v>398</v>
      </c>
      <c r="C12" s="17">
        <v>0.16474153582278001</v>
      </c>
      <c r="D12" s="17">
        <v>0.21055197178030299</v>
      </c>
      <c r="E12" s="17">
        <v>0.11663765196159701</v>
      </c>
      <c r="F12" s="17"/>
      <c r="G12" s="17">
        <v>0.38268734912276098</v>
      </c>
      <c r="H12" s="17">
        <v>0.18966602929034401</v>
      </c>
      <c r="I12" s="17">
        <v>0.17370191354324399</v>
      </c>
      <c r="J12" s="17">
        <v>0.146152130805698</v>
      </c>
      <c r="K12" s="17">
        <v>0.12189609006535999</v>
      </c>
      <c r="L12" s="17">
        <v>0</v>
      </c>
      <c r="M12" s="17"/>
      <c r="N12" s="17">
        <v>0.16795572738925499</v>
      </c>
      <c r="O12" s="17">
        <v>0.12767250680165201</v>
      </c>
      <c r="P12" s="17">
        <v>0.19375313093438201</v>
      </c>
      <c r="Q12" s="17">
        <v>0.172151100435847</v>
      </c>
    </row>
    <row r="13" spans="2:17" ht="29" x14ac:dyDescent="0.35">
      <c r="B13" s="18" t="s">
        <v>399</v>
      </c>
      <c r="C13" s="17">
        <v>6.7821942311135197E-2</v>
      </c>
      <c r="D13" s="17">
        <v>0.11015339152335001</v>
      </c>
      <c r="E13" s="17">
        <v>2.3371216750082999E-2</v>
      </c>
      <c r="F13" s="17"/>
      <c r="G13" s="17">
        <v>0.25105101013603898</v>
      </c>
      <c r="H13" s="17">
        <v>9.4991890081373501E-2</v>
      </c>
      <c r="I13" s="17">
        <v>7.5133086876136707E-2</v>
      </c>
      <c r="J13" s="17">
        <v>5.3428000281146797E-2</v>
      </c>
      <c r="K13" s="17">
        <v>1.4201020845416201E-2</v>
      </c>
      <c r="L13" s="17">
        <v>0</v>
      </c>
      <c r="M13" s="17"/>
      <c r="N13" s="17">
        <v>9.7825046899280899E-2</v>
      </c>
      <c r="O13" s="17">
        <v>1.09766177910516E-2</v>
      </c>
      <c r="P13" s="17">
        <v>5.3688577319290803E-2</v>
      </c>
      <c r="Q13" s="17">
        <v>3.5669841107250598E-2</v>
      </c>
    </row>
    <row r="14" spans="2:17" x14ac:dyDescent="0.35">
      <c r="B14" s="18" t="s">
        <v>57</v>
      </c>
      <c r="C14" s="17">
        <v>5.2921097032061798E-2</v>
      </c>
      <c r="D14" s="17">
        <v>3.7327919293453998E-2</v>
      </c>
      <c r="E14" s="17">
        <v>6.9294929659638294E-2</v>
      </c>
      <c r="F14" s="17"/>
      <c r="G14" s="17">
        <v>0</v>
      </c>
      <c r="H14" s="17">
        <v>3.2616001578182903E-2</v>
      </c>
      <c r="I14" s="17">
        <v>4.1777552677402498E-2</v>
      </c>
      <c r="J14" s="17">
        <v>9.12112975731936E-2</v>
      </c>
      <c r="K14" s="17">
        <v>1.6200910009326601E-2</v>
      </c>
      <c r="L14" s="17">
        <v>0</v>
      </c>
      <c r="M14" s="17"/>
      <c r="N14" s="17">
        <v>2.0350346456565301E-2</v>
      </c>
      <c r="O14" s="17">
        <v>0.1178719955027</v>
      </c>
      <c r="P14" s="17">
        <v>4.7096681112479201E-2</v>
      </c>
      <c r="Q14" s="17">
        <v>0.107233847107679</v>
      </c>
    </row>
    <row r="15" spans="2:17" x14ac:dyDescent="0.35">
      <c r="B15" s="18" t="s">
        <v>77</v>
      </c>
      <c r="C15" s="19">
        <v>8.1351685458633305E-2</v>
      </c>
      <c r="D15" s="19">
        <v>6.1820249688739601E-2</v>
      </c>
      <c r="E15" s="19">
        <v>0.101860940572213</v>
      </c>
      <c r="F15" s="19"/>
      <c r="G15" s="19">
        <v>0</v>
      </c>
      <c r="H15" s="19">
        <v>5.4698945556815801E-2</v>
      </c>
      <c r="I15" s="19">
        <v>9.5557103128530996E-2</v>
      </c>
      <c r="J15" s="19">
        <v>6.99679101129798E-2</v>
      </c>
      <c r="K15" s="19">
        <v>8.0518525666802093E-2</v>
      </c>
      <c r="L15" s="19">
        <v>1</v>
      </c>
      <c r="M15" s="19"/>
      <c r="N15" s="19">
        <v>4.6416994512765597E-2</v>
      </c>
      <c r="O15" s="19">
        <v>0.14982913188893199</v>
      </c>
      <c r="P15" s="19">
        <v>0.105821161039044</v>
      </c>
      <c r="Q15" s="19">
        <v>0.10625028436737199</v>
      </c>
    </row>
    <row r="16" spans="2:17" x14ac:dyDescent="0.35">
      <c r="B16" s="16" t="s">
        <v>20</v>
      </c>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400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479</v>
      </c>
      <c r="D7" s="10">
        <v>231</v>
      </c>
      <c r="E7" s="10">
        <v>248</v>
      </c>
      <c r="F7" s="10"/>
      <c r="G7" s="10">
        <v>7</v>
      </c>
      <c r="H7" s="10">
        <v>67</v>
      </c>
      <c r="I7" s="10">
        <v>230</v>
      </c>
      <c r="J7" s="10">
        <v>140</v>
      </c>
      <c r="K7" s="10">
        <v>30</v>
      </c>
      <c r="L7" s="10">
        <v>5</v>
      </c>
      <c r="M7" s="10"/>
      <c r="N7" s="10">
        <v>258</v>
      </c>
      <c r="O7" s="10">
        <v>84</v>
      </c>
      <c r="P7" s="10">
        <v>61</v>
      </c>
      <c r="Q7" s="10">
        <v>71</v>
      </c>
    </row>
    <row r="8" spans="2:17" ht="30" customHeight="1" x14ac:dyDescent="0.35">
      <c r="B8" s="11" t="s">
        <v>43</v>
      </c>
      <c r="C8" s="11">
        <v>491</v>
      </c>
      <c r="D8" s="11">
        <v>267</v>
      </c>
      <c r="E8" s="11">
        <v>224</v>
      </c>
      <c r="F8" s="11"/>
      <c r="G8" s="11">
        <v>8</v>
      </c>
      <c r="H8" s="11">
        <v>66</v>
      </c>
      <c r="I8" s="11">
        <v>216</v>
      </c>
      <c r="J8" s="11">
        <v>154</v>
      </c>
      <c r="K8" s="11">
        <v>41</v>
      </c>
      <c r="L8" s="11">
        <v>6</v>
      </c>
      <c r="M8" s="11"/>
      <c r="N8" s="11">
        <v>261</v>
      </c>
      <c r="O8" s="11">
        <v>88</v>
      </c>
      <c r="P8" s="11">
        <v>63</v>
      </c>
      <c r="Q8" s="11">
        <v>73</v>
      </c>
    </row>
    <row r="9" spans="2:17" ht="29" x14ac:dyDescent="0.35">
      <c r="B9" s="18" t="s">
        <v>387</v>
      </c>
      <c r="C9" s="17">
        <v>0.36014960927218798</v>
      </c>
      <c r="D9" s="17">
        <v>0.369420015533655</v>
      </c>
      <c r="E9" s="17">
        <v>0.34913452292605701</v>
      </c>
      <c r="F9" s="17"/>
      <c r="G9" s="17">
        <v>0.37338425424078597</v>
      </c>
      <c r="H9" s="17">
        <v>0.48242615134323802</v>
      </c>
      <c r="I9" s="17">
        <v>0.36011873326909699</v>
      </c>
      <c r="J9" s="17">
        <v>0.34925446560534301</v>
      </c>
      <c r="K9" s="17">
        <v>0.23752729127941699</v>
      </c>
      <c r="L9" s="17">
        <v>0.11200226054017701</v>
      </c>
      <c r="M9" s="17"/>
      <c r="N9" s="17">
        <v>0.34540788839904701</v>
      </c>
      <c r="O9" s="17">
        <v>0.344437185742963</v>
      </c>
      <c r="P9" s="17">
        <v>0.396486594234984</v>
      </c>
      <c r="Q9" s="17">
        <v>0.38725965082521602</v>
      </c>
    </row>
    <row r="10" spans="2:17" ht="29" x14ac:dyDescent="0.35">
      <c r="B10" s="18" t="s">
        <v>388</v>
      </c>
      <c r="C10" s="17">
        <v>0.45672115535808899</v>
      </c>
      <c r="D10" s="17">
        <v>0.45697839569479998</v>
      </c>
      <c r="E10" s="17">
        <v>0.45641550267786501</v>
      </c>
      <c r="F10" s="17"/>
      <c r="G10" s="17">
        <v>0.51140791951002396</v>
      </c>
      <c r="H10" s="17">
        <v>0.44562969742674702</v>
      </c>
      <c r="I10" s="17">
        <v>0.49625442600770803</v>
      </c>
      <c r="J10" s="17">
        <v>0.38644902736535502</v>
      </c>
      <c r="K10" s="17">
        <v>0.49427796535368801</v>
      </c>
      <c r="L10" s="17">
        <v>0.64103316125711896</v>
      </c>
      <c r="M10" s="17"/>
      <c r="N10" s="17">
        <v>0.50338607788053902</v>
      </c>
      <c r="O10" s="17">
        <v>0.39048836012424598</v>
      </c>
      <c r="P10" s="17">
        <v>0.46185245213762099</v>
      </c>
      <c r="Q10" s="17">
        <v>0.37302095391517998</v>
      </c>
    </row>
    <row r="11" spans="2:17" x14ac:dyDescent="0.35">
      <c r="B11" s="18" t="s">
        <v>57</v>
      </c>
      <c r="C11" s="19">
        <v>0.183129235369723</v>
      </c>
      <c r="D11" s="19">
        <v>0.17360158877154599</v>
      </c>
      <c r="E11" s="19">
        <v>0.194449974396077</v>
      </c>
      <c r="F11" s="19"/>
      <c r="G11" s="19">
        <v>0.11520782624919</v>
      </c>
      <c r="H11" s="19">
        <v>7.1944151230014394E-2</v>
      </c>
      <c r="I11" s="19">
        <v>0.14362684072319501</v>
      </c>
      <c r="J11" s="19">
        <v>0.26429650702930202</v>
      </c>
      <c r="K11" s="19">
        <v>0.26819474336689397</v>
      </c>
      <c r="L11" s="19">
        <v>0.24696457820270501</v>
      </c>
      <c r="M11" s="19"/>
      <c r="N11" s="19">
        <v>0.151206033720414</v>
      </c>
      <c r="O11" s="19">
        <v>0.26507445413279102</v>
      </c>
      <c r="P11" s="19">
        <v>0.141660953627395</v>
      </c>
      <c r="Q11" s="19">
        <v>0.23971939525960501</v>
      </c>
    </row>
    <row r="12" spans="2:17" x14ac:dyDescent="0.35">
      <c r="B12" s="16" t="s">
        <v>21</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401</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479</v>
      </c>
      <c r="D7" s="10">
        <v>231</v>
      </c>
      <c r="E7" s="10">
        <v>248</v>
      </c>
      <c r="F7" s="10"/>
      <c r="G7" s="10">
        <v>7</v>
      </c>
      <c r="H7" s="10">
        <v>67</v>
      </c>
      <c r="I7" s="10">
        <v>230</v>
      </c>
      <c r="J7" s="10">
        <v>140</v>
      </c>
      <c r="K7" s="10">
        <v>30</v>
      </c>
      <c r="L7" s="10">
        <v>5</v>
      </c>
      <c r="M7" s="10"/>
      <c r="N7" s="10">
        <v>258</v>
      </c>
      <c r="O7" s="10">
        <v>84</v>
      </c>
      <c r="P7" s="10">
        <v>61</v>
      </c>
      <c r="Q7" s="10">
        <v>71</v>
      </c>
    </row>
    <row r="8" spans="2:17" ht="30" customHeight="1" x14ac:dyDescent="0.35">
      <c r="B8" s="11" t="s">
        <v>43</v>
      </c>
      <c r="C8" s="11">
        <v>491</v>
      </c>
      <c r="D8" s="11">
        <v>267</v>
      </c>
      <c r="E8" s="11">
        <v>224</v>
      </c>
      <c r="F8" s="11"/>
      <c r="G8" s="11">
        <v>8</v>
      </c>
      <c r="H8" s="11">
        <v>66</v>
      </c>
      <c r="I8" s="11">
        <v>216</v>
      </c>
      <c r="J8" s="11">
        <v>154</v>
      </c>
      <c r="K8" s="11">
        <v>41</v>
      </c>
      <c r="L8" s="11">
        <v>6</v>
      </c>
      <c r="M8" s="11"/>
      <c r="N8" s="11">
        <v>261</v>
      </c>
      <c r="O8" s="11">
        <v>88</v>
      </c>
      <c r="P8" s="11">
        <v>63</v>
      </c>
      <c r="Q8" s="11">
        <v>73</v>
      </c>
    </row>
    <row r="9" spans="2:17" x14ac:dyDescent="0.35">
      <c r="B9" s="18" t="s">
        <v>390</v>
      </c>
      <c r="C9" s="17">
        <v>7.9924617916191196E-2</v>
      </c>
      <c r="D9" s="17">
        <v>8.5909966328635498E-2</v>
      </c>
      <c r="E9" s="17">
        <v>7.2812833630232596E-2</v>
      </c>
      <c r="F9" s="17"/>
      <c r="G9" s="17">
        <v>9.8942475343734404E-2</v>
      </c>
      <c r="H9" s="17">
        <v>6.1488191194331403E-2</v>
      </c>
      <c r="I9" s="17">
        <v>0.100099300036964</v>
      </c>
      <c r="J9" s="17">
        <v>4.4721931764796399E-2</v>
      </c>
      <c r="K9" s="17">
        <v>9.9792949482128399E-2</v>
      </c>
      <c r="L9" s="17">
        <v>0.308428061713649</v>
      </c>
      <c r="M9" s="17"/>
      <c r="N9" s="17">
        <v>0.12135671953873101</v>
      </c>
      <c r="O9" s="17">
        <v>1.00000751902203E-2</v>
      </c>
      <c r="P9" s="17">
        <v>1.20764500477798E-2</v>
      </c>
      <c r="Q9" s="17">
        <v>8.0741051040932904E-2</v>
      </c>
    </row>
    <row r="10" spans="2:17" x14ac:dyDescent="0.35">
      <c r="B10" s="18" t="s">
        <v>391</v>
      </c>
      <c r="C10" s="17">
        <v>0.28152113665220302</v>
      </c>
      <c r="D10" s="17">
        <v>0.281848362366724</v>
      </c>
      <c r="E10" s="17">
        <v>0.28113232742437999</v>
      </c>
      <c r="F10" s="17"/>
      <c r="G10" s="17">
        <v>0.243727988442142</v>
      </c>
      <c r="H10" s="17">
        <v>0.24293491634935799</v>
      </c>
      <c r="I10" s="17">
        <v>0.29085957708358701</v>
      </c>
      <c r="J10" s="17">
        <v>0.283503110301141</v>
      </c>
      <c r="K10" s="17">
        <v>0.25272618716592599</v>
      </c>
      <c r="L10" s="17">
        <v>0.57422270787497698</v>
      </c>
      <c r="M10" s="17"/>
      <c r="N10" s="17">
        <v>0.314333395403391</v>
      </c>
      <c r="O10" s="17">
        <v>0.282667963799484</v>
      </c>
      <c r="P10" s="17">
        <v>0.21919162984748999</v>
      </c>
      <c r="Q10" s="17">
        <v>0.21016842319328299</v>
      </c>
    </row>
    <row r="11" spans="2:17" x14ac:dyDescent="0.35">
      <c r="B11" s="18" t="s">
        <v>392</v>
      </c>
      <c r="C11" s="17">
        <v>0.38460525558679498</v>
      </c>
      <c r="D11" s="17">
        <v>0.35892109242179698</v>
      </c>
      <c r="E11" s="17">
        <v>0.41512314951842499</v>
      </c>
      <c r="F11" s="17"/>
      <c r="G11" s="17">
        <v>0.26767993106788102</v>
      </c>
      <c r="H11" s="17">
        <v>0.46898501699565798</v>
      </c>
      <c r="I11" s="17">
        <v>0.37733370670993499</v>
      </c>
      <c r="J11" s="17">
        <v>0.35787174293810797</v>
      </c>
      <c r="K11" s="17">
        <v>0.46355016591853199</v>
      </c>
      <c r="L11" s="17">
        <v>0</v>
      </c>
      <c r="M11" s="17"/>
      <c r="N11" s="17">
        <v>0.38728410063775198</v>
      </c>
      <c r="O11" s="17">
        <v>0.39903465497547402</v>
      </c>
      <c r="P11" s="17">
        <v>0.44631285129864401</v>
      </c>
      <c r="Q11" s="17">
        <v>0.33491600365086799</v>
      </c>
    </row>
    <row r="12" spans="2:17" x14ac:dyDescent="0.35">
      <c r="B12" s="18" t="s">
        <v>393</v>
      </c>
      <c r="C12" s="17">
        <v>0.196432924852908</v>
      </c>
      <c r="D12" s="17">
        <v>0.22915083067573699</v>
      </c>
      <c r="E12" s="17">
        <v>0.15755754576611999</v>
      </c>
      <c r="F12" s="17"/>
      <c r="G12" s="17">
        <v>0.38964960514624197</v>
      </c>
      <c r="H12" s="17">
        <v>0.19357762754691399</v>
      </c>
      <c r="I12" s="17">
        <v>0.174113727508167</v>
      </c>
      <c r="J12" s="17">
        <v>0.25055769501541197</v>
      </c>
      <c r="K12" s="17">
        <v>9.0545670062930406E-2</v>
      </c>
      <c r="L12" s="17">
        <v>0.117349230411374</v>
      </c>
      <c r="M12" s="17"/>
      <c r="N12" s="17">
        <v>0.14484729495177501</v>
      </c>
      <c r="O12" s="17">
        <v>0.20867678942735199</v>
      </c>
      <c r="P12" s="17">
        <v>0.25234281439453099</v>
      </c>
      <c r="Q12" s="17">
        <v>0.283417824796447</v>
      </c>
    </row>
    <row r="13" spans="2:17" x14ac:dyDescent="0.35">
      <c r="B13" s="18" t="s">
        <v>57</v>
      </c>
      <c r="C13" s="19">
        <v>5.7516064991903801E-2</v>
      </c>
      <c r="D13" s="19">
        <v>4.4169748207106799E-2</v>
      </c>
      <c r="E13" s="19">
        <v>7.3374143660841898E-2</v>
      </c>
      <c r="F13" s="19"/>
      <c r="G13" s="19">
        <v>0</v>
      </c>
      <c r="H13" s="19">
        <v>3.3014247913738803E-2</v>
      </c>
      <c r="I13" s="19">
        <v>5.7593688661347502E-2</v>
      </c>
      <c r="J13" s="19">
        <v>6.3345519980543399E-2</v>
      </c>
      <c r="K13" s="19">
        <v>9.3385027370483001E-2</v>
      </c>
      <c r="L13" s="19">
        <v>0</v>
      </c>
      <c r="M13" s="19"/>
      <c r="N13" s="19">
        <v>3.2178489468350203E-2</v>
      </c>
      <c r="O13" s="19">
        <v>9.96205166074694E-2</v>
      </c>
      <c r="P13" s="19">
        <v>7.0076254411555003E-2</v>
      </c>
      <c r="Q13" s="19">
        <v>9.0756697318469901E-2</v>
      </c>
    </row>
    <row r="14" spans="2:17" x14ac:dyDescent="0.35">
      <c r="B14" s="16" t="s">
        <v>21</v>
      </c>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88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79</v>
      </c>
      <c r="C9" s="17">
        <v>6.7343395555212099E-2</v>
      </c>
      <c r="D9" s="17">
        <v>7.5784810422112506E-2</v>
      </c>
      <c r="E9" s="17">
        <v>5.8962986804963903E-2</v>
      </c>
      <c r="F9" s="17"/>
      <c r="G9" s="17">
        <v>4.7120697681920398E-2</v>
      </c>
      <c r="H9" s="17">
        <v>7.6557819173182606E-2</v>
      </c>
      <c r="I9" s="17">
        <v>6.3864134791386598E-2</v>
      </c>
      <c r="J9" s="17">
        <v>6.7212478817103599E-2</v>
      </c>
      <c r="K9" s="17">
        <v>6.9901804512493004E-2</v>
      </c>
      <c r="L9" s="17">
        <v>0.111244827245575</v>
      </c>
      <c r="M9" s="17"/>
      <c r="N9" s="17">
        <v>9.3244163535510294E-2</v>
      </c>
      <c r="O9" s="17">
        <v>4.9645749180008102E-2</v>
      </c>
      <c r="P9" s="17">
        <v>2.7608215157138599E-2</v>
      </c>
      <c r="Q9" s="17">
        <v>3.4953799675697499E-2</v>
      </c>
    </row>
    <row r="10" spans="2:17" x14ac:dyDescent="0.35">
      <c r="B10" s="18" t="s">
        <v>80</v>
      </c>
      <c r="C10" s="17">
        <v>0.15488657090115601</v>
      </c>
      <c r="D10" s="17">
        <v>0.173879239432463</v>
      </c>
      <c r="E10" s="17">
        <v>0.13504115178947801</v>
      </c>
      <c r="F10" s="17"/>
      <c r="G10" s="17">
        <v>0</v>
      </c>
      <c r="H10" s="17">
        <v>0.115832256956083</v>
      </c>
      <c r="I10" s="17">
        <v>0.14981691096623501</v>
      </c>
      <c r="J10" s="17">
        <v>0.17517354332094701</v>
      </c>
      <c r="K10" s="17">
        <v>0.16925934704184101</v>
      </c>
      <c r="L10" s="17">
        <v>0.298308348960928</v>
      </c>
      <c r="M10" s="17"/>
      <c r="N10" s="17">
        <v>0.17751185771665401</v>
      </c>
      <c r="O10" s="17">
        <v>0.151166031724765</v>
      </c>
      <c r="P10" s="17">
        <v>0.136224236351179</v>
      </c>
      <c r="Q10" s="17">
        <v>9.1012168115579301E-2</v>
      </c>
    </row>
    <row r="11" spans="2:17" ht="29" x14ac:dyDescent="0.35">
      <c r="B11" s="18" t="s">
        <v>81</v>
      </c>
      <c r="C11" s="17">
        <v>0.17315260454378201</v>
      </c>
      <c r="D11" s="17">
        <v>0.17614446293372901</v>
      </c>
      <c r="E11" s="17">
        <v>0.17033066085807899</v>
      </c>
      <c r="F11" s="17"/>
      <c r="G11" s="17">
        <v>0.28431610883710901</v>
      </c>
      <c r="H11" s="17">
        <v>0.19616671058600901</v>
      </c>
      <c r="I11" s="17">
        <v>0.19230520125229</v>
      </c>
      <c r="J11" s="17">
        <v>0.15516276191366499</v>
      </c>
      <c r="K11" s="17">
        <v>0.100654727545981</v>
      </c>
      <c r="L11" s="17">
        <v>4.6750081342496801E-2</v>
      </c>
      <c r="M11" s="17"/>
      <c r="N11" s="17">
        <v>0.192696456694291</v>
      </c>
      <c r="O11" s="17">
        <v>0.14475662774138201</v>
      </c>
      <c r="P11" s="17">
        <v>0.137368334730706</v>
      </c>
      <c r="Q11" s="17">
        <v>0.17494856459585001</v>
      </c>
    </row>
    <row r="12" spans="2:17" ht="43.5" x14ac:dyDescent="0.35">
      <c r="B12" s="18" t="s">
        <v>82</v>
      </c>
      <c r="C12" s="17">
        <v>0.27057288592620699</v>
      </c>
      <c r="D12" s="17">
        <v>0.26347629593466299</v>
      </c>
      <c r="E12" s="17">
        <v>0.27794320273172901</v>
      </c>
      <c r="F12" s="17"/>
      <c r="G12" s="17">
        <v>0.395196131831416</v>
      </c>
      <c r="H12" s="17">
        <v>0.26264610484413498</v>
      </c>
      <c r="I12" s="17">
        <v>0.26566615829895401</v>
      </c>
      <c r="J12" s="17">
        <v>0.26375043553939198</v>
      </c>
      <c r="K12" s="17">
        <v>0.326897150016845</v>
      </c>
      <c r="L12" s="17">
        <v>0.24361324030422901</v>
      </c>
      <c r="M12" s="17"/>
      <c r="N12" s="17">
        <v>0.27665424514480902</v>
      </c>
      <c r="O12" s="17">
        <v>0.30131784532734701</v>
      </c>
      <c r="P12" s="17">
        <v>0.236507335904933</v>
      </c>
      <c r="Q12" s="17">
        <v>0.251433987406188</v>
      </c>
    </row>
    <row r="13" spans="2:17" x14ac:dyDescent="0.35">
      <c r="B13" s="18" t="s">
        <v>83</v>
      </c>
      <c r="C13" s="17">
        <v>0.28764940057332</v>
      </c>
      <c r="D13" s="17">
        <v>0.28423594727806301</v>
      </c>
      <c r="E13" s="17">
        <v>0.29135097389321801</v>
      </c>
      <c r="F13" s="17"/>
      <c r="G13" s="17">
        <v>0.27336706164955499</v>
      </c>
      <c r="H13" s="17">
        <v>0.31133805326436997</v>
      </c>
      <c r="I13" s="17">
        <v>0.28751357464420402</v>
      </c>
      <c r="J13" s="17">
        <v>0.27940879457713502</v>
      </c>
      <c r="K13" s="17">
        <v>0.28136787597246299</v>
      </c>
      <c r="L13" s="17">
        <v>0.30008350214677199</v>
      </c>
      <c r="M13" s="17"/>
      <c r="N13" s="17">
        <v>0.23340543924264401</v>
      </c>
      <c r="O13" s="17">
        <v>0.29420951993659999</v>
      </c>
      <c r="P13" s="17">
        <v>0.39410862988527201</v>
      </c>
      <c r="Q13" s="17">
        <v>0.36262698540976801</v>
      </c>
    </row>
    <row r="14" spans="2:17" x14ac:dyDescent="0.35">
      <c r="B14" s="18" t="s">
        <v>57</v>
      </c>
      <c r="C14" s="17">
        <v>4.2014958015754097E-2</v>
      </c>
      <c r="D14" s="17">
        <v>2.2646919540698699E-2</v>
      </c>
      <c r="E14" s="17">
        <v>6.1438246066900903E-2</v>
      </c>
      <c r="F14" s="17"/>
      <c r="G14" s="17">
        <v>0</v>
      </c>
      <c r="H14" s="17">
        <v>2.29877162506943E-2</v>
      </c>
      <c r="I14" s="17">
        <v>3.7463204869569298E-2</v>
      </c>
      <c r="J14" s="17">
        <v>5.8123357636704003E-2</v>
      </c>
      <c r="K14" s="17">
        <v>4.5330388050062197E-2</v>
      </c>
      <c r="L14" s="17">
        <v>0</v>
      </c>
      <c r="M14" s="17"/>
      <c r="N14" s="17">
        <v>2.2212391034137701E-2</v>
      </c>
      <c r="O14" s="17">
        <v>5.5760371731567102E-2</v>
      </c>
      <c r="P14" s="17">
        <v>6.4881946496585505E-2</v>
      </c>
      <c r="Q14" s="17">
        <v>7.7600614340012197E-2</v>
      </c>
    </row>
    <row r="15" spans="2:17" x14ac:dyDescent="0.35">
      <c r="B15" s="18" t="s">
        <v>84</v>
      </c>
      <c r="C15" s="19">
        <v>4.3801844845690998E-3</v>
      </c>
      <c r="D15" s="19">
        <v>3.8323244582694899E-3</v>
      </c>
      <c r="E15" s="19">
        <v>4.9327778556312396E-3</v>
      </c>
      <c r="F15" s="19"/>
      <c r="G15" s="19">
        <v>0</v>
      </c>
      <c r="H15" s="19">
        <v>1.4471338925525899E-2</v>
      </c>
      <c r="I15" s="19">
        <v>3.37081517736036E-3</v>
      </c>
      <c r="J15" s="19">
        <v>1.1686281950532801E-3</v>
      </c>
      <c r="K15" s="19">
        <v>6.5887068603151001E-3</v>
      </c>
      <c r="L15" s="19">
        <v>0</v>
      </c>
      <c r="M15" s="19"/>
      <c r="N15" s="19">
        <v>4.2754466319546002E-3</v>
      </c>
      <c r="O15" s="19">
        <v>3.1438543583307398E-3</v>
      </c>
      <c r="P15" s="19">
        <v>3.30130147418512E-3</v>
      </c>
      <c r="Q15" s="19">
        <v>7.42388045690528E-3</v>
      </c>
    </row>
    <row r="16" spans="2:17" x14ac:dyDescent="0.35">
      <c r="B16" s="16"/>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402</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479</v>
      </c>
      <c r="D7" s="10">
        <v>231</v>
      </c>
      <c r="E7" s="10">
        <v>248</v>
      </c>
      <c r="F7" s="10"/>
      <c r="G7" s="10">
        <v>7</v>
      </c>
      <c r="H7" s="10">
        <v>67</v>
      </c>
      <c r="I7" s="10">
        <v>230</v>
      </c>
      <c r="J7" s="10">
        <v>140</v>
      </c>
      <c r="K7" s="10">
        <v>30</v>
      </c>
      <c r="L7" s="10">
        <v>5</v>
      </c>
      <c r="M7" s="10"/>
      <c r="N7" s="10">
        <v>258</v>
      </c>
      <c r="O7" s="10">
        <v>84</v>
      </c>
      <c r="P7" s="10">
        <v>61</v>
      </c>
      <c r="Q7" s="10">
        <v>71</v>
      </c>
    </row>
    <row r="8" spans="2:17" ht="30" customHeight="1" x14ac:dyDescent="0.35">
      <c r="B8" s="11" t="s">
        <v>43</v>
      </c>
      <c r="C8" s="11">
        <v>491</v>
      </c>
      <c r="D8" s="11">
        <v>267</v>
      </c>
      <c r="E8" s="11">
        <v>224</v>
      </c>
      <c r="F8" s="11"/>
      <c r="G8" s="11">
        <v>8</v>
      </c>
      <c r="H8" s="11">
        <v>66</v>
      </c>
      <c r="I8" s="11">
        <v>216</v>
      </c>
      <c r="J8" s="11">
        <v>154</v>
      </c>
      <c r="K8" s="11">
        <v>41</v>
      </c>
      <c r="L8" s="11">
        <v>6</v>
      </c>
      <c r="M8" s="11"/>
      <c r="N8" s="11">
        <v>261</v>
      </c>
      <c r="O8" s="11">
        <v>88</v>
      </c>
      <c r="P8" s="11">
        <v>63</v>
      </c>
      <c r="Q8" s="11">
        <v>73</v>
      </c>
    </row>
    <row r="9" spans="2:17" ht="29" x14ac:dyDescent="0.35">
      <c r="B9" s="18" t="s">
        <v>395</v>
      </c>
      <c r="C9" s="17">
        <v>0.64578983785581301</v>
      </c>
      <c r="D9" s="17">
        <v>0.60950494562839996</v>
      </c>
      <c r="E9" s="17">
        <v>0.68890350619700902</v>
      </c>
      <c r="F9" s="17"/>
      <c r="G9" s="17">
        <v>0.32296235745505297</v>
      </c>
      <c r="H9" s="17">
        <v>0.70620976174370698</v>
      </c>
      <c r="I9" s="17">
        <v>0.66868079928347701</v>
      </c>
      <c r="J9" s="17">
        <v>0.60177053897874</v>
      </c>
      <c r="K9" s="17">
        <v>0.63857090692142104</v>
      </c>
      <c r="L9" s="17">
        <v>0.75303542179729499</v>
      </c>
      <c r="M9" s="17"/>
      <c r="N9" s="17">
        <v>0.70639256637922498</v>
      </c>
      <c r="O9" s="17">
        <v>0.59613543672847202</v>
      </c>
      <c r="P9" s="17">
        <v>0.58202199796631604</v>
      </c>
      <c r="Q9" s="17">
        <v>0.54917921449120199</v>
      </c>
    </row>
    <row r="10" spans="2:17" ht="29" x14ac:dyDescent="0.35">
      <c r="B10" s="18" t="s">
        <v>396</v>
      </c>
      <c r="C10" s="17">
        <v>0.31904109062480501</v>
      </c>
      <c r="D10" s="17">
        <v>0.392182130612443</v>
      </c>
      <c r="E10" s="17">
        <v>0.23213498875757399</v>
      </c>
      <c r="F10" s="17"/>
      <c r="G10" s="17">
        <v>0.53202442264327798</v>
      </c>
      <c r="H10" s="17">
        <v>0.35120681831461098</v>
      </c>
      <c r="I10" s="17">
        <v>0.32612297055099898</v>
      </c>
      <c r="J10" s="17">
        <v>0.31081998526499199</v>
      </c>
      <c r="K10" s="17">
        <v>0.22301557660159799</v>
      </c>
      <c r="L10" s="17">
        <v>0.308428061713649</v>
      </c>
      <c r="M10" s="17"/>
      <c r="N10" s="17">
        <v>0.36263463388513401</v>
      </c>
      <c r="O10" s="17">
        <v>0.24074599498138899</v>
      </c>
      <c r="P10" s="17">
        <v>0.26162963147074803</v>
      </c>
      <c r="Q10" s="17">
        <v>0.331860865454501</v>
      </c>
    </row>
    <row r="11" spans="2:17" ht="29" x14ac:dyDescent="0.35">
      <c r="B11" s="18" t="s">
        <v>397</v>
      </c>
      <c r="C11" s="17">
        <v>0.194870571951648</v>
      </c>
      <c r="D11" s="17">
        <v>0.26262555654187802</v>
      </c>
      <c r="E11" s="17">
        <v>0.114364175080527</v>
      </c>
      <c r="F11" s="17"/>
      <c r="G11" s="17">
        <v>0.26767993106788102</v>
      </c>
      <c r="H11" s="17">
        <v>0.347969794821403</v>
      </c>
      <c r="I11" s="17">
        <v>0.17378090098938501</v>
      </c>
      <c r="J11" s="17">
        <v>0.15070108551698499</v>
      </c>
      <c r="K11" s="17">
        <v>0.19578200822764699</v>
      </c>
      <c r="L11" s="17">
        <v>0.308428061713649</v>
      </c>
      <c r="M11" s="17"/>
      <c r="N11" s="17">
        <v>0.23027270859089699</v>
      </c>
      <c r="O11" s="17">
        <v>0.20389623035308599</v>
      </c>
      <c r="P11" s="17">
        <v>9.3481262924717298E-2</v>
      </c>
      <c r="Q11" s="17">
        <v>0.15989237228141401</v>
      </c>
    </row>
    <row r="12" spans="2:17" ht="29" x14ac:dyDescent="0.35">
      <c r="B12" s="18" t="s">
        <v>398</v>
      </c>
      <c r="C12" s="17">
        <v>9.7225802073812803E-2</v>
      </c>
      <c r="D12" s="17">
        <v>0.123405823421782</v>
      </c>
      <c r="E12" s="17">
        <v>6.6118730004048804E-2</v>
      </c>
      <c r="F12" s="17"/>
      <c r="G12" s="17">
        <v>0</v>
      </c>
      <c r="H12" s="17">
        <v>0.143511304642951</v>
      </c>
      <c r="I12" s="17">
        <v>8.9719100030549295E-2</v>
      </c>
      <c r="J12" s="17">
        <v>8.0600087317572094E-2</v>
      </c>
      <c r="K12" s="17">
        <v>0.10946742295562301</v>
      </c>
      <c r="L12" s="17">
        <v>0.33260509954347001</v>
      </c>
      <c r="M12" s="17"/>
      <c r="N12" s="17">
        <v>9.1031230866404397E-2</v>
      </c>
      <c r="O12" s="17">
        <v>0.13274374346426501</v>
      </c>
      <c r="P12" s="17">
        <v>0.120852264914979</v>
      </c>
      <c r="Q12" s="17">
        <v>5.588066481758E-2</v>
      </c>
    </row>
    <row r="13" spans="2:17" ht="29" x14ac:dyDescent="0.35">
      <c r="B13" s="18" t="s">
        <v>399</v>
      </c>
      <c r="C13" s="17">
        <v>8.7023011132012801E-2</v>
      </c>
      <c r="D13" s="17">
        <v>0.129233248125845</v>
      </c>
      <c r="E13" s="17">
        <v>3.6868854769921598E-2</v>
      </c>
      <c r="F13" s="17"/>
      <c r="G13" s="17">
        <v>0.34267046378587701</v>
      </c>
      <c r="H13" s="17">
        <v>6.8627320402436603E-2</v>
      </c>
      <c r="I13" s="17">
        <v>0.13045882861811101</v>
      </c>
      <c r="J13" s="17">
        <v>3.4646954363164902E-2</v>
      </c>
      <c r="K13" s="17">
        <v>4.9740962581334897E-2</v>
      </c>
      <c r="L13" s="17">
        <v>0</v>
      </c>
      <c r="M13" s="17"/>
      <c r="N13" s="17">
        <v>0.106846873469307</v>
      </c>
      <c r="O13" s="17">
        <v>5.8558057336194798E-2</v>
      </c>
      <c r="P13" s="17">
        <v>0.11299573036862701</v>
      </c>
      <c r="Q13" s="17">
        <v>3.5319918628528901E-2</v>
      </c>
    </row>
    <row r="14" spans="2:17" x14ac:dyDescent="0.35">
      <c r="B14" s="18" t="s">
        <v>57</v>
      </c>
      <c r="C14" s="17">
        <v>3.7101954628802197E-2</v>
      </c>
      <c r="D14" s="17">
        <v>1.5716811191228201E-2</v>
      </c>
      <c r="E14" s="17">
        <v>6.2511758130984904E-2</v>
      </c>
      <c r="F14" s="17"/>
      <c r="G14" s="17">
        <v>0</v>
      </c>
      <c r="H14" s="17">
        <v>1.33437350386672E-2</v>
      </c>
      <c r="I14" s="17">
        <v>4.48002215515272E-2</v>
      </c>
      <c r="J14" s="17">
        <v>3.43688015983332E-2</v>
      </c>
      <c r="K14" s="17">
        <v>3.8917728039812402E-2</v>
      </c>
      <c r="L14" s="17">
        <v>0.12961534779133099</v>
      </c>
      <c r="M14" s="17"/>
      <c r="N14" s="17">
        <v>2.8246525874863801E-2</v>
      </c>
      <c r="O14" s="17">
        <v>1.8967131662307599E-2</v>
      </c>
      <c r="P14" s="17">
        <v>6.6344883957750497E-2</v>
      </c>
      <c r="Q14" s="17">
        <v>4.4160798048175701E-2</v>
      </c>
    </row>
    <row r="15" spans="2:17" x14ac:dyDescent="0.35">
      <c r="B15" s="18" t="s">
        <v>77</v>
      </c>
      <c r="C15" s="19">
        <v>7.8768028200176393E-2</v>
      </c>
      <c r="D15" s="19">
        <v>7.0192276242286203E-2</v>
      </c>
      <c r="E15" s="19">
        <v>8.8957727080127905E-2</v>
      </c>
      <c r="F15" s="19"/>
      <c r="G15" s="19">
        <v>8.5087820039650403E-2</v>
      </c>
      <c r="H15" s="19">
        <v>4.00713671547843E-2</v>
      </c>
      <c r="I15" s="19">
        <v>4.7841280874727402E-2</v>
      </c>
      <c r="J15" s="19">
        <v>0.127807496117057</v>
      </c>
      <c r="K15" s="19">
        <v>0.11269994565416599</v>
      </c>
      <c r="L15" s="19">
        <v>0.117349230411374</v>
      </c>
      <c r="M15" s="19"/>
      <c r="N15" s="19">
        <v>3.5570302079578099E-2</v>
      </c>
      <c r="O15" s="19">
        <v>0.15042642062910899</v>
      </c>
      <c r="P15" s="19">
        <v>3.8626061296696303E-2</v>
      </c>
      <c r="Q15" s="19">
        <v>0.186642172545818</v>
      </c>
    </row>
    <row r="16" spans="2:17" x14ac:dyDescent="0.35">
      <c r="B16" s="16" t="s">
        <v>21</v>
      </c>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403</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494</v>
      </c>
      <c r="D7" s="10">
        <v>207</v>
      </c>
      <c r="E7" s="10">
        <v>286</v>
      </c>
      <c r="F7" s="10"/>
      <c r="G7" s="10">
        <v>1</v>
      </c>
      <c r="H7" s="10">
        <v>65</v>
      </c>
      <c r="I7" s="10">
        <v>252</v>
      </c>
      <c r="J7" s="10">
        <v>131</v>
      </c>
      <c r="K7" s="10">
        <v>43</v>
      </c>
      <c r="L7" s="10">
        <v>2</v>
      </c>
      <c r="M7" s="10"/>
      <c r="N7" s="10">
        <v>273</v>
      </c>
      <c r="O7" s="10">
        <v>80</v>
      </c>
      <c r="P7" s="10">
        <v>70</v>
      </c>
      <c r="Q7" s="10">
        <v>69</v>
      </c>
    </row>
    <row r="8" spans="2:17" ht="30" customHeight="1" x14ac:dyDescent="0.35">
      <c r="B8" s="11" t="s">
        <v>43</v>
      </c>
      <c r="C8" s="11">
        <v>479</v>
      </c>
      <c r="D8" s="11">
        <v>218</v>
      </c>
      <c r="E8" s="11">
        <v>259</v>
      </c>
      <c r="F8" s="11"/>
      <c r="G8" s="11">
        <v>1</v>
      </c>
      <c r="H8" s="11">
        <v>60</v>
      </c>
      <c r="I8" s="11">
        <v>230</v>
      </c>
      <c r="J8" s="11">
        <v>135</v>
      </c>
      <c r="K8" s="11">
        <v>51</v>
      </c>
      <c r="L8" s="11">
        <v>2</v>
      </c>
      <c r="M8" s="11"/>
      <c r="N8" s="11">
        <v>248</v>
      </c>
      <c r="O8" s="11">
        <v>83</v>
      </c>
      <c r="P8" s="11">
        <v>73</v>
      </c>
      <c r="Q8" s="11">
        <v>73</v>
      </c>
    </row>
    <row r="9" spans="2:17" ht="29" x14ac:dyDescent="0.35">
      <c r="B9" s="18" t="s">
        <v>387</v>
      </c>
      <c r="C9" s="17">
        <v>0.44723769155496002</v>
      </c>
      <c r="D9" s="17">
        <v>0.41596418135573798</v>
      </c>
      <c r="E9" s="17">
        <v>0.47143345079223298</v>
      </c>
      <c r="F9" s="17"/>
      <c r="G9" s="17">
        <v>0</v>
      </c>
      <c r="H9" s="17">
        <v>0.47454328362179898</v>
      </c>
      <c r="I9" s="17">
        <v>0.50128054464555905</v>
      </c>
      <c r="J9" s="17">
        <v>0.34701427036317001</v>
      </c>
      <c r="K9" s="17">
        <v>0.453275860919375</v>
      </c>
      <c r="L9" s="17">
        <v>0.221876744055481</v>
      </c>
      <c r="M9" s="17"/>
      <c r="N9" s="17">
        <v>0.45766091121635</v>
      </c>
      <c r="O9" s="17">
        <v>0.494069627108979</v>
      </c>
      <c r="P9" s="17">
        <v>0.36776744221021501</v>
      </c>
      <c r="Q9" s="17">
        <v>0.45241798391444898</v>
      </c>
    </row>
    <row r="10" spans="2:17" ht="29" x14ac:dyDescent="0.35">
      <c r="B10" s="18" t="s">
        <v>388</v>
      </c>
      <c r="C10" s="17">
        <v>0.35652025448234098</v>
      </c>
      <c r="D10" s="17">
        <v>0.41300969950520799</v>
      </c>
      <c r="E10" s="17">
        <v>0.31033594704676298</v>
      </c>
      <c r="F10" s="17"/>
      <c r="G10" s="17">
        <v>1</v>
      </c>
      <c r="H10" s="17">
        <v>0.33817814415377201</v>
      </c>
      <c r="I10" s="17">
        <v>0.31857052685979198</v>
      </c>
      <c r="J10" s="17">
        <v>0.41803487488832403</v>
      </c>
      <c r="K10" s="17">
        <v>0.358564133498812</v>
      </c>
      <c r="L10" s="17">
        <v>0.77812325594451903</v>
      </c>
      <c r="M10" s="17"/>
      <c r="N10" s="17">
        <v>0.39040426008836598</v>
      </c>
      <c r="O10" s="17">
        <v>0.32140932189357402</v>
      </c>
      <c r="P10" s="17">
        <v>0.34119972952577898</v>
      </c>
      <c r="Q10" s="17">
        <v>0.28620283915507699</v>
      </c>
    </row>
    <row r="11" spans="2:17" x14ac:dyDescent="0.35">
      <c r="B11" s="18" t="s">
        <v>57</v>
      </c>
      <c r="C11" s="19">
        <v>0.196242053962699</v>
      </c>
      <c r="D11" s="19">
        <v>0.17102611913905399</v>
      </c>
      <c r="E11" s="19">
        <v>0.21823060216100401</v>
      </c>
      <c r="F11" s="19"/>
      <c r="G11" s="19">
        <v>0</v>
      </c>
      <c r="H11" s="19">
        <v>0.18727857222442901</v>
      </c>
      <c r="I11" s="19">
        <v>0.18014892849465</v>
      </c>
      <c r="J11" s="19">
        <v>0.23495085474850599</v>
      </c>
      <c r="K11" s="19">
        <v>0.18816000558181301</v>
      </c>
      <c r="L11" s="19">
        <v>0</v>
      </c>
      <c r="M11" s="19"/>
      <c r="N11" s="19">
        <v>0.15193482869528399</v>
      </c>
      <c r="O11" s="19">
        <v>0.18452105099744701</v>
      </c>
      <c r="P11" s="19">
        <v>0.291032828264006</v>
      </c>
      <c r="Q11" s="19">
        <v>0.26137917693047402</v>
      </c>
    </row>
    <row r="12" spans="2:17" x14ac:dyDescent="0.35">
      <c r="B12" s="16" t="s">
        <v>22</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404</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494</v>
      </c>
      <c r="D7" s="10">
        <v>207</v>
      </c>
      <c r="E7" s="10">
        <v>286</v>
      </c>
      <c r="F7" s="10"/>
      <c r="G7" s="10">
        <v>1</v>
      </c>
      <c r="H7" s="10">
        <v>65</v>
      </c>
      <c r="I7" s="10">
        <v>252</v>
      </c>
      <c r="J7" s="10">
        <v>131</v>
      </c>
      <c r="K7" s="10">
        <v>43</v>
      </c>
      <c r="L7" s="10">
        <v>2</v>
      </c>
      <c r="M7" s="10"/>
      <c r="N7" s="10">
        <v>273</v>
      </c>
      <c r="O7" s="10">
        <v>80</v>
      </c>
      <c r="P7" s="10">
        <v>70</v>
      </c>
      <c r="Q7" s="10">
        <v>69</v>
      </c>
    </row>
    <row r="8" spans="2:17" ht="30" customHeight="1" x14ac:dyDescent="0.35">
      <c r="B8" s="11" t="s">
        <v>43</v>
      </c>
      <c r="C8" s="11">
        <v>479</v>
      </c>
      <c r="D8" s="11">
        <v>218</v>
      </c>
      <c r="E8" s="11">
        <v>259</v>
      </c>
      <c r="F8" s="11"/>
      <c r="G8" s="11">
        <v>1</v>
      </c>
      <c r="H8" s="11">
        <v>60</v>
      </c>
      <c r="I8" s="11">
        <v>230</v>
      </c>
      <c r="J8" s="11">
        <v>135</v>
      </c>
      <c r="K8" s="11">
        <v>51</v>
      </c>
      <c r="L8" s="11">
        <v>2</v>
      </c>
      <c r="M8" s="11"/>
      <c r="N8" s="11">
        <v>248</v>
      </c>
      <c r="O8" s="11">
        <v>83</v>
      </c>
      <c r="P8" s="11">
        <v>73</v>
      </c>
      <c r="Q8" s="11">
        <v>73</v>
      </c>
    </row>
    <row r="9" spans="2:17" x14ac:dyDescent="0.35">
      <c r="B9" s="18" t="s">
        <v>390</v>
      </c>
      <c r="C9" s="17">
        <v>0.30908736127616598</v>
      </c>
      <c r="D9" s="17">
        <v>0.27016404844143699</v>
      </c>
      <c r="E9" s="17">
        <v>0.33919028397343198</v>
      </c>
      <c r="F9" s="17"/>
      <c r="G9" s="17">
        <v>0</v>
      </c>
      <c r="H9" s="17">
        <v>0.33846047553831299</v>
      </c>
      <c r="I9" s="17">
        <v>0.287465846194015</v>
      </c>
      <c r="J9" s="17">
        <v>0.296563430126635</v>
      </c>
      <c r="K9" s="17">
        <v>0.38905616956651101</v>
      </c>
      <c r="L9" s="17">
        <v>0.77812325594451903</v>
      </c>
      <c r="M9" s="17"/>
      <c r="N9" s="17">
        <v>0.37404793509482298</v>
      </c>
      <c r="O9" s="17">
        <v>0.24789645118223</v>
      </c>
      <c r="P9" s="17">
        <v>0.31886210326778702</v>
      </c>
      <c r="Q9" s="17">
        <v>0.15849331601387701</v>
      </c>
    </row>
    <row r="10" spans="2:17" x14ac:dyDescent="0.35">
      <c r="B10" s="18" t="s">
        <v>391</v>
      </c>
      <c r="C10" s="17">
        <v>0.32612522041368103</v>
      </c>
      <c r="D10" s="17">
        <v>0.33917569318552299</v>
      </c>
      <c r="E10" s="17">
        <v>0.31639699601981902</v>
      </c>
      <c r="F10" s="17"/>
      <c r="G10" s="17">
        <v>1</v>
      </c>
      <c r="H10" s="17">
        <v>0.281014534828402</v>
      </c>
      <c r="I10" s="17">
        <v>0.32309903079367402</v>
      </c>
      <c r="J10" s="17">
        <v>0.35713833734809203</v>
      </c>
      <c r="K10" s="17">
        <v>0.30591231143528602</v>
      </c>
      <c r="L10" s="17">
        <v>0.221876744055481</v>
      </c>
      <c r="M10" s="17"/>
      <c r="N10" s="17">
        <v>0.311209661607807</v>
      </c>
      <c r="O10" s="17">
        <v>0.25704433271836202</v>
      </c>
      <c r="P10" s="17">
        <v>0.311064422824744</v>
      </c>
      <c r="Q10" s="17">
        <v>0.45784535808814503</v>
      </c>
    </row>
    <row r="11" spans="2:17" x14ac:dyDescent="0.35">
      <c r="B11" s="18" t="s">
        <v>392</v>
      </c>
      <c r="C11" s="17">
        <v>0.17084421615308701</v>
      </c>
      <c r="D11" s="17">
        <v>0.20960853599600199</v>
      </c>
      <c r="E11" s="17">
        <v>0.138866434706159</v>
      </c>
      <c r="F11" s="17"/>
      <c r="G11" s="17">
        <v>0</v>
      </c>
      <c r="H11" s="17">
        <v>0.179937611379345</v>
      </c>
      <c r="I11" s="17">
        <v>0.18094097041562901</v>
      </c>
      <c r="J11" s="17">
        <v>0.15777795797434499</v>
      </c>
      <c r="K11" s="17">
        <v>0.15917720519362699</v>
      </c>
      <c r="L11" s="17">
        <v>0</v>
      </c>
      <c r="M11" s="17"/>
      <c r="N11" s="17">
        <v>0.12752234959950601</v>
      </c>
      <c r="O11" s="17">
        <v>0.282700434438374</v>
      </c>
      <c r="P11" s="17">
        <v>0.206600825249385</v>
      </c>
      <c r="Q11" s="17">
        <v>0.161224225853662</v>
      </c>
    </row>
    <row r="12" spans="2:17" x14ac:dyDescent="0.35">
      <c r="B12" s="18" t="s">
        <v>393</v>
      </c>
      <c r="C12" s="17">
        <v>0.122732186812782</v>
      </c>
      <c r="D12" s="17">
        <v>0.11984116736526</v>
      </c>
      <c r="E12" s="17">
        <v>0.12564032655545099</v>
      </c>
      <c r="F12" s="17"/>
      <c r="G12" s="17">
        <v>0</v>
      </c>
      <c r="H12" s="17">
        <v>0.115431339889429</v>
      </c>
      <c r="I12" s="17">
        <v>0.16130647644712401</v>
      </c>
      <c r="J12" s="17">
        <v>8.8552863921953204E-2</v>
      </c>
      <c r="K12" s="17">
        <v>5.4471076701531299E-2</v>
      </c>
      <c r="L12" s="17">
        <v>0</v>
      </c>
      <c r="M12" s="17"/>
      <c r="N12" s="17">
        <v>0.15143621315036501</v>
      </c>
      <c r="O12" s="17">
        <v>0.12894235817865399</v>
      </c>
      <c r="P12" s="17">
        <v>9.8315367781632204E-2</v>
      </c>
      <c r="Q12" s="17">
        <v>3.6913453568795697E-2</v>
      </c>
    </row>
    <row r="13" spans="2:17" x14ac:dyDescent="0.35">
      <c r="B13" s="18" t="s">
        <v>57</v>
      </c>
      <c r="C13" s="19">
        <v>7.1211015344283299E-2</v>
      </c>
      <c r="D13" s="19">
        <v>6.1210555011778099E-2</v>
      </c>
      <c r="E13" s="19">
        <v>7.9905958745139893E-2</v>
      </c>
      <c r="F13" s="19"/>
      <c r="G13" s="19">
        <v>0</v>
      </c>
      <c r="H13" s="19">
        <v>8.5156038364510203E-2</v>
      </c>
      <c r="I13" s="19">
        <v>4.7187676149557801E-2</v>
      </c>
      <c r="J13" s="19">
        <v>9.9967410628974698E-2</v>
      </c>
      <c r="K13" s="19">
        <v>9.1383237103044607E-2</v>
      </c>
      <c r="L13" s="19">
        <v>0</v>
      </c>
      <c r="M13" s="19"/>
      <c r="N13" s="19">
        <v>3.5783840547499099E-2</v>
      </c>
      <c r="O13" s="19">
        <v>8.3416423482379598E-2</v>
      </c>
      <c r="P13" s="19">
        <v>6.5157280876452103E-2</v>
      </c>
      <c r="Q13" s="19">
        <v>0.18552364647552</v>
      </c>
    </row>
    <row r="14" spans="2:17" x14ac:dyDescent="0.35">
      <c r="B14" s="16" t="s">
        <v>22</v>
      </c>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405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494</v>
      </c>
      <c r="D7" s="10">
        <v>207</v>
      </c>
      <c r="E7" s="10">
        <v>286</v>
      </c>
      <c r="F7" s="10"/>
      <c r="G7" s="10">
        <v>1</v>
      </c>
      <c r="H7" s="10">
        <v>65</v>
      </c>
      <c r="I7" s="10">
        <v>252</v>
      </c>
      <c r="J7" s="10">
        <v>131</v>
      </c>
      <c r="K7" s="10">
        <v>43</v>
      </c>
      <c r="L7" s="10">
        <v>2</v>
      </c>
      <c r="M7" s="10"/>
      <c r="N7" s="10">
        <v>273</v>
      </c>
      <c r="O7" s="10">
        <v>80</v>
      </c>
      <c r="P7" s="10">
        <v>70</v>
      </c>
      <c r="Q7" s="10">
        <v>69</v>
      </c>
    </row>
    <row r="8" spans="2:17" ht="30" customHeight="1" x14ac:dyDescent="0.35">
      <c r="B8" s="11" t="s">
        <v>43</v>
      </c>
      <c r="C8" s="11">
        <v>479</v>
      </c>
      <c r="D8" s="11">
        <v>218</v>
      </c>
      <c r="E8" s="11">
        <v>259</v>
      </c>
      <c r="F8" s="11"/>
      <c r="G8" s="11">
        <v>1</v>
      </c>
      <c r="H8" s="11">
        <v>60</v>
      </c>
      <c r="I8" s="11">
        <v>230</v>
      </c>
      <c r="J8" s="11">
        <v>135</v>
      </c>
      <c r="K8" s="11">
        <v>51</v>
      </c>
      <c r="L8" s="11">
        <v>2</v>
      </c>
      <c r="M8" s="11"/>
      <c r="N8" s="11">
        <v>248</v>
      </c>
      <c r="O8" s="11">
        <v>83</v>
      </c>
      <c r="P8" s="11">
        <v>73</v>
      </c>
      <c r="Q8" s="11">
        <v>73</v>
      </c>
    </row>
    <row r="9" spans="2:17" ht="29" x14ac:dyDescent="0.35">
      <c r="B9" s="18" t="s">
        <v>395</v>
      </c>
      <c r="C9" s="17">
        <v>0.64403542251308898</v>
      </c>
      <c r="D9" s="17">
        <v>0.66491554130371699</v>
      </c>
      <c r="E9" s="17">
        <v>0.62508050291175299</v>
      </c>
      <c r="F9" s="17"/>
      <c r="G9" s="17">
        <v>1</v>
      </c>
      <c r="H9" s="17">
        <v>0.71515134445991602</v>
      </c>
      <c r="I9" s="17">
        <v>0.63472385516075502</v>
      </c>
      <c r="J9" s="17">
        <v>0.60146547277713303</v>
      </c>
      <c r="K9" s="17">
        <v>0.73059871947028299</v>
      </c>
      <c r="L9" s="17">
        <v>0.221876744055481</v>
      </c>
      <c r="M9" s="17"/>
      <c r="N9" s="17">
        <v>0.65232727208629204</v>
      </c>
      <c r="O9" s="17">
        <v>0.718115501760761</v>
      </c>
      <c r="P9" s="17">
        <v>0.61473777431897203</v>
      </c>
      <c r="Q9" s="17">
        <v>0.55034312183047596</v>
      </c>
    </row>
    <row r="10" spans="2:17" ht="29" x14ac:dyDescent="0.35">
      <c r="B10" s="18" t="s">
        <v>397</v>
      </c>
      <c r="C10" s="17">
        <v>0.38063577806176002</v>
      </c>
      <c r="D10" s="17">
        <v>0.333549895616083</v>
      </c>
      <c r="E10" s="17">
        <v>0.42174995431357398</v>
      </c>
      <c r="F10" s="17"/>
      <c r="G10" s="17">
        <v>1</v>
      </c>
      <c r="H10" s="17">
        <v>0.390388657554813</v>
      </c>
      <c r="I10" s="17">
        <v>0.410503765010998</v>
      </c>
      <c r="J10" s="17">
        <v>0.36128772198085402</v>
      </c>
      <c r="K10" s="17">
        <v>0.25857717011699999</v>
      </c>
      <c r="L10" s="17">
        <v>0.77812325594451903</v>
      </c>
      <c r="M10" s="17"/>
      <c r="N10" s="17">
        <v>0.41241837719646801</v>
      </c>
      <c r="O10" s="17">
        <v>0.35642743879703398</v>
      </c>
      <c r="P10" s="17">
        <v>0.34511482192208498</v>
      </c>
      <c r="Q10" s="17">
        <v>0.34783860992917398</v>
      </c>
    </row>
    <row r="11" spans="2:17" ht="29" x14ac:dyDescent="0.35">
      <c r="B11" s="18" t="s">
        <v>396</v>
      </c>
      <c r="C11" s="17">
        <v>0.36486534216861299</v>
      </c>
      <c r="D11" s="17">
        <v>0.409201320193467</v>
      </c>
      <c r="E11" s="17">
        <v>0.32508346865637999</v>
      </c>
      <c r="F11" s="17"/>
      <c r="G11" s="17">
        <v>1</v>
      </c>
      <c r="H11" s="17">
        <v>0.37256834834483699</v>
      </c>
      <c r="I11" s="17">
        <v>0.38399973867161002</v>
      </c>
      <c r="J11" s="17">
        <v>0.35517563282515402</v>
      </c>
      <c r="K11" s="17">
        <v>0.29259216168692098</v>
      </c>
      <c r="L11" s="17">
        <v>0.221876744055481</v>
      </c>
      <c r="M11" s="17"/>
      <c r="N11" s="17">
        <v>0.49286294949535803</v>
      </c>
      <c r="O11" s="17">
        <v>0.19817487783148899</v>
      </c>
      <c r="P11" s="17">
        <v>0.27560910534875999</v>
      </c>
      <c r="Q11" s="17">
        <v>0.210209546803965</v>
      </c>
    </row>
    <row r="12" spans="2:17" ht="29" x14ac:dyDescent="0.35">
      <c r="B12" s="18" t="s">
        <v>398</v>
      </c>
      <c r="C12" s="17">
        <v>6.9721469638856504E-2</v>
      </c>
      <c r="D12" s="17">
        <v>0.109482858671424</v>
      </c>
      <c r="E12" s="17">
        <v>3.6513626308516199E-2</v>
      </c>
      <c r="F12" s="17"/>
      <c r="G12" s="17">
        <v>0</v>
      </c>
      <c r="H12" s="17">
        <v>0.113880495428503</v>
      </c>
      <c r="I12" s="17">
        <v>7.1133916928597093E-2</v>
      </c>
      <c r="J12" s="17">
        <v>6.1661299973236897E-2</v>
      </c>
      <c r="K12" s="17">
        <v>3.6847061146447403E-2</v>
      </c>
      <c r="L12" s="17">
        <v>0</v>
      </c>
      <c r="M12" s="17"/>
      <c r="N12" s="17">
        <v>0.102678222323788</v>
      </c>
      <c r="O12" s="17">
        <v>0</v>
      </c>
      <c r="P12" s="17">
        <v>2.9881975749478699E-2</v>
      </c>
      <c r="Q12" s="17">
        <v>7.8628767763275098E-2</v>
      </c>
    </row>
    <row r="13" spans="2:17" ht="29" x14ac:dyDescent="0.35">
      <c r="B13" s="18" t="s">
        <v>399</v>
      </c>
      <c r="C13" s="17">
        <v>5.8674334906750697E-2</v>
      </c>
      <c r="D13" s="17">
        <v>8.2852877759672997E-2</v>
      </c>
      <c r="E13" s="17">
        <v>3.8543814141196397E-2</v>
      </c>
      <c r="F13" s="17"/>
      <c r="G13" s="17">
        <v>0</v>
      </c>
      <c r="H13" s="17">
        <v>7.1842022453530996E-2</v>
      </c>
      <c r="I13" s="17">
        <v>8.4312211366256398E-2</v>
      </c>
      <c r="J13" s="17">
        <v>1.868192636224E-2</v>
      </c>
      <c r="K13" s="17">
        <v>3.6847061146447403E-2</v>
      </c>
      <c r="L13" s="17">
        <v>0</v>
      </c>
      <c r="M13" s="17"/>
      <c r="N13" s="17">
        <v>7.4728851852149294E-2</v>
      </c>
      <c r="O13" s="17">
        <v>3.3817787342940699E-2</v>
      </c>
      <c r="P13" s="17">
        <v>4.6474228048771403E-2</v>
      </c>
      <c r="Q13" s="17">
        <v>4.6379079010555199E-2</v>
      </c>
    </row>
    <row r="14" spans="2:17" x14ac:dyDescent="0.35">
      <c r="B14" s="18" t="s">
        <v>57</v>
      </c>
      <c r="C14" s="17">
        <v>2.9481489323869101E-2</v>
      </c>
      <c r="D14" s="17">
        <v>1.6896608611713E-2</v>
      </c>
      <c r="E14" s="17">
        <v>4.0191210784515902E-2</v>
      </c>
      <c r="F14" s="17"/>
      <c r="G14" s="17">
        <v>0</v>
      </c>
      <c r="H14" s="17">
        <v>1.6107875107446899E-2</v>
      </c>
      <c r="I14" s="17">
        <v>3.5667348845554898E-2</v>
      </c>
      <c r="J14" s="17">
        <v>3.2767928121855E-2</v>
      </c>
      <c r="K14" s="17">
        <v>1.00868605792375E-2</v>
      </c>
      <c r="L14" s="17">
        <v>0</v>
      </c>
      <c r="M14" s="17"/>
      <c r="N14" s="17">
        <v>2.4353558783755998E-2</v>
      </c>
      <c r="O14" s="17">
        <v>3.9577349885629498E-2</v>
      </c>
      <c r="P14" s="17">
        <v>2.30792171978868E-2</v>
      </c>
      <c r="Q14" s="17">
        <v>4.2745234939704897E-2</v>
      </c>
    </row>
    <row r="15" spans="2:17" x14ac:dyDescent="0.35">
      <c r="B15" s="18" t="s">
        <v>77</v>
      </c>
      <c r="C15" s="19">
        <v>6.5070882519091197E-2</v>
      </c>
      <c r="D15" s="19">
        <v>2.57242763774784E-2</v>
      </c>
      <c r="E15" s="19">
        <v>9.8450123795492006E-2</v>
      </c>
      <c r="F15" s="19"/>
      <c r="G15" s="19">
        <v>0</v>
      </c>
      <c r="H15" s="19">
        <v>6.6651054440304405E-2</v>
      </c>
      <c r="I15" s="19">
        <v>7.7318493139921701E-2</v>
      </c>
      <c r="J15" s="19">
        <v>4.9742539158811501E-2</v>
      </c>
      <c r="K15" s="19">
        <v>5.2294648490200199E-2</v>
      </c>
      <c r="L15" s="19">
        <v>0</v>
      </c>
      <c r="M15" s="19"/>
      <c r="N15" s="19">
        <v>4.1723773595268798E-2</v>
      </c>
      <c r="O15" s="19">
        <v>8.5438630360059803E-2</v>
      </c>
      <c r="P15" s="19">
        <v>8.6972651888850894E-2</v>
      </c>
      <c r="Q15" s="19">
        <v>0.10137474942435799</v>
      </c>
    </row>
    <row r="16" spans="2:17" x14ac:dyDescent="0.35">
      <c r="B16" s="16" t="s">
        <v>22</v>
      </c>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406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505</v>
      </c>
      <c r="D7" s="10">
        <v>217</v>
      </c>
      <c r="E7" s="10">
        <v>288</v>
      </c>
      <c r="F7" s="10"/>
      <c r="G7" s="10">
        <v>4</v>
      </c>
      <c r="H7" s="10">
        <v>66</v>
      </c>
      <c r="I7" s="10">
        <v>240</v>
      </c>
      <c r="J7" s="10">
        <v>157</v>
      </c>
      <c r="K7" s="10">
        <v>34</v>
      </c>
      <c r="L7" s="10">
        <v>4</v>
      </c>
      <c r="M7" s="10"/>
      <c r="N7" s="10">
        <v>264</v>
      </c>
      <c r="O7" s="10">
        <v>87</v>
      </c>
      <c r="P7" s="10">
        <v>65</v>
      </c>
      <c r="Q7" s="10">
        <v>86</v>
      </c>
    </row>
    <row r="8" spans="2:17" ht="30" customHeight="1" x14ac:dyDescent="0.35">
      <c r="B8" s="11" t="s">
        <v>43</v>
      </c>
      <c r="C8" s="11">
        <v>511</v>
      </c>
      <c r="D8" s="11">
        <v>249</v>
      </c>
      <c r="E8" s="11">
        <v>262</v>
      </c>
      <c r="F8" s="11"/>
      <c r="G8" s="11">
        <v>4</v>
      </c>
      <c r="H8" s="11">
        <v>59</v>
      </c>
      <c r="I8" s="11">
        <v>230</v>
      </c>
      <c r="J8" s="11">
        <v>173</v>
      </c>
      <c r="K8" s="11">
        <v>38</v>
      </c>
      <c r="L8" s="11">
        <v>7</v>
      </c>
      <c r="M8" s="11"/>
      <c r="N8" s="11">
        <v>271</v>
      </c>
      <c r="O8" s="11">
        <v>86</v>
      </c>
      <c r="P8" s="11">
        <v>65</v>
      </c>
      <c r="Q8" s="11">
        <v>85</v>
      </c>
    </row>
    <row r="9" spans="2:17" ht="29" x14ac:dyDescent="0.35">
      <c r="B9" s="18" t="s">
        <v>387</v>
      </c>
      <c r="C9" s="17">
        <v>0.43176390625579503</v>
      </c>
      <c r="D9" s="17">
        <v>0.46756026141315898</v>
      </c>
      <c r="E9" s="17">
        <v>0.39782966729529701</v>
      </c>
      <c r="F9" s="17"/>
      <c r="G9" s="17">
        <v>0.709138140876719</v>
      </c>
      <c r="H9" s="17">
        <v>0.55358078197250404</v>
      </c>
      <c r="I9" s="17">
        <v>0.42435917669130302</v>
      </c>
      <c r="J9" s="17">
        <v>0.379137584258187</v>
      </c>
      <c r="K9" s="17">
        <v>0.45914072363548297</v>
      </c>
      <c r="L9" s="17">
        <v>0.64993273003074603</v>
      </c>
      <c r="M9" s="17"/>
      <c r="N9" s="17">
        <v>0.474672251065275</v>
      </c>
      <c r="O9" s="17">
        <v>0.402506542750108</v>
      </c>
      <c r="P9" s="17">
        <v>0.41353305179352401</v>
      </c>
      <c r="Q9" s="17">
        <v>0.33607994005948799</v>
      </c>
    </row>
    <row r="10" spans="2:17" ht="29" x14ac:dyDescent="0.35">
      <c r="B10" s="18" t="s">
        <v>388</v>
      </c>
      <c r="C10" s="17">
        <v>0.43279350440216202</v>
      </c>
      <c r="D10" s="17">
        <v>0.42468329551017497</v>
      </c>
      <c r="E10" s="17">
        <v>0.44048182253819501</v>
      </c>
      <c r="F10" s="17"/>
      <c r="G10" s="17">
        <v>0.290861859123281</v>
      </c>
      <c r="H10" s="17">
        <v>0.317166400834276</v>
      </c>
      <c r="I10" s="17">
        <v>0.45328478601869099</v>
      </c>
      <c r="J10" s="17">
        <v>0.47238660457550702</v>
      </c>
      <c r="K10" s="17">
        <v>0.355593789721942</v>
      </c>
      <c r="L10" s="17">
        <v>0.24648372102669</v>
      </c>
      <c r="M10" s="17"/>
      <c r="N10" s="17">
        <v>0.42449589169858098</v>
      </c>
      <c r="O10" s="17">
        <v>0.45323538190504098</v>
      </c>
      <c r="P10" s="17">
        <v>0.40092317163196001</v>
      </c>
      <c r="Q10" s="17">
        <v>0.45693182395977999</v>
      </c>
    </row>
    <row r="11" spans="2:17" x14ac:dyDescent="0.35">
      <c r="B11" s="18" t="s">
        <v>57</v>
      </c>
      <c r="C11" s="19">
        <v>0.13544258934204301</v>
      </c>
      <c r="D11" s="19">
        <v>0.107756443076666</v>
      </c>
      <c r="E11" s="19">
        <v>0.16168851016650901</v>
      </c>
      <c r="F11" s="19"/>
      <c r="G11" s="19">
        <v>0</v>
      </c>
      <c r="H11" s="19">
        <v>0.12925281719321999</v>
      </c>
      <c r="I11" s="19">
        <v>0.12235603729000601</v>
      </c>
      <c r="J11" s="19">
        <v>0.14847581116630701</v>
      </c>
      <c r="K11" s="19">
        <v>0.185265486642575</v>
      </c>
      <c r="L11" s="19">
        <v>0.103583548942564</v>
      </c>
      <c r="M11" s="19"/>
      <c r="N11" s="19">
        <v>0.100831857236145</v>
      </c>
      <c r="O11" s="19">
        <v>0.14425807534485</v>
      </c>
      <c r="P11" s="19">
        <v>0.18554377657451601</v>
      </c>
      <c r="Q11" s="19">
        <v>0.20698823598073199</v>
      </c>
    </row>
    <row r="12" spans="2:17" x14ac:dyDescent="0.35">
      <c r="B12" s="16" t="s">
        <v>23</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407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505</v>
      </c>
      <c r="D7" s="10">
        <v>217</v>
      </c>
      <c r="E7" s="10">
        <v>288</v>
      </c>
      <c r="F7" s="10"/>
      <c r="G7" s="10">
        <v>4</v>
      </c>
      <c r="H7" s="10">
        <v>66</v>
      </c>
      <c r="I7" s="10">
        <v>240</v>
      </c>
      <c r="J7" s="10">
        <v>157</v>
      </c>
      <c r="K7" s="10">
        <v>34</v>
      </c>
      <c r="L7" s="10">
        <v>4</v>
      </c>
      <c r="M7" s="10"/>
      <c r="N7" s="10">
        <v>264</v>
      </c>
      <c r="O7" s="10">
        <v>87</v>
      </c>
      <c r="P7" s="10">
        <v>65</v>
      </c>
      <c r="Q7" s="10">
        <v>86</v>
      </c>
    </row>
    <row r="8" spans="2:17" ht="30" customHeight="1" x14ac:dyDescent="0.35">
      <c r="B8" s="11" t="s">
        <v>43</v>
      </c>
      <c r="C8" s="11">
        <v>511</v>
      </c>
      <c r="D8" s="11">
        <v>249</v>
      </c>
      <c r="E8" s="11">
        <v>262</v>
      </c>
      <c r="F8" s="11"/>
      <c r="G8" s="11">
        <v>4</v>
      </c>
      <c r="H8" s="11">
        <v>59</v>
      </c>
      <c r="I8" s="11">
        <v>230</v>
      </c>
      <c r="J8" s="11">
        <v>173</v>
      </c>
      <c r="K8" s="11">
        <v>38</v>
      </c>
      <c r="L8" s="11">
        <v>7</v>
      </c>
      <c r="M8" s="11"/>
      <c r="N8" s="11">
        <v>271</v>
      </c>
      <c r="O8" s="11">
        <v>86</v>
      </c>
      <c r="P8" s="11">
        <v>65</v>
      </c>
      <c r="Q8" s="11">
        <v>85</v>
      </c>
    </row>
    <row r="9" spans="2:17" x14ac:dyDescent="0.35">
      <c r="B9" s="18" t="s">
        <v>390</v>
      </c>
      <c r="C9" s="17">
        <v>0.28029384683492298</v>
      </c>
      <c r="D9" s="17">
        <v>0.253967483546783</v>
      </c>
      <c r="E9" s="17">
        <v>0.30525072020522298</v>
      </c>
      <c r="F9" s="17"/>
      <c r="G9" s="17">
        <v>0.49397104346945397</v>
      </c>
      <c r="H9" s="17">
        <v>0.31841297227376297</v>
      </c>
      <c r="I9" s="17">
        <v>0.29301421750082302</v>
      </c>
      <c r="J9" s="17">
        <v>0.248979845311364</v>
      </c>
      <c r="K9" s="17">
        <v>0.31957188302526601</v>
      </c>
      <c r="L9" s="17">
        <v>0</v>
      </c>
      <c r="M9" s="17"/>
      <c r="N9" s="17">
        <v>0.321083258448006</v>
      </c>
      <c r="O9" s="17">
        <v>0.250390527562738</v>
      </c>
      <c r="P9" s="17">
        <v>0.20878673841814299</v>
      </c>
      <c r="Q9" s="17">
        <v>0.25167120666912302</v>
      </c>
    </row>
    <row r="10" spans="2:17" x14ac:dyDescent="0.35">
      <c r="B10" s="18" t="s">
        <v>391</v>
      </c>
      <c r="C10" s="17">
        <v>0.32527420534771101</v>
      </c>
      <c r="D10" s="17">
        <v>0.33960729995002997</v>
      </c>
      <c r="E10" s="17">
        <v>0.31168671424309202</v>
      </c>
      <c r="F10" s="17"/>
      <c r="G10" s="17">
        <v>0</v>
      </c>
      <c r="H10" s="17">
        <v>0.32814238076385099</v>
      </c>
      <c r="I10" s="17">
        <v>0.31426162093297599</v>
      </c>
      <c r="J10" s="17">
        <v>0.34641028918207201</v>
      </c>
      <c r="K10" s="17">
        <v>0.213757534383652</v>
      </c>
      <c r="L10" s="17">
        <v>0.89641645105743595</v>
      </c>
      <c r="M10" s="17"/>
      <c r="N10" s="17">
        <v>0.33037655056029303</v>
      </c>
      <c r="O10" s="17">
        <v>0.41521344649324399</v>
      </c>
      <c r="P10" s="17">
        <v>0.29802927702478599</v>
      </c>
      <c r="Q10" s="17">
        <v>0.22344023489129999</v>
      </c>
    </row>
    <row r="11" spans="2:17" x14ac:dyDescent="0.35">
      <c r="B11" s="18" t="s">
        <v>392</v>
      </c>
      <c r="C11" s="17">
        <v>0.22890308082729199</v>
      </c>
      <c r="D11" s="17">
        <v>0.224387724286082</v>
      </c>
      <c r="E11" s="17">
        <v>0.23318354980765801</v>
      </c>
      <c r="F11" s="17"/>
      <c r="G11" s="17">
        <v>0.50602895653054603</v>
      </c>
      <c r="H11" s="17">
        <v>0.21784654354336799</v>
      </c>
      <c r="I11" s="17">
        <v>0.23241415836807999</v>
      </c>
      <c r="J11" s="17">
        <v>0.21077434052615099</v>
      </c>
      <c r="K11" s="17">
        <v>0.30401381648241199</v>
      </c>
      <c r="L11" s="17">
        <v>0.103583548942564</v>
      </c>
      <c r="M11" s="17"/>
      <c r="N11" s="17">
        <v>0.22654467132955</v>
      </c>
      <c r="O11" s="17">
        <v>0.20266931190691401</v>
      </c>
      <c r="P11" s="17">
        <v>0.24845711258466499</v>
      </c>
      <c r="Q11" s="17">
        <v>0.26179744351242301</v>
      </c>
    </row>
    <row r="12" spans="2:17" x14ac:dyDescent="0.35">
      <c r="B12" s="18" t="s">
        <v>393</v>
      </c>
      <c r="C12" s="17">
        <v>9.3584567819804496E-2</v>
      </c>
      <c r="D12" s="17">
        <v>0.112591170360201</v>
      </c>
      <c r="E12" s="17">
        <v>7.5566683328557802E-2</v>
      </c>
      <c r="F12" s="17"/>
      <c r="G12" s="17">
        <v>0</v>
      </c>
      <c r="H12" s="17">
        <v>6.5724553591240506E-2</v>
      </c>
      <c r="I12" s="17">
        <v>6.9009570535082304E-2</v>
      </c>
      <c r="J12" s="17">
        <v>0.12668767176485901</v>
      </c>
      <c r="K12" s="17">
        <v>0.16265676610867</v>
      </c>
      <c r="L12" s="17">
        <v>0</v>
      </c>
      <c r="M12" s="17"/>
      <c r="N12" s="17">
        <v>9.3475806986453094E-2</v>
      </c>
      <c r="O12" s="17">
        <v>5.4387997428579797E-2</v>
      </c>
      <c r="P12" s="17">
        <v>9.2041886975671505E-2</v>
      </c>
      <c r="Q12" s="17">
        <v>0.11519965099343001</v>
      </c>
    </row>
    <row r="13" spans="2:17" x14ac:dyDescent="0.35">
      <c r="B13" s="18" t="s">
        <v>57</v>
      </c>
      <c r="C13" s="19">
        <v>7.1944299170269399E-2</v>
      </c>
      <c r="D13" s="19">
        <v>6.9446321856904802E-2</v>
      </c>
      <c r="E13" s="19">
        <v>7.4312332415469307E-2</v>
      </c>
      <c r="F13" s="19"/>
      <c r="G13" s="19">
        <v>0</v>
      </c>
      <c r="H13" s="19">
        <v>6.9873549827777506E-2</v>
      </c>
      <c r="I13" s="19">
        <v>9.1300432663038403E-2</v>
      </c>
      <c r="J13" s="19">
        <v>6.7147853215552902E-2</v>
      </c>
      <c r="K13" s="19">
        <v>0</v>
      </c>
      <c r="L13" s="19">
        <v>0</v>
      </c>
      <c r="M13" s="19"/>
      <c r="N13" s="19">
        <v>2.85197126756968E-2</v>
      </c>
      <c r="O13" s="19">
        <v>7.73387166085239E-2</v>
      </c>
      <c r="P13" s="19">
        <v>0.152684984996735</v>
      </c>
      <c r="Q13" s="19">
        <v>0.14789146393372299</v>
      </c>
    </row>
    <row r="14" spans="2:17" x14ac:dyDescent="0.35">
      <c r="B14" s="16" t="s">
        <v>23</v>
      </c>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B2:Q20"/>
  <sheetViews>
    <sheetView showGridLines="0" workbookViewId="0">
      <pane xSplit="2" topLeftCell="C1" activePane="topRight" state="frozen"/>
      <selection pane="topRight" activeCell="B20" sqref="B20"/>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408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505</v>
      </c>
      <c r="D7" s="10">
        <v>217</v>
      </c>
      <c r="E7" s="10">
        <v>288</v>
      </c>
      <c r="F7" s="10"/>
      <c r="G7" s="10">
        <v>4</v>
      </c>
      <c r="H7" s="10">
        <v>66</v>
      </c>
      <c r="I7" s="10">
        <v>240</v>
      </c>
      <c r="J7" s="10">
        <v>157</v>
      </c>
      <c r="K7" s="10">
        <v>34</v>
      </c>
      <c r="L7" s="10">
        <v>4</v>
      </c>
      <c r="M7" s="10"/>
      <c r="N7" s="10">
        <v>264</v>
      </c>
      <c r="O7" s="10">
        <v>87</v>
      </c>
      <c r="P7" s="10">
        <v>65</v>
      </c>
      <c r="Q7" s="10">
        <v>86</v>
      </c>
    </row>
    <row r="8" spans="2:17" ht="30" customHeight="1" x14ac:dyDescent="0.35">
      <c r="B8" s="11" t="s">
        <v>43</v>
      </c>
      <c r="C8" s="11">
        <v>511</v>
      </c>
      <c r="D8" s="11">
        <v>249</v>
      </c>
      <c r="E8" s="11">
        <v>262</v>
      </c>
      <c r="F8" s="11"/>
      <c r="G8" s="11">
        <v>4</v>
      </c>
      <c r="H8" s="11">
        <v>59</v>
      </c>
      <c r="I8" s="11">
        <v>230</v>
      </c>
      <c r="J8" s="11">
        <v>173</v>
      </c>
      <c r="K8" s="11">
        <v>38</v>
      </c>
      <c r="L8" s="11">
        <v>7</v>
      </c>
      <c r="M8" s="11"/>
      <c r="N8" s="11">
        <v>271</v>
      </c>
      <c r="O8" s="11">
        <v>86</v>
      </c>
      <c r="P8" s="11">
        <v>65</v>
      </c>
      <c r="Q8" s="11">
        <v>85</v>
      </c>
    </row>
    <row r="9" spans="2:17" ht="29" x14ac:dyDescent="0.35">
      <c r="B9" s="18" t="s">
        <v>395</v>
      </c>
      <c r="C9" s="17">
        <v>0.66066873931083503</v>
      </c>
      <c r="D9" s="17">
        <v>0.67174449759566202</v>
      </c>
      <c r="E9" s="17">
        <v>0.65016913881648897</v>
      </c>
      <c r="F9" s="17"/>
      <c r="G9" s="17">
        <v>0.709138140876719</v>
      </c>
      <c r="H9" s="17">
        <v>0.66384375397979301</v>
      </c>
      <c r="I9" s="17">
        <v>0.66671101102941399</v>
      </c>
      <c r="J9" s="17">
        <v>0.62886660308198505</v>
      </c>
      <c r="K9" s="17">
        <v>0.71483886670708896</v>
      </c>
      <c r="L9" s="17">
        <v>0.89641645105743595</v>
      </c>
      <c r="M9" s="17"/>
      <c r="N9" s="17">
        <v>0.72478372583777495</v>
      </c>
      <c r="O9" s="17">
        <v>0.66719576768466804</v>
      </c>
      <c r="P9" s="17">
        <v>0.47144412875161001</v>
      </c>
      <c r="Q9" s="17">
        <v>0.57347744642110698</v>
      </c>
    </row>
    <row r="10" spans="2:17" ht="29" x14ac:dyDescent="0.35">
      <c r="B10" s="18" t="s">
        <v>396</v>
      </c>
      <c r="C10" s="17">
        <v>0.39956972419276898</v>
      </c>
      <c r="D10" s="17">
        <v>0.40373783905145</v>
      </c>
      <c r="E10" s="17">
        <v>0.39561843348153702</v>
      </c>
      <c r="F10" s="17"/>
      <c r="G10" s="17">
        <v>0.78483290259273497</v>
      </c>
      <c r="H10" s="17">
        <v>0.43413270042650798</v>
      </c>
      <c r="I10" s="17">
        <v>0.36056317589708198</v>
      </c>
      <c r="J10" s="17">
        <v>0.40240003508168698</v>
      </c>
      <c r="K10" s="17">
        <v>0.54641914931935498</v>
      </c>
      <c r="L10" s="17">
        <v>0.32496636501537302</v>
      </c>
      <c r="M10" s="17"/>
      <c r="N10" s="17">
        <v>0.48106292639027598</v>
      </c>
      <c r="O10" s="17">
        <v>0.29962811331131101</v>
      </c>
      <c r="P10" s="17">
        <v>0.33605155359398298</v>
      </c>
      <c r="Q10" s="17">
        <v>0.31277915834354397</v>
      </c>
    </row>
    <row r="11" spans="2:17" ht="29" x14ac:dyDescent="0.35">
      <c r="B11" s="18" t="s">
        <v>397</v>
      </c>
      <c r="C11" s="17">
        <v>0.25955436898662998</v>
      </c>
      <c r="D11" s="17">
        <v>0.26654241642320098</v>
      </c>
      <c r="E11" s="17">
        <v>0.252929837786807</v>
      </c>
      <c r="F11" s="17"/>
      <c r="G11" s="17">
        <v>0.215167097407265</v>
      </c>
      <c r="H11" s="17">
        <v>0.40008859321378698</v>
      </c>
      <c r="I11" s="17">
        <v>0.27347321168921901</v>
      </c>
      <c r="J11" s="17">
        <v>0.20800163906414401</v>
      </c>
      <c r="K11" s="17">
        <v>0.24759996922040001</v>
      </c>
      <c r="L11" s="17">
        <v>0</v>
      </c>
      <c r="M11" s="17"/>
      <c r="N11" s="17">
        <v>0.28819158850278698</v>
      </c>
      <c r="O11" s="17">
        <v>0.27486771680834099</v>
      </c>
      <c r="P11" s="17">
        <v>0.17940180299882799</v>
      </c>
      <c r="Q11" s="17">
        <v>0.22933393829858001</v>
      </c>
    </row>
    <row r="12" spans="2:17" ht="29" x14ac:dyDescent="0.35">
      <c r="B12" s="18" t="s">
        <v>398</v>
      </c>
      <c r="C12" s="17">
        <v>8.4842918145447005E-2</v>
      </c>
      <c r="D12" s="17">
        <v>0.100963372663098</v>
      </c>
      <c r="E12" s="17">
        <v>6.95610450790691E-2</v>
      </c>
      <c r="F12" s="17"/>
      <c r="G12" s="17">
        <v>0.215167097407265</v>
      </c>
      <c r="H12" s="17">
        <v>0.112652802861366</v>
      </c>
      <c r="I12" s="17">
        <v>8.2545780661091694E-2</v>
      </c>
      <c r="J12" s="17">
        <v>8.51929075399976E-2</v>
      </c>
      <c r="K12" s="17">
        <v>5.6909895078174198E-2</v>
      </c>
      <c r="L12" s="17">
        <v>0</v>
      </c>
      <c r="M12" s="17"/>
      <c r="N12" s="17">
        <v>9.2654269761975203E-2</v>
      </c>
      <c r="O12" s="17">
        <v>4.5171928542285501E-2</v>
      </c>
      <c r="P12" s="17">
        <v>0.13241087531767801</v>
      </c>
      <c r="Q12" s="17">
        <v>6.8744066119849304E-2</v>
      </c>
    </row>
    <row r="13" spans="2:17" ht="29" x14ac:dyDescent="0.35">
      <c r="B13" s="18" t="s">
        <v>399</v>
      </c>
      <c r="C13" s="17">
        <v>7.6869240702464703E-2</v>
      </c>
      <c r="D13" s="17">
        <v>9.5358863214102793E-2</v>
      </c>
      <c r="E13" s="17">
        <v>5.9341443086168698E-2</v>
      </c>
      <c r="F13" s="17"/>
      <c r="G13" s="17">
        <v>0</v>
      </c>
      <c r="H13" s="17">
        <v>0.11134554866966</v>
      </c>
      <c r="I13" s="17">
        <v>9.4577581225485305E-2</v>
      </c>
      <c r="J13" s="17">
        <v>5.9533063522346899E-2</v>
      </c>
      <c r="K13" s="17">
        <v>1.7313572954757502E-2</v>
      </c>
      <c r="L13" s="17">
        <v>0</v>
      </c>
      <c r="M13" s="17"/>
      <c r="N13" s="17">
        <v>9.1386498369031996E-2</v>
      </c>
      <c r="O13" s="17">
        <v>7.3520786433820498E-2</v>
      </c>
      <c r="P13" s="17">
        <v>2.3474107476895399E-2</v>
      </c>
      <c r="Q13" s="17">
        <v>7.9310643338533202E-2</v>
      </c>
    </row>
    <row r="14" spans="2:17" x14ac:dyDescent="0.35">
      <c r="B14" s="18" t="s">
        <v>57</v>
      </c>
      <c r="C14" s="17">
        <v>6.0029526552462603E-2</v>
      </c>
      <c r="D14" s="17">
        <v>5.9064837703603101E-2</v>
      </c>
      <c r="E14" s="17">
        <v>6.0944032562245301E-2</v>
      </c>
      <c r="F14" s="17"/>
      <c r="G14" s="17">
        <v>0</v>
      </c>
      <c r="H14" s="17">
        <v>5.4290028265168898E-2</v>
      </c>
      <c r="I14" s="17">
        <v>6.5144699549139706E-2</v>
      </c>
      <c r="J14" s="17">
        <v>6.02371983654394E-2</v>
      </c>
      <c r="K14" s="17">
        <v>5.4467208266806899E-2</v>
      </c>
      <c r="L14" s="17">
        <v>0</v>
      </c>
      <c r="M14" s="17"/>
      <c r="N14" s="17">
        <v>2.41163609050432E-2</v>
      </c>
      <c r="O14" s="17">
        <v>9.3781145596269905E-2</v>
      </c>
      <c r="P14" s="17">
        <v>9.4275248922931806E-2</v>
      </c>
      <c r="Q14" s="17">
        <v>0.118075717170309</v>
      </c>
    </row>
    <row r="15" spans="2:17" x14ac:dyDescent="0.35">
      <c r="B15" s="18" t="s">
        <v>77</v>
      </c>
      <c r="C15" s="19">
        <v>6.2443612345852301E-2</v>
      </c>
      <c r="D15" s="19">
        <v>4.8190373146627503E-2</v>
      </c>
      <c r="E15" s="19">
        <v>7.5955402102696704E-2</v>
      </c>
      <c r="F15" s="19"/>
      <c r="G15" s="19">
        <v>0</v>
      </c>
      <c r="H15" s="19">
        <v>2.6076273153079199E-2</v>
      </c>
      <c r="I15" s="19">
        <v>6.2529396216380706E-2</v>
      </c>
      <c r="J15" s="19">
        <v>8.2286739532260095E-2</v>
      </c>
      <c r="K15" s="19">
        <v>2.5574804522202701E-2</v>
      </c>
      <c r="L15" s="19">
        <v>0.103583548942564</v>
      </c>
      <c r="M15" s="19"/>
      <c r="N15" s="19">
        <v>5.6716882006680298E-2</v>
      </c>
      <c r="O15" s="19">
        <v>4.1937536657753099E-2</v>
      </c>
      <c r="P15" s="19">
        <v>9.9159154676762895E-2</v>
      </c>
      <c r="Q15" s="19">
        <v>7.7189473662554395E-2</v>
      </c>
    </row>
    <row r="16" spans="2:17" x14ac:dyDescent="0.35">
      <c r="B16" s="16" t="s">
        <v>23</v>
      </c>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Q3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89</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90</v>
      </c>
      <c r="C9" s="17">
        <v>0.585152087717692</v>
      </c>
      <c r="D9" s="17">
        <v>0.63222509554322104</v>
      </c>
      <c r="E9" s="17">
        <v>0.53862749992215597</v>
      </c>
      <c r="F9" s="17"/>
      <c r="G9" s="17">
        <v>0.241126805558148</v>
      </c>
      <c r="H9" s="17">
        <v>0.56245879919766095</v>
      </c>
      <c r="I9" s="17">
        <v>0.53946374202884695</v>
      </c>
      <c r="J9" s="17">
        <v>0.61737786727364496</v>
      </c>
      <c r="K9" s="17">
        <v>0.771570149381961</v>
      </c>
      <c r="L9" s="17">
        <v>0.69478711063955301</v>
      </c>
      <c r="M9" s="17"/>
      <c r="N9" s="17">
        <v>0.63178708334591205</v>
      </c>
      <c r="O9" s="17">
        <v>0.54888351190361495</v>
      </c>
      <c r="P9" s="17">
        <v>0.53883016800390204</v>
      </c>
      <c r="Q9" s="17">
        <v>0.49331301184961601</v>
      </c>
    </row>
    <row r="10" spans="2:17" ht="29" x14ac:dyDescent="0.35">
      <c r="B10" s="18" t="s">
        <v>91</v>
      </c>
      <c r="C10" s="17">
        <v>0.427990879919802</v>
      </c>
      <c r="D10" s="17">
        <v>0.44171765580188799</v>
      </c>
      <c r="E10" s="17">
        <v>0.41368631753520402</v>
      </c>
      <c r="F10" s="17"/>
      <c r="G10" s="17">
        <v>0.49852450909477197</v>
      </c>
      <c r="H10" s="17">
        <v>0.52611314386533803</v>
      </c>
      <c r="I10" s="17">
        <v>0.46095775106327302</v>
      </c>
      <c r="J10" s="17">
        <v>0.364859392410677</v>
      </c>
      <c r="K10" s="17">
        <v>0.33274843270370202</v>
      </c>
      <c r="L10" s="17">
        <v>0.28096325576555697</v>
      </c>
      <c r="M10" s="17"/>
      <c r="N10" s="17">
        <v>0.47223143215562002</v>
      </c>
      <c r="O10" s="17">
        <v>0.37751104362837801</v>
      </c>
      <c r="P10" s="17">
        <v>0.37795474458731199</v>
      </c>
      <c r="Q10" s="17">
        <v>0.36891764314004599</v>
      </c>
    </row>
    <row r="11" spans="2:17" ht="29" x14ac:dyDescent="0.35">
      <c r="B11" s="18" t="s">
        <v>92</v>
      </c>
      <c r="C11" s="17">
        <v>0.39758084156391699</v>
      </c>
      <c r="D11" s="17">
        <v>0.39500833127281398</v>
      </c>
      <c r="E11" s="17">
        <v>0.39955672992820701</v>
      </c>
      <c r="F11" s="17"/>
      <c r="G11" s="17">
        <v>0.29030301100733702</v>
      </c>
      <c r="H11" s="17">
        <v>0.56969862210845601</v>
      </c>
      <c r="I11" s="17">
        <v>0.46109921426380401</v>
      </c>
      <c r="J11" s="17">
        <v>0.285438585999093</v>
      </c>
      <c r="K11" s="17">
        <v>0.22493308710335599</v>
      </c>
      <c r="L11" s="17">
        <v>0.132368507998253</v>
      </c>
      <c r="M11" s="17"/>
      <c r="N11" s="17">
        <v>0.44547971805302</v>
      </c>
      <c r="O11" s="17">
        <v>0.34338904174645501</v>
      </c>
      <c r="P11" s="17">
        <v>0.33716133925446201</v>
      </c>
      <c r="Q11" s="17">
        <v>0.35132355390469899</v>
      </c>
    </row>
    <row r="12" spans="2:17" ht="43.5" x14ac:dyDescent="0.35">
      <c r="B12" s="18" t="s">
        <v>93</v>
      </c>
      <c r="C12" s="17">
        <v>0.378888423571419</v>
      </c>
      <c r="D12" s="17">
        <v>0.40774195538167002</v>
      </c>
      <c r="E12" s="17">
        <v>0.349397774561784</v>
      </c>
      <c r="F12" s="17"/>
      <c r="G12" s="17">
        <v>0.224993849453855</v>
      </c>
      <c r="H12" s="17">
        <v>0.369604578567725</v>
      </c>
      <c r="I12" s="17">
        <v>0.371213348398995</v>
      </c>
      <c r="J12" s="17">
        <v>0.39208988782739901</v>
      </c>
      <c r="K12" s="17">
        <v>0.40529975686031799</v>
      </c>
      <c r="L12" s="17">
        <v>0.32500936030077199</v>
      </c>
      <c r="M12" s="17"/>
      <c r="N12" s="17">
        <v>0.45823946848069003</v>
      </c>
      <c r="O12" s="17">
        <v>0.35588863998681403</v>
      </c>
      <c r="P12" s="17">
        <v>0.254920716574702</v>
      </c>
      <c r="Q12" s="17">
        <v>0.22742469355037301</v>
      </c>
    </row>
    <row r="13" spans="2:17" ht="29" x14ac:dyDescent="0.35">
      <c r="B13" s="18" t="s">
        <v>94</v>
      </c>
      <c r="C13" s="17">
        <v>0.34048618815127901</v>
      </c>
      <c r="D13" s="17">
        <v>0.39139381094578601</v>
      </c>
      <c r="E13" s="17">
        <v>0.28988126943382297</v>
      </c>
      <c r="F13" s="17"/>
      <c r="G13" s="17">
        <v>0.120986304152664</v>
      </c>
      <c r="H13" s="17">
        <v>0.37077441114305298</v>
      </c>
      <c r="I13" s="17">
        <v>0.30178522380953798</v>
      </c>
      <c r="J13" s="17">
        <v>0.354488843588734</v>
      </c>
      <c r="K13" s="17">
        <v>0.45706025167603198</v>
      </c>
      <c r="L13" s="17">
        <v>0.49654836985718798</v>
      </c>
      <c r="M13" s="17"/>
      <c r="N13" s="17">
        <v>0.40613543261951202</v>
      </c>
      <c r="O13" s="17">
        <v>0.33914221906196601</v>
      </c>
      <c r="P13" s="17">
        <v>0.24085628363811401</v>
      </c>
      <c r="Q13" s="17">
        <v>0.187988047832574</v>
      </c>
    </row>
    <row r="14" spans="2:17" x14ac:dyDescent="0.35">
      <c r="B14" s="18" t="s">
        <v>95</v>
      </c>
      <c r="C14" s="17">
        <v>0.27061326147376702</v>
      </c>
      <c r="D14" s="17">
        <v>0.28256210185960201</v>
      </c>
      <c r="E14" s="17">
        <v>0.25892489935057</v>
      </c>
      <c r="F14" s="17"/>
      <c r="G14" s="17">
        <v>0.27330514947720902</v>
      </c>
      <c r="H14" s="17">
        <v>0.33537852907044202</v>
      </c>
      <c r="I14" s="17">
        <v>0.26976361435180701</v>
      </c>
      <c r="J14" s="17">
        <v>0.248336950468588</v>
      </c>
      <c r="K14" s="17">
        <v>0.26911038589831598</v>
      </c>
      <c r="L14" s="17">
        <v>0.119965079163461</v>
      </c>
      <c r="M14" s="17"/>
      <c r="N14" s="17">
        <v>0.28488307244309402</v>
      </c>
      <c r="O14" s="17">
        <v>0.266792391369223</v>
      </c>
      <c r="P14" s="17">
        <v>0.28239738616212501</v>
      </c>
      <c r="Q14" s="17">
        <v>0.21554243813516299</v>
      </c>
    </row>
    <row r="15" spans="2:17" ht="29" x14ac:dyDescent="0.35">
      <c r="B15" s="18" t="s">
        <v>96</v>
      </c>
      <c r="C15" s="17">
        <v>0.238349575030852</v>
      </c>
      <c r="D15" s="17">
        <v>0.22023062561269899</v>
      </c>
      <c r="E15" s="17">
        <v>0.25572457643381902</v>
      </c>
      <c r="F15" s="17"/>
      <c r="G15" s="17">
        <v>0.31122559215805701</v>
      </c>
      <c r="H15" s="17">
        <v>0.255847029692992</v>
      </c>
      <c r="I15" s="17">
        <v>0.25749471307489702</v>
      </c>
      <c r="J15" s="17">
        <v>0.200075135082591</v>
      </c>
      <c r="K15" s="17">
        <v>0.23362491369196001</v>
      </c>
      <c r="L15" s="17">
        <v>0.30895716320321298</v>
      </c>
      <c r="M15" s="17"/>
      <c r="N15" s="17">
        <v>0.241338584686841</v>
      </c>
      <c r="O15" s="17">
        <v>0.22307411671615399</v>
      </c>
      <c r="P15" s="17">
        <v>0.24839814432881199</v>
      </c>
      <c r="Q15" s="17">
        <v>0.23062802489446399</v>
      </c>
    </row>
    <row r="16" spans="2:17" x14ac:dyDescent="0.35">
      <c r="B16" s="18" t="s">
        <v>97</v>
      </c>
      <c r="C16" s="17">
        <v>0.23028050661579899</v>
      </c>
      <c r="D16" s="17">
        <v>0.266425310389656</v>
      </c>
      <c r="E16" s="17">
        <v>0.194339233944575</v>
      </c>
      <c r="F16" s="17"/>
      <c r="G16" s="17">
        <v>0.321716823585246</v>
      </c>
      <c r="H16" s="17">
        <v>0.31162047096061901</v>
      </c>
      <c r="I16" s="17">
        <v>0.242213877603799</v>
      </c>
      <c r="J16" s="17">
        <v>0.17696047234735501</v>
      </c>
      <c r="K16" s="17">
        <v>0.21691414134874001</v>
      </c>
      <c r="L16" s="17">
        <v>0.31338134594886202</v>
      </c>
      <c r="M16" s="17"/>
      <c r="N16" s="17">
        <v>0.26801429411309802</v>
      </c>
      <c r="O16" s="17">
        <v>0.199147821772203</v>
      </c>
      <c r="P16" s="17">
        <v>0.18154408312774201</v>
      </c>
      <c r="Q16" s="17">
        <v>0.16843533120218701</v>
      </c>
    </row>
    <row r="17" spans="2:17" ht="29" x14ac:dyDescent="0.35">
      <c r="B17" s="18" t="s">
        <v>98</v>
      </c>
      <c r="C17" s="17">
        <v>0.21673060706598099</v>
      </c>
      <c r="D17" s="17">
        <v>0.21134044252585499</v>
      </c>
      <c r="E17" s="17">
        <v>0.22233982322169399</v>
      </c>
      <c r="F17" s="17"/>
      <c r="G17" s="17">
        <v>0.31616513915363398</v>
      </c>
      <c r="H17" s="17">
        <v>0.30025195488536</v>
      </c>
      <c r="I17" s="17">
        <v>0.24226210190626399</v>
      </c>
      <c r="J17" s="17">
        <v>0.17303411933350099</v>
      </c>
      <c r="K17" s="17">
        <v>0.11367464993228101</v>
      </c>
      <c r="L17" s="17">
        <v>4.5221090383307801E-2</v>
      </c>
      <c r="M17" s="17"/>
      <c r="N17" s="17">
        <v>0.23210273450781799</v>
      </c>
      <c r="O17" s="17">
        <v>0.22331269420859101</v>
      </c>
      <c r="P17" s="17">
        <v>0.20098264143265501</v>
      </c>
      <c r="Q17" s="17">
        <v>0.16191257380437499</v>
      </c>
    </row>
    <row r="18" spans="2:17" ht="43.5" x14ac:dyDescent="0.35">
      <c r="B18" s="18" t="s">
        <v>99</v>
      </c>
      <c r="C18" s="17">
        <v>0.19167553883338001</v>
      </c>
      <c r="D18" s="17">
        <v>0.23420235851903801</v>
      </c>
      <c r="E18" s="17">
        <v>0.14930944880872299</v>
      </c>
      <c r="F18" s="17"/>
      <c r="G18" s="17">
        <v>0.23989331930301699</v>
      </c>
      <c r="H18" s="17">
        <v>0.26635020918165098</v>
      </c>
      <c r="I18" s="17">
        <v>0.20604335446696501</v>
      </c>
      <c r="J18" s="17">
        <v>0.12428335489407</v>
      </c>
      <c r="K18" s="17">
        <v>0.22417710771061899</v>
      </c>
      <c r="L18" s="17">
        <v>0.34505833536382502</v>
      </c>
      <c r="M18" s="17"/>
      <c r="N18" s="17">
        <v>0.26457873961920197</v>
      </c>
      <c r="O18" s="17">
        <v>0.110769971956656</v>
      </c>
      <c r="P18" s="17">
        <v>0.114749219730856</v>
      </c>
      <c r="Q18" s="17">
        <v>0.105240240190717</v>
      </c>
    </row>
    <row r="19" spans="2:17" x14ac:dyDescent="0.35">
      <c r="B19" s="18" t="s">
        <v>100</v>
      </c>
      <c r="C19" s="17">
        <v>0.186992938521131</v>
      </c>
      <c r="D19" s="17">
        <v>0.22400705239881999</v>
      </c>
      <c r="E19" s="17">
        <v>0.15013874922041801</v>
      </c>
      <c r="F19" s="17"/>
      <c r="G19" s="17">
        <v>0.16000015259761899</v>
      </c>
      <c r="H19" s="17">
        <v>0.32294040576322303</v>
      </c>
      <c r="I19" s="17">
        <v>0.20715064410397599</v>
      </c>
      <c r="J19" s="17">
        <v>0.125424084802948</v>
      </c>
      <c r="K19" s="17">
        <v>9.8069143072880199E-2</v>
      </c>
      <c r="L19" s="17">
        <v>0.111244827245575</v>
      </c>
      <c r="M19" s="17"/>
      <c r="N19" s="17">
        <v>0.274488750953649</v>
      </c>
      <c r="O19" s="17">
        <v>8.8166215112996604E-2</v>
      </c>
      <c r="P19" s="17">
        <v>8.5049318185020401E-2</v>
      </c>
      <c r="Q19" s="17">
        <v>9.2349563168037496E-2</v>
      </c>
    </row>
    <row r="20" spans="2:17" ht="29" x14ac:dyDescent="0.35">
      <c r="B20" s="18" t="s">
        <v>101</v>
      </c>
      <c r="C20" s="17">
        <v>0.180529730092195</v>
      </c>
      <c r="D20" s="17">
        <v>0.21227337755702699</v>
      </c>
      <c r="E20" s="17">
        <v>0.14894326432320801</v>
      </c>
      <c r="F20" s="17"/>
      <c r="G20" s="17">
        <v>0.16000015259761899</v>
      </c>
      <c r="H20" s="17">
        <v>0.282308575089597</v>
      </c>
      <c r="I20" s="17">
        <v>0.218136177508123</v>
      </c>
      <c r="J20" s="17">
        <v>0.11159827469008</v>
      </c>
      <c r="K20" s="17">
        <v>8.6390415188742506E-2</v>
      </c>
      <c r="L20" s="17">
        <v>0</v>
      </c>
      <c r="M20" s="17"/>
      <c r="N20" s="17">
        <v>0.21753402013807299</v>
      </c>
      <c r="O20" s="17">
        <v>0.1398309864841</v>
      </c>
      <c r="P20" s="17">
        <v>0.15304339937162101</v>
      </c>
      <c r="Q20" s="17">
        <v>0.12670747191339701</v>
      </c>
    </row>
    <row r="21" spans="2:17" x14ac:dyDescent="0.35">
      <c r="B21" s="18" t="s">
        <v>102</v>
      </c>
      <c r="C21" s="17">
        <v>0.171555753468939</v>
      </c>
      <c r="D21" s="17">
        <v>0.19353715391988699</v>
      </c>
      <c r="E21" s="17">
        <v>0.14972943181676299</v>
      </c>
      <c r="F21" s="17"/>
      <c r="G21" s="17">
        <v>0.182380074149602</v>
      </c>
      <c r="H21" s="17">
        <v>0.32653655379855301</v>
      </c>
      <c r="I21" s="17">
        <v>0.205122899337884</v>
      </c>
      <c r="J21" s="17">
        <v>9.5497987848855201E-2</v>
      </c>
      <c r="K21" s="17">
        <v>3.3893404268901597E-2</v>
      </c>
      <c r="L21" s="17">
        <v>4.6750081342496801E-2</v>
      </c>
      <c r="M21" s="17"/>
      <c r="N21" s="17">
        <v>0.25744107250182202</v>
      </c>
      <c r="O21" s="17">
        <v>8.0710571549854906E-2</v>
      </c>
      <c r="P21" s="17">
        <v>6.9601596020626294E-2</v>
      </c>
      <c r="Q21" s="17">
        <v>7.2537179872963403E-2</v>
      </c>
    </row>
    <row r="22" spans="2:17" ht="43.5" x14ac:dyDescent="0.35">
      <c r="B22" s="18" t="s">
        <v>103</v>
      </c>
      <c r="C22" s="17">
        <v>0.14644579990144199</v>
      </c>
      <c r="D22" s="17">
        <v>0.16083861254788201</v>
      </c>
      <c r="E22" s="17">
        <v>0.13218841774503801</v>
      </c>
      <c r="F22" s="17"/>
      <c r="G22" s="17">
        <v>0.23591018135765601</v>
      </c>
      <c r="H22" s="17">
        <v>0.136431363858214</v>
      </c>
      <c r="I22" s="17">
        <v>0.147990983783956</v>
      </c>
      <c r="J22" s="17">
        <v>0.154044933627875</v>
      </c>
      <c r="K22" s="17">
        <v>0.13214124447762299</v>
      </c>
      <c r="L22" s="17">
        <v>0</v>
      </c>
      <c r="M22" s="17"/>
      <c r="N22" s="17">
        <v>0.16654398335465201</v>
      </c>
      <c r="O22" s="17">
        <v>0.121513783078215</v>
      </c>
      <c r="P22" s="17">
        <v>0.135124509287779</v>
      </c>
      <c r="Q22" s="17">
        <v>0.11743877210381599</v>
      </c>
    </row>
    <row r="23" spans="2:17" ht="43.5" x14ac:dyDescent="0.35">
      <c r="B23" s="18" t="s">
        <v>104</v>
      </c>
      <c r="C23" s="17">
        <v>0.10932951031412</v>
      </c>
      <c r="D23" s="17">
        <v>0.12004747134501099</v>
      </c>
      <c r="E23" s="17">
        <v>9.7719317861430594E-2</v>
      </c>
      <c r="F23" s="17"/>
      <c r="G23" s="17">
        <v>0.22091820618128499</v>
      </c>
      <c r="H23" s="17">
        <v>0.16482246887187399</v>
      </c>
      <c r="I23" s="17">
        <v>0.12708102663871099</v>
      </c>
      <c r="J23" s="17">
        <v>6.6878807173221699E-2</v>
      </c>
      <c r="K23" s="17">
        <v>7.0924162564948198E-2</v>
      </c>
      <c r="L23" s="17">
        <v>0.111244827245575</v>
      </c>
      <c r="M23" s="17"/>
      <c r="N23" s="17">
        <v>0.14820436872839801</v>
      </c>
      <c r="O23" s="17">
        <v>5.2218917382640902E-2</v>
      </c>
      <c r="P23" s="17">
        <v>6.6287913324187403E-2</v>
      </c>
      <c r="Q23" s="17">
        <v>7.9628805788535595E-2</v>
      </c>
    </row>
    <row r="24" spans="2:17" ht="29" x14ac:dyDescent="0.35">
      <c r="B24" s="18" t="s">
        <v>105</v>
      </c>
      <c r="C24" s="17">
        <v>7.5382118209899499E-2</v>
      </c>
      <c r="D24" s="17">
        <v>8.3277313222436394E-2</v>
      </c>
      <c r="E24" s="17">
        <v>6.7556295746254005E-2</v>
      </c>
      <c r="F24" s="17"/>
      <c r="G24" s="17">
        <v>0.27843145133469899</v>
      </c>
      <c r="H24" s="17">
        <v>0.11988247356369899</v>
      </c>
      <c r="I24" s="17">
        <v>0.10359691940665899</v>
      </c>
      <c r="J24" s="17">
        <v>2.8252992116235401E-2</v>
      </c>
      <c r="K24" s="17">
        <v>1.37501670649114E-2</v>
      </c>
      <c r="L24" s="17">
        <v>0</v>
      </c>
      <c r="M24" s="17"/>
      <c r="N24" s="17">
        <v>0.100753376328768</v>
      </c>
      <c r="O24" s="17">
        <v>3.7755380945020699E-2</v>
      </c>
      <c r="P24" s="17">
        <v>4.71252366807699E-2</v>
      </c>
      <c r="Q24" s="17">
        <v>5.5903926368026997E-2</v>
      </c>
    </row>
    <row r="25" spans="2:17" x14ac:dyDescent="0.35">
      <c r="B25" s="18" t="s">
        <v>106</v>
      </c>
      <c r="C25" s="17">
        <v>4.4953640923863199E-3</v>
      </c>
      <c r="D25" s="17">
        <v>1.25781950741409E-3</v>
      </c>
      <c r="E25" s="17">
        <v>7.7396331228970303E-3</v>
      </c>
      <c r="F25" s="17"/>
      <c r="G25" s="17">
        <v>0</v>
      </c>
      <c r="H25" s="17">
        <v>5.3865011346525696E-3</v>
      </c>
      <c r="I25" s="17">
        <v>5.0379071027514197E-3</v>
      </c>
      <c r="J25" s="17">
        <v>3.7010451932190801E-3</v>
      </c>
      <c r="K25" s="17">
        <v>3.8498794320514802E-3</v>
      </c>
      <c r="L25" s="17">
        <v>0</v>
      </c>
      <c r="M25" s="17"/>
      <c r="N25" s="17">
        <v>3.5592045665069801E-3</v>
      </c>
      <c r="O25" s="17">
        <v>0</v>
      </c>
      <c r="P25" s="17">
        <v>0</v>
      </c>
      <c r="Q25" s="17">
        <v>1.75921494230592E-2</v>
      </c>
    </row>
    <row r="26" spans="2:17" x14ac:dyDescent="0.35">
      <c r="B26" s="18" t="s">
        <v>59</v>
      </c>
      <c r="C26" s="17">
        <v>8.6135015810116494E-3</v>
      </c>
      <c r="D26" s="17">
        <v>7.2519071325232399E-3</v>
      </c>
      <c r="E26" s="17">
        <v>9.9846023371878805E-3</v>
      </c>
      <c r="F26" s="17"/>
      <c r="G26" s="17">
        <v>0</v>
      </c>
      <c r="H26" s="17">
        <v>0</v>
      </c>
      <c r="I26" s="17">
        <v>6.6632893576028104E-3</v>
      </c>
      <c r="J26" s="17">
        <v>1.14422317645471E-2</v>
      </c>
      <c r="K26" s="17">
        <v>2.4024985545838699E-2</v>
      </c>
      <c r="L26" s="17">
        <v>0</v>
      </c>
      <c r="M26" s="17"/>
      <c r="N26" s="17">
        <v>8.1371054496966692E-3</v>
      </c>
      <c r="O26" s="17">
        <v>1.1528980727918799E-2</v>
      </c>
      <c r="P26" s="17">
        <v>5.7714825286437803E-3</v>
      </c>
      <c r="Q26" s="17">
        <v>9.8719129300835397E-3</v>
      </c>
    </row>
    <row r="27" spans="2:17" x14ac:dyDescent="0.35">
      <c r="B27" s="18" t="s">
        <v>77</v>
      </c>
      <c r="C27" s="19">
        <v>1.1432002937921E-2</v>
      </c>
      <c r="D27" s="19">
        <v>3.8474363888344101E-3</v>
      </c>
      <c r="E27" s="19">
        <v>1.90332175546256E-2</v>
      </c>
      <c r="F27" s="19"/>
      <c r="G27" s="19">
        <v>0</v>
      </c>
      <c r="H27" s="19">
        <v>6.7118813002114402E-3</v>
      </c>
      <c r="I27" s="19">
        <v>1.54156719760881E-2</v>
      </c>
      <c r="J27" s="19">
        <v>1.1194700343923E-2</v>
      </c>
      <c r="K27" s="19">
        <v>0</v>
      </c>
      <c r="L27" s="19">
        <v>0</v>
      </c>
      <c r="M27" s="19"/>
      <c r="N27" s="19">
        <v>2.6113085041800199E-3</v>
      </c>
      <c r="O27" s="19">
        <v>1.4727058924490199E-2</v>
      </c>
      <c r="P27" s="19">
        <v>1.5956198750650501E-2</v>
      </c>
      <c r="Q27" s="19">
        <v>3.5585438185764998E-2</v>
      </c>
    </row>
    <row r="28" spans="2:17" x14ac:dyDescent="0.35">
      <c r="B28" s="16"/>
    </row>
    <row r="29" spans="2:17" x14ac:dyDescent="0.35">
      <c r="B29" t="s">
        <v>409</v>
      </c>
    </row>
    <row r="30" spans="2:17" x14ac:dyDescent="0.35">
      <c r="B30" t="s">
        <v>410</v>
      </c>
    </row>
    <row r="32" spans="2:17" x14ac:dyDescent="0.35">
      <c r="B32"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11" width="20.7265625" customWidth="1"/>
  </cols>
  <sheetData>
    <row r="2" spans="2:11" ht="40" customHeight="1" x14ac:dyDescent="0.35">
      <c r="D2" s="30" t="s">
        <v>417</v>
      </c>
      <c r="E2" s="26"/>
      <c r="F2" s="26"/>
      <c r="G2" s="26"/>
      <c r="H2" s="26"/>
      <c r="I2" s="26"/>
      <c r="J2" s="26"/>
      <c r="K2" s="26"/>
    </row>
    <row r="6" spans="2:11" ht="50.15" customHeight="1" x14ac:dyDescent="0.35">
      <c r="B6" s="20" t="s">
        <v>28</v>
      </c>
      <c r="C6" s="20" t="s">
        <v>418</v>
      </c>
      <c r="D6" s="20" t="s">
        <v>419</v>
      </c>
      <c r="E6" s="20" t="s">
        <v>420</v>
      </c>
      <c r="F6" s="20" t="s">
        <v>421</v>
      </c>
      <c r="G6" s="20" t="s">
        <v>422</v>
      </c>
      <c r="H6" s="20" t="s">
        <v>423</v>
      </c>
      <c r="I6" s="20" t="s">
        <v>424</v>
      </c>
      <c r="J6" s="20" t="s">
        <v>425</v>
      </c>
    </row>
    <row r="7" spans="2:11" x14ac:dyDescent="0.35">
      <c r="B7" s="18" t="s">
        <v>108</v>
      </c>
      <c r="C7" s="17">
        <v>0.38923220387007101</v>
      </c>
      <c r="D7" s="17">
        <v>0.14982045280166001</v>
      </c>
      <c r="E7" s="17">
        <v>4.5706197921026002E-2</v>
      </c>
      <c r="F7" s="17">
        <v>0.31608961963650001</v>
      </c>
      <c r="G7" s="17">
        <v>0.20917848983148099</v>
      </c>
      <c r="H7" s="17">
        <v>0.10690866418620799</v>
      </c>
      <c r="I7" s="17">
        <v>0.14117393959208599</v>
      </c>
      <c r="J7" s="17">
        <v>0.20008324630839699</v>
      </c>
    </row>
    <row r="8" spans="2:11" x14ac:dyDescent="0.35">
      <c r="B8" s="18" t="s">
        <v>109</v>
      </c>
      <c r="C8" s="17">
        <v>0.45210350297718599</v>
      </c>
      <c r="D8" s="17">
        <v>0.39570460694965798</v>
      </c>
      <c r="E8" s="17">
        <v>0.17817270504122801</v>
      </c>
      <c r="F8" s="17">
        <v>0.49490699308652403</v>
      </c>
      <c r="G8" s="17">
        <v>0.51853983486394895</v>
      </c>
      <c r="H8" s="17">
        <v>0.331752209951303</v>
      </c>
      <c r="I8" s="17">
        <v>0.45760834816312201</v>
      </c>
      <c r="J8" s="17">
        <v>0.54379993534608095</v>
      </c>
    </row>
    <row r="9" spans="2:11" x14ac:dyDescent="0.35">
      <c r="B9" s="18" t="s">
        <v>110</v>
      </c>
      <c r="C9" s="17">
        <v>0.136495417183218</v>
      </c>
      <c r="D9" s="17">
        <v>0.31309399935238702</v>
      </c>
      <c r="E9" s="17">
        <v>0.33629016462483002</v>
      </c>
      <c r="F9" s="17">
        <v>0.151820381337892</v>
      </c>
      <c r="G9" s="17">
        <v>0.21050409022910199</v>
      </c>
      <c r="H9" s="17">
        <v>0.24923303363082</v>
      </c>
      <c r="I9" s="17">
        <v>0.28075229758644499</v>
      </c>
      <c r="J9" s="17">
        <v>0.204436969408307</v>
      </c>
    </row>
    <row r="10" spans="2:11" x14ac:dyDescent="0.35">
      <c r="B10" s="18" t="s">
        <v>111</v>
      </c>
      <c r="C10" s="17">
        <v>1.1568752443455199E-2</v>
      </c>
      <c r="D10" s="17">
        <v>0.110212643567007</v>
      </c>
      <c r="E10" s="17">
        <v>0.41426173026531299</v>
      </c>
      <c r="F10" s="17">
        <v>1.6758723686857602E-2</v>
      </c>
      <c r="G10" s="17">
        <v>2.1563036050982899E-2</v>
      </c>
      <c r="H10" s="17">
        <v>0.29619878124160298</v>
      </c>
      <c r="I10" s="17">
        <v>0.101569780637996</v>
      </c>
      <c r="J10" s="17">
        <v>3.7645990718970103E-2</v>
      </c>
    </row>
    <row r="11" spans="2:11" x14ac:dyDescent="0.35">
      <c r="B11" s="18" t="s">
        <v>112</v>
      </c>
      <c r="C11" s="17">
        <v>1.0600123526069901E-2</v>
      </c>
      <c r="D11" s="17">
        <v>3.1168297329287199E-2</v>
      </c>
      <c r="E11" s="17">
        <v>2.5569202147602402E-2</v>
      </c>
      <c r="F11" s="17">
        <v>2.04242822522268E-2</v>
      </c>
      <c r="G11" s="17">
        <v>4.0214549024485798E-2</v>
      </c>
      <c r="H11" s="17">
        <v>1.5907310990065301E-2</v>
      </c>
      <c r="I11" s="17">
        <v>1.8895634020351E-2</v>
      </c>
      <c r="J11" s="17">
        <v>1.40338582182448E-2</v>
      </c>
    </row>
    <row r="12" spans="2:11" x14ac:dyDescent="0.35">
      <c r="B12" s="16"/>
      <c r="C12" s="16"/>
      <c r="D12" s="16"/>
      <c r="E12" s="16"/>
      <c r="F12" s="16"/>
      <c r="G12" s="16"/>
      <c r="H12" s="16"/>
      <c r="I12" s="16"/>
      <c r="J12" s="16"/>
    </row>
    <row r="13" spans="2:11" x14ac:dyDescent="0.35">
      <c r="B13" t="s">
        <v>409</v>
      </c>
    </row>
    <row r="14" spans="2:11" x14ac:dyDescent="0.35">
      <c r="B14" t="s">
        <v>410</v>
      </c>
    </row>
    <row r="18" spans="2:2" x14ac:dyDescent="0.35">
      <c r="B18" s="8" t="str">
        <f>HYPERLINK("#'Contents'!A1", "Return to Contents")</f>
        <v>Return to Contents</v>
      </c>
    </row>
  </sheetData>
  <mergeCells count="1">
    <mergeCell ref="D2:K2"/>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107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108</v>
      </c>
      <c r="C9" s="17">
        <v>0.38923220387007101</v>
      </c>
      <c r="D9" s="17">
        <v>0.40831936712782402</v>
      </c>
      <c r="E9" s="17">
        <v>0.37051836909085101</v>
      </c>
      <c r="F9" s="17"/>
      <c r="G9" s="17">
        <v>0.480201633685651</v>
      </c>
      <c r="H9" s="17">
        <v>0.39713885364264301</v>
      </c>
      <c r="I9" s="17">
        <v>0.38123747174162298</v>
      </c>
      <c r="J9" s="17">
        <v>0.393192894833998</v>
      </c>
      <c r="K9" s="17">
        <v>0.40932290656391401</v>
      </c>
      <c r="L9" s="17">
        <v>0.27239513287233202</v>
      </c>
      <c r="M9" s="17"/>
      <c r="N9" s="17">
        <v>0.40908408562829102</v>
      </c>
      <c r="O9" s="17">
        <v>0.311711526655783</v>
      </c>
      <c r="P9" s="17">
        <v>0.37458681820490702</v>
      </c>
      <c r="Q9" s="17">
        <v>0.40867234467569202</v>
      </c>
    </row>
    <row r="10" spans="2:17" x14ac:dyDescent="0.35">
      <c r="B10" s="18" t="s">
        <v>109</v>
      </c>
      <c r="C10" s="17">
        <v>0.45210350297718599</v>
      </c>
      <c r="D10" s="17">
        <v>0.42666012668025699</v>
      </c>
      <c r="E10" s="17">
        <v>0.47702037557366</v>
      </c>
      <c r="F10" s="17"/>
      <c r="G10" s="17">
        <v>0.25624568062034597</v>
      </c>
      <c r="H10" s="17">
        <v>0.48519441369499</v>
      </c>
      <c r="I10" s="17">
        <v>0.45885953539478502</v>
      </c>
      <c r="J10" s="17">
        <v>0.45166128906389602</v>
      </c>
      <c r="K10" s="17">
        <v>0.40845194376782301</v>
      </c>
      <c r="L10" s="17">
        <v>0.166715160505957</v>
      </c>
      <c r="M10" s="17"/>
      <c r="N10" s="17">
        <v>0.483721231354173</v>
      </c>
      <c r="O10" s="17">
        <v>0.48256529873368098</v>
      </c>
      <c r="P10" s="17">
        <v>0.41079593121061297</v>
      </c>
      <c r="Q10" s="17">
        <v>0.35619292749162301</v>
      </c>
    </row>
    <row r="11" spans="2:17" x14ac:dyDescent="0.35">
      <c r="B11" s="18" t="s">
        <v>110</v>
      </c>
      <c r="C11" s="17">
        <v>0.136495417183218</v>
      </c>
      <c r="D11" s="17">
        <v>0.14564874346619899</v>
      </c>
      <c r="E11" s="17">
        <v>0.12747129288678899</v>
      </c>
      <c r="F11" s="17"/>
      <c r="G11" s="17">
        <v>0.146384576520555</v>
      </c>
      <c r="H11" s="17">
        <v>0.115113854657394</v>
      </c>
      <c r="I11" s="17">
        <v>0.13471151171395601</v>
      </c>
      <c r="J11" s="17">
        <v>0.12950423859631699</v>
      </c>
      <c r="K11" s="17">
        <v>0.16444715724131001</v>
      </c>
      <c r="L11" s="17">
        <v>0.56088970662171</v>
      </c>
      <c r="M11" s="17"/>
      <c r="N11" s="17">
        <v>9.2135424561307203E-2</v>
      </c>
      <c r="O11" s="17">
        <v>0.187949087816002</v>
      </c>
      <c r="P11" s="17">
        <v>0.19432760138751801</v>
      </c>
      <c r="Q11" s="17">
        <v>0.17940151945702601</v>
      </c>
    </row>
    <row r="12" spans="2:17" x14ac:dyDescent="0.35">
      <c r="B12" s="18" t="s">
        <v>111</v>
      </c>
      <c r="C12" s="17">
        <v>1.1568752443455199E-2</v>
      </c>
      <c r="D12" s="17">
        <v>1.3645280925399199E-2</v>
      </c>
      <c r="E12" s="17">
        <v>9.5022669883636397E-3</v>
      </c>
      <c r="F12" s="17"/>
      <c r="G12" s="17">
        <v>3.9421977859179301E-2</v>
      </c>
      <c r="H12" s="17">
        <v>2.5528780049727902E-3</v>
      </c>
      <c r="I12" s="17">
        <v>1.46452394721451E-2</v>
      </c>
      <c r="J12" s="17">
        <v>9.8586766386717806E-3</v>
      </c>
      <c r="K12" s="17">
        <v>1.39387428943077E-2</v>
      </c>
      <c r="L12" s="17">
        <v>0</v>
      </c>
      <c r="M12" s="17"/>
      <c r="N12" s="17">
        <v>1.19085558362461E-2</v>
      </c>
      <c r="O12" s="17">
        <v>7.9131663385588503E-3</v>
      </c>
      <c r="P12" s="17">
        <v>4.8159422634887596E-3</v>
      </c>
      <c r="Q12" s="17">
        <v>2.1474083574105199E-2</v>
      </c>
    </row>
    <row r="13" spans="2:17" x14ac:dyDescent="0.35">
      <c r="B13" s="18" t="s">
        <v>112</v>
      </c>
      <c r="C13" s="19">
        <v>1.0600123526069901E-2</v>
      </c>
      <c r="D13" s="19">
        <v>5.7264818003204499E-3</v>
      </c>
      <c r="E13" s="19">
        <v>1.54876954603366E-2</v>
      </c>
      <c r="F13" s="19"/>
      <c r="G13" s="19">
        <v>7.7746131314267802E-2</v>
      </c>
      <c r="H13" s="19">
        <v>0</v>
      </c>
      <c r="I13" s="19">
        <v>1.0546241677491301E-2</v>
      </c>
      <c r="J13" s="19">
        <v>1.5782900867116999E-2</v>
      </c>
      <c r="K13" s="19">
        <v>3.8392495326453999E-3</v>
      </c>
      <c r="L13" s="19">
        <v>0</v>
      </c>
      <c r="M13" s="19"/>
      <c r="N13" s="19">
        <v>3.1507026199820202E-3</v>
      </c>
      <c r="O13" s="19">
        <v>9.8609204559750203E-3</v>
      </c>
      <c r="P13" s="19">
        <v>1.5473706933473899E-2</v>
      </c>
      <c r="Q13" s="19">
        <v>3.4259124801553201E-2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113</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108</v>
      </c>
      <c r="C9" s="17">
        <v>0.14982045280166001</v>
      </c>
      <c r="D9" s="17">
        <v>0.16963177850795599</v>
      </c>
      <c r="E9" s="17">
        <v>0.13014412913319801</v>
      </c>
      <c r="F9" s="17"/>
      <c r="G9" s="17">
        <v>0.100084136543969</v>
      </c>
      <c r="H9" s="17">
        <v>0.20712275514234599</v>
      </c>
      <c r="I9" s="17">
        <v>0.172130247534099</v>
      </c>
      <c r="J9" s="17">
        <v>0.102515513886623</v>
      </c>
      <c r="K9" s="17">
        <v>0.12533760524621801</v>
      </c>
      <c r="L9" s="17">
        <v>4.5221090383307801E-2</v>
      </c>
      <c r="M9" s="17"/>
      <c r="N9" s="17">
        <v>0.204221369689082</v>
      </c>
      <c r="O9" s="17">
        <v>7.9899991273444201E-2</v>
      </c>
      <c r="P9" s="17">
        <v>8.6530442213680295E-2</v>
      </c>
      <c r="Q9" s="17">
        <v>0.102457883032036</v>
      </c>
    </row>
    <row r="10" spans="2:17" x14ac:dyDescent="0.35">
      <c r="B10" s="18" t="s">
        <v>109</v>
      </c>
      <c r="C10" s="17">
        <v>0.39570460694965798</v>
      </c>
      <c r="D10" s="17">
        <v>0.44093775464724599</v>
      </c>
      <c r="E10" s="17">
        <v>0.35083297417090198</v>
      </c>
      <c r="F10" s="17"/>
      <c r="G10" s="17">
        <v>0.45142451562131602</v>
      </c>
      <c r="H10" s="17">
        <v>0.43295698150362799</v>
      </c>
      <c r="I10" s="17">
        <v>0.40410605758337698</v>
      </c>
      <c r="J10" s="17">
        <v>0.36509372078924601</v>
      </c>
      <c r="K10" s="17">
        <v>0.40596109891777898</v>
      </c>
      <c r="L10" s="17">
        <v>0.319145214214829</v>
      </c>
      <c r="M10" s="17"/>
      <c r="N10" s="17">
        <v>0.44451803200095003</v>
      </c>
      <c r="O10" s="17">
        <v>0.35570826331876898</v>
      </c>
      <c r="P10" s="17">
        <v>0.37195028499920502</v>
      </c>
      <c r="Q10" s="17">
        <v>0.29164563606039401</v>
      </c>
    </row>
    <row r="11" spans="2:17" x14ac:dyDescent="0.35">
      <c r="B11" s="18" t="s">
        <v>110</v>
      </c>
      <c r="C11" s="17">
        <v>0.31309399935238702</v>
      </c>
      <c r="D11" s="17">
        <v>0.28929160931359699</v>
      </c>
      <c r="E11" s="17">
        <v>0.33623065475362002</v>
      </c>
      <c r="F11" s="17"/>
      <c r="G11" s="17">
        <v>0.107213235034909</v>
      </c>
      <c r="H11" s="17">
        <v>0.25750149178786702</v>
      </c>
      <c r="I11" s="17">
        <v>0.28515124655339502</v>
      </c>
      <c r="J11" s="17">
        <v>0.36301667176187702</v>
      </c>
      <c r="K11" s="17">
        <v>0.381719188902992</v>
      </c>
      <c r="L11" s="17">
        <v>0.37772268271338399</v>
      </c>
      <c r="M11" s="17"/>
      <c r="N11" s="17">
        <v>0.261175264607102</v>
      </c>
      <c r="O11" s="17">
        <v>0.38000146648666999</v>
      </c>
      <c r="P11" s="17">
        <v>0.359388969478248</v>
      </c>
      <c r="Q11" s="17">
        <v>0.37967461896975202</v>
      </c>
    </row>
    <row r="12" spans="2:17" x14ac:dyDescent="0.35">
      <c r="B12" s="18" t="s">
        <v>111</v>
      </c>
      <c r="C12" s="17">
        <v>0.110212643567007</v>
      </c>
      <c r="D12" s="17">
        <v>8.3971770254568506E-2</v>
      </c>
      <c r="E12" s="17">
        <v>0.13658130647074601</v>
      </c>
      <c r="F12" s="17"/>
      <c r="G12" s="17">
        <v>0.34127811279980502</v>
      </c>
      <c r="H12" s="17">
        <v>9.1359948835751895E-2</v>
      </c>
      <c r="I12" s="17">
        <v>0.10728461933043</v>
      </c>
      <c r="J12" s="17">
        <v>0.122831222112741</v>
      </c>
      <c r="K12" s="17">
        <v>7.5840606186383705E-2</v>
      </c>
      <c r="L12" s="17">
        <v>0.25791101268847899</v>
      </c>
      <c r="M12" s="17"/>
      <c r="N12" s="17">
        <v>7.7860164606029597E-2</v>
      </c>
      <c r="O12" s="17">
        <v>0.14968206798484099</v>
      </c>
      <c r="P12" s="17">
        <v>0.13891653718146599</v>
      </c>
      <c r="Q12" s="17">
        <v>0.144588809461381</v>
      </c>
    </row>
    <row r="13" spans="2:17" x14ac:dyDescent="0.35">
      <c r="B13" s="18" t="s">
        <v>112</v>
      </c>
      <c r="C13" s="19">
        <v>3.1168297329287199E-2</v>
      </c>
      <c r="D13" s="19">
        <v>1.6167087276632599E-2</v>
      </c>
      <c r="E13" s="19">
        <v>4.6210935471533099E-2</v>
      </c>
      <c r="F13" s="19"/>
      <c r="G13" s="19">
        <v>0</v>
      </c>
      <c r="H13" s="19">
        <v>1.10588227304076E-2</v>
      </c>
      <c r="I13" s="19">
        <v>3.1327828998698598E-2</v>
      </c>
      <c r="J13" s="19">
        <v>4.6542871449511899E-2</v>
      </c>
      <c r="K13" s="19">
        <v>1.11415007466264E-2</v>
      </c>
      <c r="L13" s="19">
        <v>0</v>
      </c>
      <c r="M13" s="19"/>
      <c r="N13" s="19">
        <v>1.22251690968362E-2</v>
      </c>
      <c r="O13" s="19">
        <v>3.4708210936275997E-2</v>
      </c>
      <c r="P13" s="19">
        <v>4.3213766127400799E-2</v>
      </c>
      <c r="Q13" s="19">
        <v>8.1633052476437096E-2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114</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108</v>
      </c>
      <c r="C9" s="17">
        <v>4.5706197921026002E-2</v>
      </c>
      <c r="D9" s="17">
        <v>6.5713414075127E-2</v>
      </c>
      <c r="E9" s="17">
        <v>2.5730424575844998E-2</v>
      </c>
      <c r="F9" s="17"/>
      <c r="G9" s="17">
        <v>4.7120697681920398E-2</v>
      </c>
      <c r="H9" s="17">
        <v>9.2137318075137295E-2</v>
      </c>
      <c r="I9" s="17">
        <v>5.5931129281246598E-2</v>
      </c>
      <c r="J9" s="17">
        <v>1.7057633468792299E-2</v>
      </c>
      <c r="K9" s="17">
        <v>2.60167353704579E-2</v>
      </c>
      <c r="L9" s="17">
        <v>0</v>
      </c>
      <c r="M9" s="17"/>
      <c r="N9" s="17">
        <v>7.0569322015882494E-2</v>
      </c>
      <c r="O9" s="17">
        <v>1.0744423026582199E-2</v>
      </c>
      <c r="P9" s="17">
        <v>2.4715221937591299E-2</v>
      </c>
      <c r="Q9" s="17">
        <v>1.9277580184406101E-2</v>
      </c>
    </row>
    <row r="10" spans="2:17" x14ac:dyDescent="0.35">
      <c r="B10" s="18" t="s">
        <v>109</v>
      </c>
      <c r="C10" s="17">
        <v>0.17817270504122801</v>
      </c>
      <c r="D10" s="17">
        <v>0.19435170362238699</v>
      </c>
      <c r="E10" s="17">
        <v>0.16215940678669699</v>
      </c>
      <c r="F10" s="17"/>
      <c r="G10" s="17">
        <v>0.264083222676255</v>
      </c>
      <c r="H10" s="17">
        <v>0.25183423259187099</v>
      </c>
      <c r="I10" s="17">
        <v>0.21818644944474699</v>
      </c>
      <c r="J10" s="17">
        <v>0.12377682203439801</v>
      </c>
      <c r="K10" s="17">
        <v>5.2469936813822303E-2</v>
      </c>
      <c r="L10" s="17">
        <v>0</v>
      </c>
      <c r="M10" s="17"/>
      <c r="N10" s="17">
        <v>0.24930700046430601</v>
      </c>
      <c r="O10" s="17">
        <v>7.6002059296969501E-2</v>
      </c>
      <c r="P10" s="17">
        <v>0.104055497139261</v>
      </c>
      <c r="Q10" s="17">
        <v>0.12024355495517999</v>
      </c>
    </row>
    <row r="11" spans="2:17" x14ac:dyDescent="0.35">
      <c r="B11" s="18" t="s">
        <v>110</v>
      </c>
      <c r="C11" s="17">
        <v>0.33629016462483002</v>
      </c>
      <c r="D11" s="17">
        <v>0.31972652632105802</v>
      </c>
      <c r="E11" s="17">
        <v>0.35220605961893597</v>
      </c>
      <c r="F11" s="17"/>
      <c r="G11" s="17">
        <v>0.27814601251709198</v>
      </c>
      <c r="H11" s="17">
        <v>0.376689873413313</v>
      </c>
      <c r="I11" s="17">
        <v>0.37135113237418899</v>
      </c>
      <c r="J11" s="17">
        <v>0.304345212194921</v>
      </c>
      <c r="K11" s="17">
        <v>0.20618472657592801</v>
      </c>
      <c r="L11" s="17">
        <v>0.30297869393323101</v>
      </c>
      <c r="M11" s="17"/>
      <c r="N11" s="17">
        <v>0.29822432036749502</v>
      </c>
      <c r="O11" s="17">
        <v>0.35492596778303498</v>
      </c>
      <c r="P11" s="17">
        <v>0.39149652148083802</v>
      </c>
      <c r="Q11" s="17">
        <v>0.38554431567826702</v>
      </c>
    </row>
    <row r="12" spans="2:17" x14ac:dyDescent="0.35">
      <c r="B12" s="18" t="s">
        <v>111</v>
      </c>
      <c r="C12" s="17">
        <v>0.41426173026531299</v>
      </c>
      <c r="D12" s="17">
        <v>0.40388413309061699</v>
      </c>
      <c r="E12" s="17">
        <v>0.42505807774318699</v>
      </c>
      <c r="F12" s="17"/>
      <c r="G12" s="17">
        <v>0.41065006712473301</v>
      </c>
      <c r="H12" s="17">
        <v>0.25855901960960997</v>
      </c>
      <c r="I12" s="17">
        <v>0.32974567552488598</v>
      </c>
      <c r="J12" s="17">
        <v>0.52161106529128698</v>
      </c>
      <c r="K12" s="17">
        <v>0.70136887861756902</v>
      </c>
      <c r="L12" s="17">
        <v>0.69702130606676904</v>
      </c>
      <c r="M12" s="17"/>
      <c r="N12" s="17">
        <v>0.36608730613277002</v>
      </c>
      <c r="O12" s="17">
        <v>0.52558752172205403</v>
      </c>
      <c r="P12" s="17">
        <v>0.46542808322482399</v>
      </c>
      <c r="Q12" s="17">
        <v>0.41118352709585698</v>
      </c>
    </row>
    <row r="13" spans="2:17" x14ac:dyDescent="0.35">
      <c r="B13" s="18" t="s">
        <v>112</v>
      </c>
      <c r="C13" s="19">
        <v>2.5569202147602402E-2</v>
      </c>
      <c r="D13" s="19">
        <v>1.6324222890809901E-2</v>
      </c>
      <c r="E13" s="19">
        <v>3.4846031275335199E-2</v>
      </c>
      <c r="F13" s="19"/>
      <c r="G13" s="19">
        <v>0</v>
      </c>
      <c r="H13" s="19">
        <v>2.07795563100685E-2</v>
      </c>
      <c r="I13" s="19">
        <v>2.4785613374931501E-2</v>
      </c>
      <c r="J13" s="19">
        <v>3.3209267010602297E-2</v>
      </c>
      <c r="K13" s="19">
        <v>1.3959722622223201E-2</v>
      </c>
      <c r="L13" s="19">
        <v>0</v>
      </c>
      <c r="M13" s="19"/>
      <c r="N13" s="19">
        <v>1.5812051019546101E-2</v>
      </c>
      <c r="O13" s="19">
        <v>3.2740028171359702E-2</v>
      </c>
      <c r="P13" s="19">
        <v>1.4304676217486E-2</v>
      </c>
      <c r="Q13" s="19">
        <v>6.3751022086289993E-2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115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108</v>
      </c>
      <c r="C9" s="17">
        <v>0.31608961963650001</v>
      </c>
      <c r="D9" s="17">
        <v>0.35509652167603201</v>
      </c>
      <c r="E9" s="17">
        <v>0.27637613445180598</v>
      </c>
      <c r="F9" s="17"/>
      <c r="G9" s="17">
        <v>0.32189334488458399</v>
      </c>
      <c r="H9" s="17">
        <v>0.35107817978000699</v>
      </c>
      <c r="I9" s="17">
        <v>0.34032528486604702</v>
      </c>
      <c r="J9" s="17">
        <v>0.274319485244435</v>
      </c>
      <c r="K9" s="17">
        <v>0.28674621041928999</v>
      </c>
      <c r="L9" s="17">
        <v>0.25791101268847899</v>
      </c>
      <c r="M9" s="17"/>
      <c r="N9" s="17">
        <v>0.38503546074818301</v>
      </c>
      <c r="O9" s="17">
        <v>0.23311812659053799</v>
      </c>
      <c r="P9" s="17">
        <v>0.25923582181660199</v>
      </c>
      <c r="Q9" s="17">
        <v>0.222789119835309</v>
      </c>
    </row>
    <row r="10" spans="2:17" x14ac:dyDescent="0.35">
      <c r="B10" s="18" t="s">
        <v>109</v>
      </c>
      <c r="C10" s="17">
        <v>0.49490699308652403</v>
      </c>
      <c r="D10" s="17">
        <v>0.47331965656173902</v>
      </c>
      <c r="E10" s="17">
        <v>0.51700101081779204</v>
      </c>
      <c r="F10" s="17"/>
      <c r="G10" s="17">
        <v>0.355077302650536</v>
      </c>
      <c r="H10" s="17">
        <v>0.47132948839484101</v>
      </c>
      <c r="I10" s="17">
        <v>0.481049756278706</v>
      </c>
      <c r="J10" s="17">
        <v>0.51425249333603995</v>
      </c>
      <c r="K10" s="17">
        <v>0.54710070400186905</v>
      </c>
      <c r="L10" s="17">
        <v>0.51269956699931896</v>
      </c>
      <c r="M10" s="17"/>
      <c r="N10" s="17">
        <v>0.49218488094642998</v>
      </c>
      <c r="O10" s="17">
        <v>0.534510178617151</v>
      </c>
      <c r="P10" s="17">
        <v>0.51902186648170401</v>
      </c>
      <c r="Q10" s="17">
        <v>0.43593879696341098</v>
      </c>
    </row>
    <row r="11" spans="2:17" x14ac:dyDescent="0.35">
      <c r="B11" s="18" t="s">
        <v>110</v>
      </c>
      <c r="C11" s="17">
        <v>0.151820381337892</v>
      </c>
      <c r="D11" s="17">
        <v>0.15011832800108699</v>
      </c>
      <c r="E11" s="17">
        <v>0.15367443398630401</v>
      </c>
      <c r="F11" s="17"/>
      <c r="G11" s="17">
        <v>9.6935223012593594E-2</v>
      </c>
      <c r="H11" s="17">
        <v>0.13429799633780201</v>
      </c>
      <c r="I11" s="17">
        <v>0.148587862796041</v>
      </c>
      <c r="J11" s="17">
        <v>0.16965664031848299</v>
      </c>
      <c r="K11" s="17">
        <v>0.128932469638463</v>
      </c>
      <c r="L11" s="17">
        <v>0.229389420312201</v>
      </c>
      <c r="M11" s="17"/>
      <c r="N11" s="17">
        <v>0.107448277267348</v>
      </c>
      <c r="O11" s="17">
        <v>0.19002333269826999</v>
      </c>
      <c r="P11" s="17">
        <v>0.17698413810559899</v>
      </c>
      <c r="Q11" s="17">
        <v>0.23910463928008999</v>
      </c>
    </row>
    <row r="12" spans="2:17" x14ac:dyDescent="0.35">
      <c r="B12" s="18" t="s">
        <v>111</v>
      </c>
      <c r="C12" s="17">
        <v>1.6758723686857602E-2</v>
      </c>
      <c r="D12" s="17">
        <v>8.3619657729061096E-3</v>
      </c>
      <c r="E12" s="17">
        <v>2.51779876940969E-2</v>
      </c>
      <c r="F12" s="17"/>
      <c r="G12" s="17">
        <v>9.7270283243712494E-2</v>
      </c>
      <c r="H12" s="17">
        <v>3.1111897478745602E-2</v>
      </c>
      <c r="I12" s="17">
        <v>1.0962321159776099E-2</v>
      </c>
      <c r="J12" s="17">
        <v>1.6711156947969302E-2</v>
      </c>
      <c r="K12" s="17">
        <v>2.0761713107242199E-2</v>
      </c>
      <c r="L12" s="17">
        <v>0</v>
      </c>
      <c r="M12" s="17"/>
      <c r="N12" s="17">
        <v>6.6435604026874404E-3</v>
      </c>
      <c r="O12" s="17">
        <v>2.0725930419600198E-2</v>
      </c>
      <c r="P12" s="17">
        <v>2.7094312684874101E-2</v>
      </c>
      <c r="Q12" s="17">
        <v>3.9615663882501199E-2</v>
      </c>
    </row>
    <row r="13" spans="2:17" x14ac:dyDescent="0.35">
      <c r="B13" s="18" t="s">
        <v>112</v>
      </c>
      <c r="C13" s="19">
        <v>2.04242822522268E-2</v>
      </c>
      <c r="D13" s="19">
        <v>1.31035279882359E-2</v>
      </c>
      <c r="E13" s="19">
        <v>2.77704330500009E-2</v>
      </c>
      <c r="F13" s="19"/>
      <c r="G13" s="19">
        <v>0.12882384620857301</v>
      </c>
      <c r="H13" s="19">
        <v>1.2182438008603899E-2</v>
      </c>
      <c r="I13" s="19">
        <v>1.90747748994303E-2</v>
      </c>
      <c r="J13" s="19">
        <v>2.5060224153073001E-2</v>
      </c>
      <c r="K13" s="19">
        <v>1.6458902833135301E-2</v>
      </c>
      <c r="L13" s="19">
        <v>0</v>
      </c>
      <c r="M13" s="19"/>
      <c r="N13" s="19">
        <v>8.6878206353505696E-3</v>
      </c>
      <c r="O13" s="19">
        <v>2.1622431674440501E-2</v>
      </c>
      <c r="P13" s="19">
        <v>1.7663860911221602E-2</v>
      </c>
      <c r="Q13" s="19">
        <v>6.2551780038688998E-2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116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108</v>
      </c>
      <c r="C9" s="17">
        <v>0.20917848983148099</v>
      </c>
      <c r="D9" s="17">
        <v>0.234816761597231</v>
      </c>
      <c r="E9" s="17">
        <v>0.18373011811989101</v>
      </c>
      <c r="F9" s="17"/>
      <c r="G9" s="17">
        <v>0.24156792137074201</v>
      </c>
      <c r="H9" s="17">
        <v>0.23790695314094301</v>
      </c>
      <c r="I9" s="17">
        <v>0.22481329759180799</v>
      </c>
      <c r="J9" s="17">
        <v>0.176097855820216</v>
      </c>
      <c r="K9" s="17">
        <v>0.19059597197063599</v>
      </c>
      <c r="L9" s="17">
        <v>0.27721888698319203</v>
      </c>
      <c r="M9" s="17"/>
      <c r="N9" s="17">
        <v>0.281669284372211</v>
      </c>
      <c r="O9" s="17">
        <v>0.15736523048437501</v>
      </c>
      <c r="P9" s="17">
        <v>0.114149753624816</v>
      </c>
      <c r="Q9" s="17">
        <v>0.10469780308980101</v>
      </c>
    </row>
    <row r="10" spans="2:17" x14ac:dyDescent="0.35">
      <c r="B10" s="18" t="s">
        <v>109</v>
      </c>
      <c r="C10" s="17">
        <v>0.51853983486394895</v>
      </c>
      <c r="D10" s="17">
        <v>0.53000398674198901</v>
      </c>
      <c r="E10" s="17">
        <v>0.50658942256819905</v>
      </c>
      <c r="F10" s="17"/>
      <c r="G10" s="17">
        <v>0.24032557611146199</v>
      </c>
      <c r="H10" s="17">
        <v>0.49774721466840399</v>
      </c>
      <c r="I10" s="17">
        <v>0.53520402801626499</v>
      </c>
      <c r="J10" s="17">
        <v>0.50514347520107195</v>
      </c>
      <c r="K10" s="17">
        <v>0.51363401683313703</v>
      </c>
      <c r="L10" s="17">
        <v>0.72278111301680803</v>
      </c>
      <c r="M10" s="17"/>
      <c r="N10" s="17">
        <v>0.54619087536409805</v>
      </c>
      <c r="O10" s="17">
        <v>0.53602778695880904</v>
      </c>
      <c r="P10" s="17">
        <v>0.47644121087201102</v>
      </c>
      <c r="Q10" s="17">
        <v>0.42976026890727997</v>
      </c>
    </row>
    <row r="11" spans="2:17" x14ac:dyDescent="0.35">
      <c r="B11" s="18" t="s">
        <v>110</v>
      </c>
      <c r="C11" s="17">
        <v>0.21050409022910199</v>
      </c>
      <c r="D11" s="17">
        <v>0.19514942077702799</v>
      </c>
      <c r="E11" s="17">
        <v>0.22607857872849799</v>
      </c>
      <c r="F11" s="17"/>
      <c r="G11" s="17">
        <v>0.35062589821735501</v>
      </c>
      <c r="H11" s="17">
        <v>0.21212709741743699</v>
      </c>
      <c r="I11" s="17">
        <v>0.18641827776373099</v>
      </c>
      <c r="J11" s="17">
        <v>0.24027886429755499</v>
      </c>
      <c r="K11" s="17">
        <v>0.23846934092547201</v>
      </c>
      <c r="L11" s="17">
        <v>0</v>
      </c>
      <c r="M11" s="17"/>
      <c r="N11" s="17">
        <v>0.145827042105271</v>
      </c>
      <c r="O11" s="17">
        <v>0.24045990906554399</v>
      </c>
      <c r="P11" s="17">
        <v>0.325609723596678</v>
      </c>
      <c r="Q11" s="17">
        <v>0.30486702216489497</v>
      </c>
    </row>
    <row r="12" spans="2:17" x14ac:dyDescent="0.35">
      <c r="B12" s="18" t="s">
        <v>111</v>
      </c>
      <c r="C12" s="17">
        <v>2.1563036050982899E-2</v>
      </c>
      <c r="D12" s="17">
        <v>1.6275114014499801E-2</v>
      </c>
      <c r="E12" s="17">
        <v>2.6876067431800901E-2</v>
      </c>
      <c r="F12" s="17"/>
      <c r="G12" s="17">
        <v>0.16748060430044101</v>
      </c>
      <c r="H12" s="17">
        <v>2.8129917671274599E-2</v>
      </c>
      <c r="I12" s="17">
        <v>2.2795834963826599E-2</v>
      </c>
      <c r="J12" s="17">
        <v>1.99459182862009E-2</v>
      </c>
      <c r="K12" s="17">
        <v>0</v>
      </c>
      <c r="L12" s="17">
        <v>0</v>
      </c>
      <c r="M12" s="17"/>
      <c r="N12" s="17">
        <v>9.4384984200648701E-3</v>
      </c>
      <c r="O12" s="17">
        <v>2.5312495430605399E-2</v>
      </c>
      <c r="P12" s="17">
        <v>2.9204292739540401E-2</v>
      </c>
      <c r="Q12" s="17">
        <v>5.46290810232508E-2</v>
      </c>
    </row>
    <row r="13" spans="2:17" x14ac:dyDescent="0.35">
      <c r="B13" s="18" t="s">
        <v>112</v>
      </c>
      <c r="C13" s="19">
        <v>4.0214549024485798E-2</v>
      </c>
      <c r="D13" s="19">
        <v>2.3754716869251902E-2</v>
      </c>
      <c r="E13" s="19">
        <v>5.6725813151610197E-2</v>
      </c>
      <c r="F13" s="19"/>
      <c r="G13" s="19">
        <v>0</v>
      </c>
      <c r="H13" s="19">
        <v>2.4088817101941499E-2</v>
      </c>
      <c r="I13" s="19">
        <v>3.0768561664369001E-2</v>
      </c>
      <c r="J13" s="19">
        <v>5.8533886394955797E-2</v>
      </c>
      <c r="K13" s="19">
        <v>5.7300670270755402E-2</v>
      </c>
      <c r="L13" s="19">
        <v>0</v>
      </c>
      <c r="M13" s="19"/>
      <c r="N13" s="19">
        <v>1.68742997383549E-2</v>
      </c>
      <c r="O13" s="19">
        <v>4.0834578060667197E-2</v>
      </c>
      <c r="P13" s="19">
        <v>5.4595019166954598E-2</v>
      </c>
      <c r="Q13" s="19">
        <v>0.106045824814773</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117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108</v>
      </c>
      <c r="C9" s="17">
        <v>0.10690866418620799</v>
      </c>
      <c r="D9" s="17">
        <v>0.14303116793402801</v>
      </c>
      <c r="E9" s="17">
        <v>7.0867154905576005E-2</v>
      </c>
      <c r="F9" s="17"/>
      <c r="G9" s="17">
        <v>0</v>
      </c>
      <c r="H9" s="17">
        <v>0.17600789634585101</v>
      </c>
      <c r="I9" s="17">
        <v>0.125780139740203</v>
      </c>
      <c r="J9" s="17">
        <v>7.5365817704242596E-2</v>
      </c>
      <c r="K9" s="17">
        <v>1.9297840168996501E-2</v>
      </c>
      <c r="L9" s="17">
        <v>0.111244827245575</v>
      </c>
      <c r="M9" s="17"/>
      <c r="N9" s="17">
        <v>0.16032475292687801</v>
      </c>
      <c r="O9" s="17">
        <v>5.2268048984290202E-2</v>
      </c>
      <c r="P9" s="17">
        <v>4.1903691064453297E-2</v>
      </c>
      <c r="Q9" s="17">
        <v>4.4597498924163398E-2</v>
      </c>
    </row>
    <row r="10" spans="2:17" x14ac:dyDescent="0.35">
      <c r="B10" s="18" t="s">
        <v>109</v>
      </c>
      <c r="C10" s="17">
        <v>0.331752209951303</v>
      </c>
      <c r="D10" s="17">
        <v>0.37015681954049101</v>
      </c>
      <c r="E10" s="17">
        <v>0.293650352273855</v>
      </c>
      <c r="F10" s="17"/>
      <c r="G10" s="17">
        <v>0.341829353990523</v>
      </c>
      <c r="H10" s="17">
        <v>0.39944263108797301</v>
      </c>
      <c r="I10" s="17">
        <v>0.33413024568469801</v>
      </c>
      <c r="J10" s="17">
        <v>0.29283782936682901</v>
      </c>
      <c r="K10" s="17">
        <v>0.34637999781995299</v>
      </c>
      <c r="L10" s="17">
        <v>0.41329745004926899</v>
      </c>
      <c r="M10" s="17"/>
      <c r="N10" s="17">
        <v>0.43702372202289502</v>
      </c>
      <c r="O10" s="17">
        <v>0.23169931263679</v>
      </c>
      <c r="P10" s="17">
        <v>0.22097107647266601</v>
      </c>
      <c r="Q10" s="17">
        <v>0.16831105025537199</v>
      </c>
    </row>
    <row r="11" spans="2:17" x14ac:dyDescent="0.35">
      <c r="B11" s="18" t="s">
        <v>110</v>
      </c>
      <c r="C11" s="17">
        <v>0.24923303363082</v>
      </c>
      <c r="D11" s="17">
        <v>0.213816621542227</v>
      </c>
      <c r="E11" s="17">
        <v>0.283928377897049</v>
      </c>
      <c r="F11" s="17"/>
      <c r="G11" s="17">
        <v>0.45948944853599999</v>
      </c>
      <c r="H11" s="17">
        <v>0.19711443415336799</v>
      </c>
      <c r="I11" s="17">
        <v>0.25375725976758001</v>
      </c>
      <c r="J11" s="17">
        <v>0.26087187939539302</v>
      </c>
      <c r="K11" s="17">
        <v>0.256862637582634</v>
      </c>
      <c r="L11" s="17">
        <v>0.13389749895744199</v>
      </c>
      <c r="M11" s="17"/>
      <c r="N11" s="17">
        <v>0.23163624280775999</v>
      </c>
      <c r="O11" s="17">
        <v>0.30866954669888103</v>
      </c>
      <c r="P11" s="17">
        <v>0.25998504956304402</v>
      </c>
      <c r="Q11" s="17">
        <v>0.229489430985338</v>
      </c>
    </row>
    <row r="12" spans="2:17" x14ac:dyDescent="0.35">
      <c r="B12" s="18" t="s">
        <v>111</v>
      </c>
      <c r="C12" s="17">
        <v>0.29619878124160298</v>
      </c>
      <c r="D12" s="17">
        <v>0.26645466201927998</v>
      </c>
      <c r="E12" s="17">
        <v>0.32625788489024199</v>
      </c>
      <c r="F12" s="17"/>
      <c r="G12" s="17">
        <v>0.19868119747347701</v>
      </c>
      <c r="H12" s="17">
        <v>0.22449373434626499</v>
      </c>
      <c r="I12" s="17">
        <v>0.26934726110788798</v>
      </c>
      <c r="J12" s="17">
        <v>0.34699280204489802</v>
      </c>
      <c r="K12" s="17">
        <v>0.37362027489577099</v>
      </c>
      <c r="L12" s="17">
        <v>0.341560223747714</v>
      </c>
      <c r="M12" s="17"/>
      <c r="N12" s="17">
        <v>0.16667068827329101</v>
      </c>
      <c r="O12" s="17">
        <v>0.37636579630424299</v>
      </c>
      <c r="P12" s="17">
        <v>0.46088560058337902</v>
      </c>
      <c r="Q12" s="17">
        <v>0.51764259033662097</v>
      </c>
    </row>
    <row r="13" spans="2:17" x14ac:dyDescent="0.35">
      <c r="B13" s="18" t="s">
        <v>112</v>
      </c>
      <c r="C13" s="19">
        <v>1.5907310990065301E-2</v>
      </c>
      <c r="D13" s="19">
        <v>6.5407289639745504E-3</v>
      </c>
      <c r="E13" s="19">
        <v>2.52962300332778E-2</v>
      </c>
      <c r="F13" s="19"/>
      <c r="G13" s="19">
        <v>0</v>
      </c>
      <c r="H13" s="19">
        <v>2.9413040665435398E-3</v>
      </c>
      <c r="I13" s="19">
        <v>1.69850936996306E-2</v>
      </c>
      <c r="J13" s="19">
        <v>2.3931671488636799E-2</v>
      </c>
      <c r="K13" s="19">
        <v>3.8392495326453999E-3</v>
      </c>
      <c r="L13" s="19">
        <v>0</v>
      </c>
      <c r="M13" s="19"/>
      <c r="N13" s="19">
        <v>4.3445939691758298E-3</v>
      </c>
      <c r="O13" s="19">
        <v>3.0997295375796E-2</v>
      </c>
      <c r="P13" s="19">
        <v>1.6254582316457902E-2</v>
      </c>
      <c r="Q13" s="19">
        <v>3.9959429498506498E-2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21"/>
  <sheetViews>
    <sheetView showGridLines="0" workbookViewId="0"/>
  </sheetViews>
  <sheetFormatPr defaultColWidth="11.453125" defaultRowHeight="14.5" x14ac:dyDescent="0.35"/>
  <cols>
    <col min="4" max="4" width="100.7265625" customWidth="1"/>
    <col min="5" max="5" width="20.7265625" customWidth="1"/>
  </cols>
  <sheetData>
    <row r="2" spans="3:6" ht="40" customHeight="1" x14ac:dyDescent="0.35">
      <c r="D2" s="1" t="s">
        <v>11</v>
      </c>
    </row>
    <row r="6" spans="3:6" x14ac:dyDescent="0.35">
      <c r="D6" s="8" t="str">
        <f>HYPERLINK("#'Full Results'!A1", "Full Results")</f>
        <v>Full Results</v>
      </c>
    </row>
    <row r="8" spans="3:6" x14ac:dyDescent="0.35">
      <c r="D8" s="6" t="s">
        <v>12</v>
      </c>
      <c r="E8" s="6" t="s">
        <v>13</v>
      </c>
      <c r="F8" s="6" t="s">
        <v>14</v>
      </c>
    </row>
    <row r="9" spans="3:6" x14ac:dyDescent="0.35">
      <c r="C9">
        <v>1</v>
      </c>
      <c r="D9" s="8" t="str">
        <f>HYPERLINK("#'Table 1'!A1", "In your view, what are the main issues affecting your child’s school at the moment? Select up to three of the following If you have multiple children please think of your oldest who is at school.")</f>
        <v>In your view, what are the main issues affecting your child’s school at the moment? Select up to three of the following If you have multiple children please think of your oldest who is at school.</v>
      </c>
      <c r="E9" s="14" t="str">
        <f>HYPERLINK("#'Full Results'!A11", "11")</f>
        <v>11</v>
      </c>
      <c r="F9" t="s">
        <v>15</v>
      </c>
    </row>
    <row r="10" spans="3:6" x14ac:dyDescent="0.35">
      <c r="C10">
        <v>2</v>
      </c>
      <c r="D10" s="8" t="str">
        <f>HYPERLINK("#'Table 2'!A1", "Which of the following are you most concerned about your child or children experiencing online, if any?Select up to three of the following")</f>
        <v>Which of the following are you most concerned about your child or children experiencing online, if any?Select up to three of the following</v>
      </c>
      <c r="E10" s="14" t="str">
        <f>HYPERLINK("#'Full Results'!A29", "29")</f>
        <v>29</v>
      </c>
      <c r="F10" t="s">
        <v>15</v>
      </c>
    </row>
    <row r="11" spans="3:6" x14ac:dyDescent="0.35">
      <c r="C11">
        <v>3</v>
      </c>
      <c r="D11" s="8" t="str">
        <f>HYPERLINK("#'Table 3'!A1", "Grid Summary: Looking at the following statements, how likely do you think it is that these are true?")</f>
        <v>Grid Summary: Looking at the following statements, how likely do you think it is that these are true?</v>
      </c>
      <c r="E11" s="7"/>
      <c r="F11" t="s">
        <v>15</v>
      </c>
    </row>
    <row r="12" spans="3:6" x14ac:dyDescent="0.35">
      <c r="C12">
        <v>4</v>
      </c>
      <c r="D12" s="8" t="str">
        <f>HYPERLINK("#'Table 4'!A1", "Looking at the following statements, how likely do you think it is that these are true?: Some political groups have secret plans that are not good for society")</f>
        <v>Looking at the following statements, how likely do you think it is that these are true?: Some political groups have secret plans that are not good for society</v>
      </c>
      <c r="E12" s="14" t="str">
        <f>HYPERLINK("#'Full Results'!A50", "50")</f>
        <v>50</v>
      </c>
      <c r="F12" t="s">
        <v>15</v>
      </c>
    </row>
    <row r="13" spans="3:6" x14ac:dyDescent="0.35">
      <c r="C13">
        <v>5</v>
      </c>
      <c r="D13" s="8" t="str">
        <f>HYPERLINK("#'Table 5'!A1", "Looking at the following statements, how likely do you think it is that these are true?: The real truth about significant events is often concealed from the public")</f>
        <v>Looking at the following statements, how likely do you think it is that these are true?: The real truth about significant events is often concealed from the public</v>
      </c>
      <c r="E13" s="14" t="str">
        <f>HYPERLINK("#'Full Results'!A60", "60")</f>
        <v>60</v>
      </c>
      <c r="F13" t="s">
        <v>15</v>
      </c>
    </row>
    <row r="14" spans="3:6" x14ac:dyDescent="0.35">
      <c r="C14">
        <v>6</v>
      </c>
      <c r="D14" s="8" t="str">
        <f>HYPERLINK("#'Table 6'!A1", "Looking at the following statements, how likely do you think it is that these are true?: Many political decisions are influenced by secretive groups or societies")</f>
        <v>Looking at the following statements, how likely do you think it is that these are true?: Many political decisions are influenced by secretive groups or societies</v>
      </c>
      <c r="E14" s="14" t="str">
        <f>HYPERLINK("#'Full Results'!A70", "70")</f>
        <v>70</v>
      </c>
      <c r="F14" t="s">
        <v>15</v>
      </c>
    </row>
    <row r="15" spans="3:6" x14ac:dyDescent="0.35">
      <c r="C15">
        <v>7</v>
      </c>
      <c r="D15" s="8" t="str">
        <f>HYPERLINK("#'Table 7'!A1", "Looking at the following statements, how likely do you think it is that these are true?: Major past events have been staged in order to manipulate voters")</f>
        <v>Looking at the following statements, how likely do you think it is that these are true?: Major past events have been staged in order to manipulate voters</v>
      </c>
      <c r="E15" s="14" t="str">
        <f>HYPERLINK("#'Full Results'!A80", "80")</f>
        <v>80</v>
      </c>
      <c r="F15" t="s">
        <v>15</v>
      </c>
    </row>
    <row r="16" spans="3:6" x14ac:dyDescent="0.35">
      <c r="C16">
        <v>8</v>
      </c>
      <c r="D16" s="8" t="str">
        <f>HYPERLINK("#'Table 8'!A1", "Looking at the following statements, how likely do you think it is that these are true?: People with power will always act in ways that harm ordinary people")</f>
        <v>Looking at the following statements, how likely do you think it is that these are true?: People with power will always act in ways that harm ordinary people</v>
      </c>
      <c r="E16" s="14" t="str">
        <f>HYPERLINK("#'Full Results'!A90", "90")</f>
        <v>90</v>
      </c>
      <c r="F16" t="s">
        <v>15</v>
      </c>
    </row>
    <row r="17" spans="3:6" x14ac:dyDescent="0.35">
      <c r="C17">
        <v>9</v>
      </c>
      <c r="D17" s="8" t="str">
        <f>HYPERLINK("#'Table 9'!A1", "Where do you tend to get your news? Select any which apply")</f>
        <v>Where do you tend to get your news? Select any which apply</v>
      </c>
      <c r="E17" s="14" t="str">
        <f>HYPERLINK("#'Full Results'!A100", "100")</f>
        <v>100</v>
      </c>
      <c r="F17" t="s">
        <v>15</v>
      </c>
    </row>
    <row r="18" spans="3:6" x14ac:dyDescent="0.35">
      <c r="C18">
        <v>10</v>
      </c>
      <c r="D18" s="8" t="str">
        <f>HYPERLINK("#'Table 10'!A1", "Grid Summary: In general, how much would you trust the following?")</f>
        <v>Grid Summary: In general, how much would you trust the following?</v>
      </c>
      <c r="E18" s="7"/>
      <c r="F18" t="s">
        <v>15</v>
      </c>
    </row>
    <row r="19" spans="3:6" x14ac:dyDescent="0.35">
      <c r="C19">
        <v>11</v>
      </c>
      <c r="D19" s="8" t="str">
        <f>HYPERLINK("#'Table 11'!A1", "In general, how much would you trust the following?: Your friends and family")</f>
        <v>In general, how much would you trust the following?: Your friends and family</v>
      </c>
      <c r="E19" s="14" t="str">
        <f>HYPERLINK("#'Full Results'!A122", "122")</f>
        <v>122</v>
      </c>
      <c r="F19" t="s">
        <v>15</v>
      </c>
    </row>
    <row r="20" spans="3:6" x14ac:dyDescent="0.35">
      <c r="C20">
        <v>12</v>
      </c>
      <c r="D20" s="8" t="str">
        <f>HYPERLINK("#'Table 12'!A1", "In general, how much would you trust the following?: Wikipedia")</f>
        <v>In general, how much would you trust the following?: Wikipedia</v>
      </c>
      <c r="E20" s="14" t="str">
        <f>HYPERLINK("#'Full Results'!A130", "130")</f>
        <v>130</v>
      </c>
      <c r="F20" t="s">
        <v>15</v>
      </c>
    </row>
    <row r="21" spans="3:6" x14ac:dyDescent="0.35">
      <c r="C21">
        <v>13</v>
      </c>
      <c r="D21" s="8" t="str">
        <f>HYPERLINK("#'Table 13'!A1", "In general, how much would you trust the following?: Social media influencers")</f>
        <v>In general, how much would you trust the following?: Social media influencers</v>
      </c>
      <c r="E21" s="14" t="str">
        <f>HYPERLINK("#'Full Results'!A138", "138")</f>
        <v>138</v>
      </c>
      <c r="F21" t="s">
        <v>15</v>
      </c>
    </row>
    <row r="22" spans="3:6" x14ac:dyDescent="0.35">
      <c r="C22">
        <v>14</v>
      </c>
      <c r="D22" s="8" t="str">
        <f>HYPERLINK("#'Table 14'!A1", "In general, how much would you trust the following?: Scientific research")</f>
        <v>In general, how much would you trust the following?: Scientific research</v>
      </c>
      <c r="E22" s="14" t="str">
        <f>HYPERLINK("#'Full Results'!A146", "146")</f>
        <v>146</v>
      </c>
      <c r="F22" t="s">
        <v>15</v>
      </c>
    </row>
    <row r="23" spans="3:6" x14ac:dyDescent="0.35">
      <c r="C23">
        <v>15</v>
      </c>
      <c r="D23" s="8" t="str">
        <f>HYPERLINK("#'Table 15'!A1", "In general, how much would you trust the following?: Textbooks")</f>
        <v>In general, how much would you trust the following?: Textbooks</v>
      </c>
      <c r="E23" s="14" t="str">
        <f>HYPERLINK("#'Full Results'!A154", "154")</f>
        <v>154</v>
      </c>
      <c r="F23" t="s">
        <v>15</v>
      </c>
    </row>
    <row r="24" spans="3:6" x14ac:dyDescent="0.35">
      <c r="C24">
        <v>16</v>
      </c>
      <c r="D24" s="8" t="str">
        <f>HYPERLINK("#'Table 16'!A1", "In general, how much would you trust the following?: The UK Government")</f>
        <v>In general, how much would you trust the following?: The UK Government</v>
      </c>
      <c r="E24" s="14" t="str">
        <f>HYPERLINK("#'Full Results'!A162", "162")</f>
        <v>162</v>
      </c>
      <c r="F24" t="s">
        <v>15</v>
      </c>
    </row>
    <row r="25" spans="3:6" x14ac:dyDescent="0.35">
      <c r="C25">
        <v>17</v>
      </c>
      <c r="D25" s="8" t="str">
        <f>HYPERLINK("#'Table 17'!A1", "In general, how much would you trust the following?: Mainstream news sources")</f>
        <v>In general, how much would you trust the following?: Mainstream news sources</v>
      </c>
      <c r="E25" s="14" t="str">
        <f>HYPERLINK("#'Full Results'!A170", "170")</f>
        <v>170</v>
      </c>
      <c r="F25" t="s">
        <v>15</v>
      </c>
    </row>
    <row r="26" spans="3:6" x14ac:dyDescent="0.35">
      <c r="C26">
        <v>18</v>
      </c>
      <c r="D26" s="8" t="str">
        <f>HYPERLINK("#'Table 18'!A1", "In general, how much would you trust the following?: Teachers at your child's school")</f>
        <v>In general, how much would you trust the following?: Teachers at your child's school</v>
      </c>
      <c r="E26" s="14" t="str">
        <f>HYPERLINK("#'Full Results'!A178", "178")</f>
        <v>178</v>
      </c>
      <c r="F26" t="s">
        <v>15</v>
      </c>
    </row>
    <row r="27" spans="3:6" x14ac:dyDescent="0.35">
      <c r="C27">
        <v>19</v>
      </c>
      <c r="D27" s="8" t="str">
        <f>HYPERLINK("#'Table 19'!A1", "In your view, what makes a news source reliable and trustworthy?Select any which apply")</f>
        <v>In your view, what makes a news source reliable and trustworthy?Select any which apply</v>
      </c>
      <c r="E27" s="14" t="str">
        <f>HYPERLINK("#'Full Results'!A186", "186")</f>
        <v>186</v>
      </c>
      <c r="F27" t="s">
        <v>15</v>
      </c>
    </row>
    <row r="28" spans="3:6" x14ac:dyDescent="0.35">
      <c r="C28">
        <v>20</v>
      </c>
      <c r="D28" s="8" t="str">
        <f>HYPERLINK("#'Table 20'!A1", " Which of the following comes closest to your view?")</f>
        <v xml:space="preserve"> Which of the following comes closest to your view?</v>
      </c>
      <c r="E28" s="14" t="str">
        <f>HYPERLINK("#'Full Results'!A206", "206")</f>
        <v>206</v>
      </c>
      <c r="F28" t="s">
        <v>15</v>
      </c>
    </row>
    <row r="29" spans="3:6" x14ac:dyDescent="0.35">
      <c r="C29">
        <v>21</v>
      </c>
      <c r="D29" s="8" t="str">
        <f>HYPERLINK("#'Table 21'!A1", "Grid Summary: What level of confidence do you have in your child(ren)’s understanding of the following?")</f>
        <v>Grid Summary: What level of confidence do you have in your child(ren)’s understanding of the following?</v>
      </c>
      <c r="E29" s="7"/>
      <c r="F29" t="s">
        <v>15</v>
      </c>
    </row>
    <row r="30" spans="3:6" x14ac:dyDescent="0.35">
      <c r="C30">
        <v>22</v>
      </c>
      <c r="D30" s="8" t="str">
        <f>HYPERLINK("#'Table 22'!A1", "What level of confidence do you have in your child(ren)’s understanding of the following?: How your child(ren)’s personal information or content that they’ve shared can be spread, used and retained online")</f>
        <v>What level of confidence do you have in your child(ren)’s understanding of the following?: How your child(ren)’s personal information or content that they’ve shared can be spread, used and retained online</v>
      </c>
      <c r="E30" s="14" t="str">
        <f>HYPERLINK("#'Full Results'!A213", "213")</f>
        <v>213</v>
      </c>
      <c r="F30" t="s">
        <v>15</v>
      </c>
    </row>
    <row r="31" spans="3:6" x14ac:dyDescent="0.35">
      <c r="C31">
        <v>23</v>
      </c>
      <c r="D31" s="8" t="str">
        <f>HYPERLINK("#'Table 23'!A1", "What level of confidence do you have in your child(ren)’s understanding of the following?: Identifying fake news or misinformation from different media and social media sources")</f>
        <v>What level of confidence do you have in your child(ren)’s understanding of the following?: Identifying fake news or misinformation from different media and social media sources</v>
      </c>
      <c r="E31" s="14" t="str">
        <f>HYPERLINK("#'Full Results'!A223", "223")</f>
        <v>223</v>
      </c>
      <c r="F31" t="s">
        <v>15</v>
      </c>
    </row>
    <row r="32" spans="3:6" x14ac:dyDescent="0.35">
      <c r="C32">
        <v>24</v>
      </c>
      <c r="D32" s="8" t="str">
        <f>HYPERLINK("#'Table 24'!A1", "What level of confidence do you have in your child(ren)’s understanding of the following?: Understanding and identifying potential biases from different media and social media sources")</f>
        <v>What level of confidence do you have in your child(ren)’s understanding of the following?: Understanding and identifying potential biases from different media and social media sources</v>
      </c>
      <c r="E32" s="14" t="str">
        <f>HYPERLINK("#'Full Results'!A233", "233")</f>
        <v>233</v>
      </c>
      <c r="F32" t="s">
        <v>15</v>
      </c>
    </row>
    <row r="33" spans="3:6" x14ac:dyDescent="0.35">
      <c r="C33">
        <v>25</v>
      </c>
      <c r="D33" s="8" t="str">
        <f>HYPERLINK("#'Table 25'!A1", "Grid Summary: To what extent do you think your child(ren) would benefit from learning more about the following?")</f>
        <v>Grid Summary: To what extent do you think your child(ren) would benefit from learning more about the following?</v>
      </c>
      <c r="E33" s="7"/>
      <c r="F33" t="s">
        <v>15</v>
      </c>
    </row>
    <row r="34" spans="3:6" x14ac:dyDescent="0.35">
      <c r="C34">
        <v>26</v>
      </c>
      <c r="D34" s="8" t="str">
        <f>HYPERLINK("#'Table 26'!A1", "To what extent do you think your child(ren) would benefit from learning more about the following?: How your child(ren)’s personal information or content that they’ve shared can be spread, used and retained online")</f>
        <v>To what extent do you think your child(ren) would benefit from learning more about the following?: How your child(ren)’s personal information or content that they’ve shared can be spread, used and retained online</v>
      </c>
      <c r="E34" s="14" t="str">
        <f>HYPERLINK("#'Full Results'!A243", "243")</f>
        <v>243</v>
      </c>
      <c r="F34" t="s">
        <v>15</v>
      </c>
    </row>
    <row r="35" spans="3:6" x14ac:dyDescent="0.35">
      <c r="C35">
        <v>27</v>
      </c>
      <c r="D35" s="8" t="str">
        <f>HYPERLINK("#'Table 27'!A1", "To what extent do you think your child(ren) would benefit from learning more about the following?: Identifying fake news or misinformation from different media and social media sources")</f>
        <v>To what extent do you think your child(ren) would benefit from learning more about the following?: Identifying fake news or misinformation from different media and social media sources</v>
      </c>
      <c r="E35" s="14" t="str">
        <f>HYPERLINK("#'Full Results'!A251", "251")</f>
        <v>251</v>
      </c>
      <c r="F35" t="s">
        <v>15</v>
      </c>
    </row>
    <row r="36" spans="3:6" x14ac:dyDescent="0.35">
      <c r="C36">
        <v>28</v>
      </c>
      <c r="D36" s="8" t="str">
        <f>HYPERLINK("#'Table 28'!A1", "To what extent do you think your child(ren) would benefit from learning more about the following?: Understanding and identifying potential biases from different media and social media sources")</f>
        <v>To what extent do you think your child(ren) would benefit from learning more about the following?: Understanding and identifying potential biases from different media and social media sources</v>
      </c>
      <c r="E36" s="14" t="str">
        <f>HYPERLINK("#'Full Results'!A259", "259")</f>
        <v>259</v>
      </c>
      <c r="F36" t="s">
        <v>15</v>
      </c>
    </row>
    <row r="37" spans="3:6" x14ac:dyDescent="0.35">
      <c r="C37">
        <v>29</v>
      </c>
      <c r="D37" s="8" t="str">
        <f>HYPERLINK("#'Table 29'!A1", "Grid Summary: And how effective do you think your child(ren)’s school is at teaching them about those same topics?")</f>
        <v>Grid Summary: And how effective do you think your child(ren)’s school is at teaching them about those same topics?</v>
      </c>
      <c r="E37" s="7"/>
      <c r="F37" t="s">
        <v>15</v>
      </c>
    </row>
    <row r="38" spans="3:6" x14ac:dyDescent="0.35">
      <c r="C38">
        <v>30</v>
      </c>
      <c r="D38" s="8" t="str">
        <f>HYPERLINK("#'Table 30'!A1", "And how effective do you think your child(ren)’s school is at teaching them about those same topics?: How your child(ren)’s personal information or content that they’ve shared can be spread, used and retained online")</f>
        <v>And how effective do you think your child(ren)’s school is at teaching them about those same topics?: How your child(ren)’s personal information or content that they’ve shared can be spread, used and retained online</v>
      </c>
      <c r="E38" s="14" t="str">
        <f>HYPERLINK("#'Full Results'!A267", "267")</f>
        <v>267</v>
      </c>
      <c r="F38" t="s">
        <v>15</v>
      </c>
    </row>
    <row r="39" spans="3:6" x14ac:dyDescent="0.35">
      <c r="C39">
        <v>31</v>
      </c>
      <c r="D39" s="8" t="str">
        <f>HYPERLINK("#'Table 31'!A1", "And how effective do you think your child(ren)’s school is at teaching them about those same topics?: Identifying fake news or misinformation from different media and social media sources")</f>
        <v>And how effective do you think your child(ren)’s school is at teaching them about those same topics?: Identifying fake news or misinformation from different media and social media sources</v>
      </c>
      <c r="E39" s="14" t="str">
        <f>HYPERLINK("#'Full Results'!A275", "275")</f>
        <v>275</v>
      </c>
      <c r="F39" t="s">
        <v>15</v>
      </c>
    </row>
    <row r="40" spans="3:6" x14ac:dyDescent="0.35">
      <c r="C40">
        <v>32</v>
      </c>
      <c r="D40" s="8" t="str">
        <f>HYPERLINK("#'Table 32'!A1", "And how effective do you think your child(ren)’s school is at teaching them about those same topics?: Understanding and identifying potential biases from different media and social media sources")</f>
        <v>And how effective do you think your child(ren)’s school is at teaching them about those same topics?: Understanding and identifying potential biases from different media and social media sources</v>
      </c>
      <c r="E40" s="14" t="str">
        <f>HYPERLINK("#'Full Results'!A283", "283")</f>
        <v>283</v>
      </c>
      <c r="F40" t="s">
        <v>15</v>
      </c>
    </row>
    <row r="41" spans="3:6" x14ac:dyDescent="0.35">
      <c r="C41">
        <v>33</v>
      </c>
      <c r="D41" s="8" t="str">
        <f>HYPERLINK("#'Table 33'!A1", " Compared to 5 years ago, has it become easier or harder for you to find accurate and trustworthy information on current events?")</f>
        <v xml:space="preserve"> Compared to 5 years ago, has it become easier or harder for you to find accurate and trustworthy information on current events?</v>
      </c>
      <c r="E41" s="14" t="str">
        <f>HYPERLINK("#'Full Results'!A291", "291")</f>
        <v>291</v>
      </c>
      <c r="F41" t="s">
        <v>15</v>
      </c>
    </row>
    <row r="42" spans="3:6" x14ac:dyDescent="0.35">
      <c r="C42">
        <v>34</v>
      </c>
      <c r="D42" s="8" t="str">
        <f>HYPERLINK("#'Table 34'!A1", " When thinking about “fake news”, which of the following comes closest to your view?By “fake news” we mean any news which is false or misleading.")</f>
        <v xml:space="preserve"> When thinking about “fake news”, which of the following comes closest to your view?By “fake news” we mean any news which is false or misleading.</v>
      </c>
      <c r="E42" s="14" t="str">
        <f>HYPERLINK("#'Full Results'!A300", "300")</f>
        <v>300</v>
      </c>
      <c r="F42" t="s">
        <v>15</v>
      </c>
    </row>
    <row r="43" spans="3:6" x14ac:dyDescent="0.35">
      <c r="C43">
        <v>35</v>
      </c>
      <c r="D43" s="8" t="str">
        <f>HYPERLINK("#'Table 35'!A1", "Which forms of misleading content, or “fake news”, have you encountered online in the last month?Select any which apply")</f>
        <v>Which forms of misleading content, or “fake news”, have you encountered online in the last month?Select any which apply</v>
      </c>
      <c r="E43" s="14" t="str">
        <f>HYPERLINK("#'Full Results'!A306", "306")</f>
        <v>306</v>
      </c>
      <c r="F43" t="s">
        <v>15</v>
      </c>
    </row>
    <row r="44" spans="3:6" x14ac:dyDescent="0.35">
      <c r="C44">
        <v>36</v>
      </c>
      <c r="D44" s="8" t="str">
        <f>HYPERLINK("#'Table 36'!A1", "Which of the following topics or subject matters have you encountered fake news on in the last month?Select any which apply")</f>
        <v>Which of the following topics or subject matters have you encountered fake news on in the last month?Select any which apply</v>
      </c>
      <c r="E44" s="14" t="str">
        <f>HYPERLINK("#'Full Results'!A320", "320")</f>
        <v>320</v>
      </c>
      <c r="F44" t="s">
        <v>15</v>
      </c>
    </row>
    <row r="45" spans="3:6" x14ac:dyDescent="0.35">
      <c r="C45">
        <v>37</v>
      </c>
      <c r="D45" s="8" t="str">
        <f>HYPERLINK("#'Table 37'!A1", "Grid Summary: Do you agree or disagree with the following?")</f>
        <v>Grid Summary: Do you agree or disagree with the following?</v>
      </c>
      <c r="E45" s="7"/>
      <c r="F45" t="s">
        <v>15</v>
      </c>
    </row>
    <row r="46" spans="3:6" x14ac:dyDescent="0.35">
      <c r="C46">
        <v>38</v>
      </c>
      <c r="D46" s="8" t="str">
        <f>HYPERLINK("#'Table 38'!A1", "Do you agree or disagree with the following?: It is becoming harder to tell what is real and fake online")</f>
        <v>Do you agree or disagree with the following?: It is becoming harder to tell what is real and fake online</v>
      </c>
      <c r="E46" s="14" t="str">
        <f>HYPERLINK("#'Full Results'!A336", "336")</f>
        <v>336</v>
      </c>
      <c r="F46" t="s">
        <v>15</v>
      </c>
    </row>
    <row r="47" spans="3:6" x14ac:dyDescent="0.35">
      <c r="C47">
        <v>39</v>
      </c>
      <c r="D47" s="8" t="str">
        <f>HYPERLINK("#'Table 39'!A1", "Do you agree or disagree with the following?: You can’t trust most of what you read online")</f>
        <v>Do you agree or disagree with the following?: You can’t trust most of what you read online</v>
      </c>
      <c r="E47" s="14" t="str">
        <f>HYPERLINK("#'Full Results'!A348", "348")</f>
        <v>348</v>
      </c>
      <c r="F47" t="s">
        <v>15</v>
      </c>
    </row>
    <row r="48" spans="3:6" x14ac:dyDescent="0.35">
      <c r="C48">
        <v>40</v>
      </c>
      <c r="D48" s="8" t="str">
        <f>HYPERLINK("#'Table 40'!A1", "Do you agree or disagree with the following?: I don’t tend to understand the things that my children see online")</f>
        <v>Do you agree or disagree with the following?: I don’t tend to understand the things that my children see online</v>
      </c>
      <c r="E48" s="14" t="str">
        <f>HYPERLINK("#'Full Results'!A360", "360")</f>
        <v>360</v>
      </c>
      <c r="F48" t="s">
        <v>15</v>
      </c>
    </row>
    <row r="49" spans="3:6" x14ac:dyDescent="0.35">
      <c r="C49">
        <v>41</v>
      </c>
      <c r="D49" s="8" t="str">
        <f>HYPERLINK("#'Table 41'!A1", "Which of the following do you think best explains why fake or misleading information spreads online?Select any which apply")</f>
        <v>Which of the following do you think best explains why fake or misleading information spreads online?Select any which apply</v>
      </c>
      <c r="E49" s="14" t="str">
        <f>HYPERLINK("#'Full Results'!A372", "372")</f>
        <v>372</v>
      </c>
      <c r="F49" t="s">
        <v>15</v>
      </c>
    </row>
    <row r="50" spans="3:6" x14ac:dyDescent="0.35">
      <c r="C50">
        <v>42</v>
      </c>
      <c r="D50" s="8" t="str">
        <f>HYPERLINK("#'Table 42'!A1", "Grid Summary: Which of the following, if any, have you personally experienced in the last year?")</f>
        <v>Grid Summary: Which of the following, if any, have you personally experienced in the last year?</v>
      </c>
      <c r="E50" s="7"/>
      <c r="F50" t="s">
        <v>15</v>
      </c>
    </row>
    <row r="51" spans="3:6" x14ac:dyDescent="0.35">
      <c r="C51">
        <v>43</v>
      </c>
      <c r="D51" s="8" t="str">
        <f>HYPERLINK("#'Table 43'!A1", "Which of the following, if any, have you personally experienced in the last year?: A friend sharing fake news and believing it was true")</f>
        <v>Which of the following, if any, have you personally experienced in the last year?: A friend sharing fake news and believing it was true</v>
      </c>
      <c r="E51" s="14" t="str">
        <f>HYPERLINK("#'Full Results'!A388", "388")</f>
        <v>388</v>
      </c>
      <c r="F51" t="s">
        <v>15</v>
      </c>
    </row>
    <row r="52" spans="3:6" x14ac:dyDescent="0.35">
      <c r="C52">
        <v>44</v>
      </c>
      <c r="D52" s="8" t="str">
        <f>HYPERLINK("#'Table 44'!A1", "Which of the following, if any, have you personally experienced in the last year?: Seeing AI generated content online that I believed to be real at first")</f>
        <v>Which of the following, if any, have you personally experienced in the last year?: Seeing AI generated content online that I believed to be real at first</v>
      </c>
      <c r="E52" s="14" t="str">
        <f>HYPERLINK("#'Full Results'!A395", "395")</f>
        <v>395</v>
      </c>
      <c r="F52" t="s">
        <v>15</v>
      </c>
    </row>
    <row r="53" spans="3:6" x14ac:dyDescent="0.35">
      <c r="C53">
        <v>45</v>
      </c>
      <c r="D53" s="8" t="str">
        <f>HYPERLINK("#'Table 45'!A1", "Which of the following, if any, have you personally experienced in the last year?: Seeing something online that I thought was fake that turned out to be true")</f>
        <v>Which of the following, if any, have you personally experienced in the last year?: Seeing something online that I thought was fake that turned out to be true</v>
      </c>
      <c r="E53" s="14" t="str">
        <f>HYPERLINK("#'Full Results'!A402", "402")</f>
        <v>402</v>
      </c>
      <c r="F53" t="s">
        <v>15</v>
      </c>
    </row>
    <row r="54" spans="3:6" x14ac:dyDescent="0.35">
      <c r="C54">
        <v>46</v>
      </c>
      <c r="D54" s="8" t="str">
        <f>HYPERLINK("#'Table 46'!A1", "Which of the following, if any, have you personally experienced in the last year?: Seeing someone’s opinion online presented as fact")</f>
        <v>Which of the following, if any, have you personally experienced in the last year?: Seeing someone’s opinion online presented as fact</v>
      </c>
      <c r="E54" s="14" t="str">
        <f>HYPERLINK("#'Full Results'!A409", "409")</f>
        <v>409</v>
      </c>
      <c r="F54" t="s">
        <v>15</v>
      </c>
    </row>
    <row r="55" spans="3:6" x14ac:dyDescent="0.35">
      <c r="C55">
        <v>47</v>
      </c>
      <c r="D55" s="8" t="str">
        <f>HYPERLINK("#'Table 47'!A1", " Have you ever had an argument with a friend, about whether or not some news or information was “fake news”?")</f>
        <v xml:space="preserve"> Have you ever had an argument with a friend, about whether or not some news or information was “fake news”?</v>
      </c>
      <c r="E55" s="14" t="str">
        <f>HYPERLINK("#'Full Results'!A416", "416")</f>
        <v>416</v>
      </c>
      <c r="F55" t="s">
        <v>15</v>
      </c>
    </row>
    <row r="56" spans="3:6" x14ac:dyDescent="0.35">
      <c r="C56">
        <v>48</v>
      </c>
      <c r="D56" s="8" t="str">
        <f>HYPERLINK("#'Table 48'!A1", " Have you ever personally shared something, online or otherwise, that you would consider to be fake news?")</f>
        <v xml:space="preserve"> Have you ever personally shared something, online or otherwise, that you would consider to be fake news?</v>
      </c>
      <c r="E56" s="14" t="str">
        <f>HYPERLINK("#'Full Results'!A423", "423")</f>
        <v>423</v>
      </c>
      <c r="F56" t="s">
        <v>15</v>
      </c>
    </row>
    <row r="57" spans="3:6" x14ac:dyDescent="0.35">
      <c r="C57">
        <v>49</v>
      </c>
      <c r="D57" s="8" t="str">
        <f>HYPERLINK("#'Table 49'!A1", "Why have you shared things, online or otherwise, that you would consider to be fake news?Select any which apply")</f>
        <v>Why have you shared things, online or otherwise, that you would consider to be fake news?Select any which apply</v>
      </c>
      <c r="E57" s="14" t="str">
        <f>HYPERLINK("#'Full Results'!A431", "431")</f>
        <v>431</v>
      </c>
      <c r="F57" t="s">
        <v>16</v>
      </c>
    </row>
    <row r="58" spans="3:6" x14ac:dyDescent="0.35">
      <c r="C58">
        <v>50</v>
      </c>
      <c r="D58" s="8" t="str">
        <f>HYPERLINK("#'Table 50'!A1", " Have you ever explained to your child, or one of your children, that something they saw online was not true or real?For example, edited or AI-generated images, fake or misleading news")</f>
        <v xml:space="preserve"> Have you ever explained to your child, or one of your children, that something they saw online was not true or real?For example, edited or AI-generated images, fake or misleading news</v>
      </c>
      <c r="E58" s="14" t="str">
        <f>HYPERLINK("#'Full Results'!A443", "443")</f>
        <v>443</v>
      </c>
      <c r="F58" t="s">
        <v>15</v>
      </c>
    </row>
    <row r="59" spans="3:6" x14ac:dyDescent="0.35">
      <c r="C59">
        <v>51</v>
      </c>
      <c r="D59" s="8" t="str">
        <f>HYPERLINK("#'Table 51'!A1", " In general, which of the following comes closest to your view?")</f>
        <v xml:space="preserve"> In general, which of the following comes closest to your view?</v>
      </c>
      <c r="E59" s="14" t="str">
        <f>HYPERLINK("#'Full Results'!A450", "450")</f>
        <v>450</v>
      </c>
      <c r="F59" t="s">
        <v>15</v>
      </c>
    </row>
    <row r="60" spans="3:6" x14ac:dyDescent="0.35">
      <c r="C60">
        <v>52</v>
      </c>
      <c r="D60" s="8" t="str">
        <f>HYPERLINK("#'Table 52'!A1", " In general, which of the following comes closest to your view?")</f>
        <v xml:space="preserve"> In general, which of the following comes closest to your view?</v>
      </c>
      <c r="E60" s="14" t="str">
        <f>HYPERLINK("#'Full Results'!A456", "456")</f>
        <v>456</v>
      </c>
      <c r="F60" t="s">
        <v>15</v>
      </c>
    </row>
    <row r="61" spans="3:6" x14ac:dyDescent="0.35">
      <c r="C61">
        <v>53</v>
      </c>
      <c r="D61" s="8" t="str">
        <f>HYPERLINK("#'Table 53'!A1", "Grid Summary: Do you find the following easy or difficult?AI-generated means something generated by a computer, rather than a human.")</f>
        <v>Grid Summary: Do you find the following easy or difficult?AI-generated means something generated by a computer, rather than a human.</v>
      </c>
      <c r="E61" s="7"/>
      <c r="F61" t="s">
        <v>15</v>
      </c>
    </row>
    <row r="62" spans="3:6" x14ac:dyDescent="0.35">
      <c r="C62">
        <v>54</v>
      </c>
      <c r="D62" s="8" t="str">
        <f>HYPERLINK("#'Table 54'!A1", "Do you find the following easy or difficult?AI-generated means something generated by a computer, rather than a human.: Identifying AI-generated images")</f>
        <v>Do you find the following easy or difficult?AI-generated means something generated by a computer, rather than a human.: Identifying AI-generated images</v>
      </c>
      <c r="E62" s="14" t="str">
        <f>HYPERLINK("#'Full Results'!A462", "462")</f>
        <v>462</v>
      </c>
      <c r="F62" t="s">
        <v>15</v>
      </c>
    </row>
    <row r="63" spans="3:6" x14ac:dyDescent="0.35">
      <c r="C63">
        <v>55</v>
      </c>
      <c r="D63" s="8" t="str">
        <f>HYPERLINK("#'Table 55'!A1", "Do you find the following easy or difficult?AI-generated means something generated by a computer, rather than a human.: Identifying AI-generated video")</f>
        <v>Do you find the following easy or difficult?AI-generated means something generated by a computer, rather than a human.: Identifying AI-generated video</v>
      </c>
      <c r="E63" s="14" t="str">
        <f>HYPERLINK("#'Full Results'!A474", "474")</f>
        <v>474</v>
      </c>
      <c r="F63" t="s">
        <v>15</v>
      </c>
    </row>
    <row r="64" spans="3:6" x14ac:dyDescent="0.35">
      <c r="C64">
        <v>56</v>
      </c>
      <c r="D64" s="8" t="str">
        <f>HYPERLINK("#'Table 56'!A1", "Do you find the following easy or difficult?AI-generated means something generated by a computer, rather than a human.: Identifying fake news websites")</f>
        <v>Do you find the following easy or difficult?AI-generated means something generated by a computer, rather than a human.: Identifying fake news websites</v>
      </c>
      <c r="E64" s="14" t="str">
        <f>HYPERLINK("#'Full Results'!A486", "486")</f>
        <v>486</v>
      </c>
      <c r="F64" t="s">
        <v>15</v>
      </c>
    </row>
    <row r="65" spans="3:6" x14ac:dyDescent="0.35">
      <c r="C65">
        <v>57</v>
      </c>
      <c r="D65" s="8" t="str">
        <f>HYPERLINK("#'Table 57'!A1", " Have you ever encountered fake or misleading information which was offensive towards groups of people online?E.g. fake or misleading information which was racist, sexist, homophobic")</f>
        <v xml:space="preserve"> Have you ever encountered fake or misleading information which was offensive towards groups of people online?E.g. fake or misleading information which was racist, sexist, homophobic</v>
      </c>
      <c r="E65" s="14" t="str">
        <f>HYPERLINK("#'Full Results'!A498", "498")</f>
        <v>498</v>
      </c>
      <c r="F65" t="s">
        <v>15</v>
      </c>
    </row>
    <row r="66" spans="3:6" x14ac:dyDescent="0.35">
      <c r="C66">
        <v>58</v>
      </c>
      <c r="D66" s="8" t="str">
        <f>HYPERLINK("#'Table 58'!A1", "In this survey we are going to ask some questions about “conspiracy theories”. We are interested in understanding what you understand these to be, and whether you have encountered them. Please answer as honestly as you can. Which of the following...")</f>
        <v>In this survey we are going to ask some questions about “conspiracy theories”. We are interested in understanding what you understand these to be, and whether you have encountered them. Please answer as honestly as you can. Which of the following...</v>
      </c>
      <c r="E66" s="14" t="str">
        <f>HYPERLINK("#'Full Results'!A505", "505")</f>
        <v>505</v>
      </c>
      <c r="F66" t="s">
        <v>15</v>
      </c>
    </row>
    <row r="67" spans="3:6" x14ac:dyDescent="0.35">
      <c r="C67">
        <v>59</v>
      </c>
      <c r="D67" s="8" t="str">
        <f>HYPERLINK("#'Table 59'!A1", " Which of the following comes closest to your view?")</f>
        <v xml:space="preserve"> Which of the following comes closest to your view?</v>
      </c>
      <c r="E67" s="14" t="str">
        <f>HYPERLINK("#'Full Results'!A518", "518")</f>
        <v>518</v>
      </c>
      <c r="F67" t="s">
        <v>15</v>
      </c>
    </row>
    <row r="68" spans="3:6" x14ac:dyDescent="0.35">
      <c r="C68">
        <v>60</v>
      </c>
      <c r="D68" s="8" t="str">
        <f>HYPERLINK("#'Table 60'!A1", "Grid Summary: Which of the following, if any, have you experienced in the last year?")</f>
        <v>Grid Summary: Which of the following, if any, have you experienced in the last year?</v>
      </c>
      <c r="E68" s="7"/>
      <c r="F68" t="s">
        <v>15</v>
      </c>
    </row>
    <row r="69" spans="3:6" x14ac:dyDescent="0.35">
      <c r="C69">
        <v>61</v>
      </c>
      <c r="D69" s="8" t="str">
        <f>HYPERLINK("#'Table 61'!A1", "Which of the following, if any, have you experienced in the last year?: Your child(ren) believing information you would consider a “conspiracy theory”")</f>
        <v>Which of the following, if any, have you experienced in the last year?: Your child(ren) believing information you would consider a “conspiracy theory”</v>
      </c>
      <c r="E69" s="14" t="str">
        <f>HYPERLINK("#'Full Results'!A524", "524")</f>
        <v>524</v>
      </c>
      <c r="F69" t="s">
        <v>15</v>
      </c>
    </row>
    <row r="70" spans="3:6" x14ac:dyDescent="0.35">
      <c r="C70">
        <v>62</v>
      </c>
      <c r="D70" s="8" t="str">
        <f>HYPERLINK("#'Table 62'!A1", "Which of the following, if any, have you experienced in the last year?: Encountering someone on social media who believes information you would consider a “conspiracy theory”")</f>
        <v>Which of the following, if any, have you experienced in the last year?: Encountering someone on social media who believes information you would consider a “conspiracy theory”</v>
      </c>
      <c r="E70" s="14" t="str">
        <f>HYPERLINK("#'Full Results'!A531", "531")</f>
        <v>531</v>
      </c>
      <c r="F70" t="s">
        <v>15</v>
      </c>
    </row>
    <row r="71" spans="3:6" x14ac:dyDescent="0.35">
      <c r="C71">
        <v>63</v>
      </c>
      <c r="D71" s="8" t="str">
        <f>HYPERLINK("#'Table 63'!A1", "Which of the following, if any, have you experienced in the last year?: Someone in your class believing information you would consider “fake news”")</f>
        <v>Which of the following, if any, have you experienced in the last year?: Someone in your class believing information you would consider “fake news”</v>
      </c>
      <c r="E71" s="14" t="str">
        <f>HYPERLINK("#'Full Results'!A538", "538")</f>
        <v>538</v>
      </c>
      <c r="F71" t="s">
        <v>15</v>
      </c>
    </row>
    <row r="72" spans="3:6" x14ac:dyDescent="0.35">
      <c r="C72">
        <v>64</v>
      </c>
      <c r="D72" s="8" t="str">
        <f>HYPERLINK("#'Table 64'!A1", "Which of the following, if any, have you experienced in the last year?: Encountering someone on social media who believes information you would consider “fake news”")</f>
        <v>Which of the following, if any, have you experienced in the last year?: Encountering someone on social media who believes information you would consider “fake news”</v>
      </c>
      <c r="E72" s="14" t="str">
        <f>HYPERLINK("#'Full Results'!A545", "545")</f>
        <v>545</v>
      </c>
      <c r="F72" t="s">
        <v>15</v>
      </c>
    </row>
    <row r="73" spans="3:6" x14ac:dyDescent="0.35">
      <c r="C73">
        <v>65</v>
      </c>
      <c r="D73" s="8" t="str">
        <f>HYPERLINK("#'Table 65'!A1", "Which of the following, if any, have you experienced in the last year?: A relative or friend believing information you would consider a “conspiracy theory”")</f>
        <v>Which of the following, if any, have you experienced in the last year?: A relative or friend believing information you would consider a “conspiracy theory”</v>
      </c>
      <c r="E73" s="14" t="str">
        <f>HYPERLINK("#'Full Results'!A552", "552")</f>
        <v>552</v>
      </c>
      <c r="F73" t="s">
        <v>15</v>
      </c>
    </row>
    <row r="74" spans="3:6" x14ac:dyDescent="0.35">
      <c r="C74">
        <v>66</v>
      </c>
      <c r="D74" s="8" t="str">
        <f>HYPERLINK("#'Table 66'!A1", " Has your child ever mentioned their belief in a conspiracy theory to you?")</f>
        <v xml:space="preserve"> Has your child ever mentioned their belief in a conspiracy theory to you?</v>
      </c>
      <c r="E74" s="14" t="str">
        <f>HYPERLINK("#'Full Results'!A559", "559")</f>
        <v>559</v>
      </c>
      <c r="F74" t="s">
        <v>15</v>
      </c>
    </row>
    <row r="75" spans="3:6" x14ac:dyDescent="0.35">
      <c r="C75">
        <v>67</v>
      </c>
      <c r="D75" s="8" t="str">
        <f>HYPERLINK("#'Table 67'!A1", " Have any of your child’s friends or peers ever mentioned their belief in a conspiracy theory to you?")</f>
        <v xml:space="preserve"> Have any of your child’s friends or peers ever mentioned their belief in a conspiracy theory to you?</v>
      </c>
      <c r="E75" s="14" t="str">
        <f>HYPERLINK("#'Full Results'!A565", "565")</f>
        <v>565</v>
      </c>
      <c r="F75" t="s">
        <v>15</v>
      </c>
    </row>
    <row r="76" spans="3:6" x14ac:dyDescent="0.35">
      <c r="C76">
        <v>68</v>
      </c>
      <c r="D76" s="8" t="str">
        <f>HYPERLINK("#'Table 68'!A1", "And, as far as you know, where did your child hear about this conspiracy theory? Select any which apply")</f>
        <v>And, as far as you know, where did your child hear about this conspiracy theory? Select any which apply</v>
      </c>
      <c r="E76" s="14" t="str">
        <f>HYPERLINK("#'Full Results'!A571", "571")</f>
        <v>571</v>
      </c>
      <c r="F76" t="s">
        <v>17</v>
      </c>
    </row>
    <row r="77" spans="3:6" x14ac:dyDescent="0.35">
      <c r="C77">
        <v>69</v>
      </c>
      <c r="D77" s="8" t="str">
        <f>HYPERLINK("#'Table 69'!A1", " Would you say that the conspiracy theory your child mentioned is harmful to believe in?")</f>
        <v xml:space="preserve"> Would you say that the conspiracy theory your child mentioned is harmful to believe in?</v>
      </c>
      <c r="E77" s="14" t="str">
        <f>HYPERLINK("#'Full Results'!A582", "582")</f>
        <v>582</v>
      </c>
      <c r="F77" t="s">
        <v>17</v>
      </c>
    </row>
    <row r="78" spans="3:6" x14ac:dyDescent="0.35">
      <c r="C78">
        <v>70</v>
      </c>
      <c r="D78" s="8" t="str">
        <f>HYPERLINK("#'Table 70'!A1", " As far as you know, did your child believe the conspiracy theory they mentioned?")</f>
        <v xml:space="preserve"> As far as you know, did your child believe the conspiracy theory they mentioned?</v>
      </c>
      <c r="E78" s="14" t="str">
        <f>HYPERLINK("#'Full Results'!A588", "588")</f>
        <v>588</v>
      </c>
      <c r="F78" t="s">
        <v>17</v>
      </c>
    </row>
    <row r="79" spans="3:6" x14ac:dyDescent="0.35">
      <c r="C79">
        <v>71</v>
      </c>
      <c r="D79" s="8" t="str">
        <f>HYPERLINK("#'Table 71'!A1", "In your view, which of the following explains why children between the ages of 11 and 18 bring up conspiracy theories at school?Select any which apply")</f>
        <v>In your view, which of the following explains why children between the ages of 11 and 18 bring up conspiracy theories at school?Select any which apply</v>
      </c>
      <c r="E79" s="14" t="str">
        <f>HYPERLINK("#'Full Results'!A596", "596")</f>
        <v>596</v>
      </c>
      <c r="F79" t="s">
        <v>15</v>
      </c>
    </row>
    <row r="80" spans="3:6" x14ac:dyDescent="0.35">
      <c r="C80">
        <v>72</v>
      </c>
      <c r="D80" s="8" t="str">
        <f>HYPERLINK("#'Table 72'!A1", " In general, would you say that “conspiracy theories” are a problem in your child(ren)’s school or not?")</f>
        <v xml:space="preserve"> In general, would you say that “conspiracy theories” are a problem in your child(ren)’s school or not?</v>
      </c>
      <c r="E80" s="14" t="str">
        <f>HYPERLINK("#'Full Results'!A607", "607")</f>
        <v>607</v>
      </c>
      <c r="F80" t="s">
        <v>15</v>
      </c>
    </row>
    <row r="81" spans="3:6" x14ac:dyDescent="0.35">
      <c r="C81">
        <v>73</v>
      </c>
      <c r="D81" s="8" t="str">
        <f>HYPERLINK("#'Table 73'!A1", " Which of the following comes closest to your view on “conspiracy theories”?")</f>
        <v xml:space="preserve"> Which of the following comes closest to your view on “conspiracy theories”?</v>
      </c>
      <c r="E81" s="14" t="str">
        <f>HYPERLINK("#'Full Results'!A615", "615")</f>
        <v>615</v>
      </c>
      <c r="F81" t="s">
        <v>15</v>
      </c>
    </row>
    <row r="82" spans="3:6" x14ac:dyDescent="0.35">
      <c r="C82">
        <v>74</v>
      </c>
      <c r="D82" s="8" t="str">
        <f>HYPERLINK("#'Table 74'!A1", " Which of the following comes closest to your view on “conspiracy theories”?")</f>
        <v xml:space="preserve"> Which of the following comes closest to your view on “conspiracy theories”?</v>
      </c>
      <c r="E82" s="14" t="str">
        <f>HYPERLINK("#'Full Results'!A621", "621")</f>
        <v>621</v>
      </c>
      <c r="F82" t="s">
        <v>15</v>
      </c>
    </row>
    <row r="83" spans="3:6" x14ac:dyDescent="0.35">
      <c r="C83">
        <v>75</v>
      </c>
      <c r="D83" s="8" t="str">
        <f>HYPERLINK("#'Table 75'!A1", "In your view, whose responsibility is it to deal with “conspiracy theories” being shared in schools?Select as many as apply")</f>
        <v>In your view, whose responsibility is it to deal with “conspiracy theories” being shared in schools?Select as many as apply</v>
      </c>
      <c r="E83" s="14" t="str">
        <f>HYPERLINK("#'Full Results'!A627", "627")</f>
        <v>627</v>
      </c>
      <c r="F83" t="s">
        <v>15</v>
      </c>
    </row>
    <row r="84" spans="3:6" x14ac:dyDescent="0.35">
      <c r="C84">
        <v>76</v>
      </c>
      <c r="D84" s="8" t="str">
        <f>HYPERLINK("#'Table 76'!A1", " Have you ever met someone who believes something you would consider to be a “conspiracy theory”?")</f>
        <v xml:space="preserve"> Have you ever met someone who believes something you would consider to be a “conspiracy theory”?</v>
      </c>
      <c r="E84" s="14" t="str">
        <f>HYPERLINK("#'Full Results'!A637", "637")</f>
        <v>637</v>
      </c>
      <c r="F84" t="s">
        <v>15</v>
      </c>
    </row>
    <row r="85" spans="3:6" x14ac:dyDescent="0.35">
      <c r="C85">
        <v>77</v>
      </c>
      <c r="D85" s="8" t="str">
        <f>HYPERLINK("#'Table 77'!A1", "Thinking about the person you met who believes a conspiracy theory, which of the following were they?You may select more than one of the following if you have met more than one person")</f>
        <v>Thinking about the person you met who believes a conspiracy theory, which of the following were they?You may select more than one of the following if you have met more than one person</v>
      </c>
      <c r="E85" s="14" t="str">
        <f>HYPERLINK("#'Full Results'!A644", "644")</f>
        <v>644</v>
      </c>
      <c r="F85" t="s">
        <v>18</v>
      </c>
    </row>
    <row r="86" spans="3:6" x14ac:dyDescent="0.35">
      <c r="C86">
        <v>78</v>
      </c>
      <c r="D86" s="8" t="str">
        <f>HYPERLINK("#'Table 78'!A1", "Grid Summary: Which of the following, if any, have you experienced in the last year?")</f>
        <v>Grid Summary: Which of the following, if any, have you experienced in the last year?</v>
      </c>
      <c r="E86" s="7"/>
      <c r="F86" t="s">
        <v>15</v>
      </c>
    </row>
    <row r="87" spans="3:6" x14ac:dyDescent="0.35">
      <c r="C87">
        <v>79</v>
      </c>
      <c r="D87" s="8" t="str">
        <f>HYPERLINK("#'Table 79'!A1", "Which of the following, if any, have you experienced in the last year?: A friendship becoming more difficult because of the opinions they hold")</f>
        <v>Which of the following, if any, have you experienced in the last year?: A friendship becoming more difficult because of the opinions they hold</v>
      </c>
      <c r="E87" s="14" t="str">
        <f>HYPERLINK("#'Full Results'!A654", "654")</f>
        <v>654</v>
      </c>
      <c r="F87" t="s">
        <v>15</v>
      </c>
    </row>
    <row r="88" spans="3:6" x14ac:dyDescent="0.35">
      <c r="C88">
        <v>80</v>
      </c>
      <c r="D88" s="8" t="str">
        <f>HYPERLINK("#'Table 80'!A1", "Which of the following, if any, have you experienced in the last year?: A romantic relationship becoming more difficult because of the opinions they hold")</f>
        <v>Which of the following, if any, have you experienced in the last year?: A romantic relationship becoming more difficult because of the opinions they hold</v>
      </c>
      <c r="E88" s="14" t="str">
        <f>HYPERLINK("#'Full Results'!A661", "661")</f>
        <v>661</v>
      </c>
      <c r="F88" t="s">
        <v>15</v>
      </c>
    </row>
    <row r="89" spans="3:6" x14ac:dyDescent="0.35">
      <c r="C89">
        <v>81</v>
      </c>
      <c r="D89" s="8" t="str">
        <f>HYPERLINK("#'Table 81'!A1", "Which of the following, if any, have you experienced in the last year?: A relationship with a relative becoming more difficult because of the opinions they hold")</f>
        <v>Which of the following, if any, have you experienced in the last year?: A relationship with a relative becoming more difficult because of the opinions they hold</v>
      </c>
      <c r="E89" s="14" t="str">
        <f>HYPERLINK("#'Full Results'!A668", "668")</f>
        <v>668</v>
      </c>
      <c r="F89" t="s">
        <v>15</v>
      </c>
    </row>
    <row r="90" spans="3:6" x14ac:dyDescent="0.35">
      <c r="C90">
        <v>82</v>
      </c>
      <c r="D90" s="8" t="str">
        <f>HYPERLINK("#'Table 82'!A1", "Which of the following, if any, have you experienced in the last year?: Not knowing whether some information you saw online is true or false")</f>
        <v>Which of the following, if any, have you experienced in the last year?: Not knowing whether some information you saw online is true or false</v>
      </c>
      <c r="E90" s="14" t="str">
        <f>HYPERLINK("#'Full Results'!A675", "675")</f>
        <v>675</v>
      </c>
      <c r="F90" t="s">
        <v>15</v>
      </c>
    </row>
    <row r="91" spans="3:6" x14ac:dyDescent="0.35">
      <c r="C91">
        <v>83</v>
      </c>
      <c r="D91" s="8" t="str">
        <f>HYPERLINK("#'Table 83'!A1", "Which of the following, if any, have you experienced in the last year?: Correcting someone because they believe something incorrect and harmful")</f>
        <v>Which of the following, if any, have you experienced in the last year?: Correcting someone because they believe something incorrect and harmful</v>
      </c>
      <c r="E91" s="14" t="str">
        <f>HYPERLINK("#'Full Results'!A682", "682")</f>
        <v>682</v>
      </c>
      <c r="F91" t="s">
        <v>15</v>
      </c>
    </row>
    <row r="92" spans="3:6" x14ac:dyDescent="0.35">
      <c r="C92">
        <v>84</v>
      </c>
      <c r="D92" s="8" t="str">
        <f>HYPERLINK("#'Table 84'!A1", "Where would you go for support if you learned that your child was spreading conspiracy theories or misinformation?Select any which apply")</f>
        <v>Where would you go for support if you learned that your child was spreading conspiracy theories or misinformation?Select any which apply</v>
      </c>
      <c r="E92" s="14" t="str">
        <f>HYPERLINK("#'Full Results'!A689", "689")</f>
        <v>689</v>
      </c>
      <c r="F92" t="s">
        <v>15</v>
      </c>
    </row>
    <row r="93" spans="3:6" x14ac:dyDescent="0.35">
      <c r="C93">
        <v>85</v>
      </c>
      <c r="D93" s="8" t="str">
        <f>HYPERLINK("#'Table 85'!A1", " Thinking just about schools and parents, who should be responsible for tackling the spread of conspiracy theories and misinformation, which of the following statements comes closest to your view?")</f>
        <v xml:space="preserve"> Thinking just about schools and parents, who should be responsible for tackling the spread of conspiracy theories and misinformation, which of the following statements comes closest to your view?</v>
      </c>
      <c r="E93" s="14" t="str">
        <f>HYPERLINK("#'Full Results'!A704", "704")</f>
        <v>704</v>
      </c>
      <c r="F93" t="s">
        <v>15</v>
      </c>
    </row>
    <row r="94" spans="3:6" x14ac:dyDescent="0.35">
      <c r="C94">
        <v>86</v>
      </c>
      <c r="D94" s="8" t="str">
        <f>HYPERLINK("#'Table 86'!A1", "What kind of support, if any, have you received from your child(ren)’s school(s) with how to address conspiracy theories and misinformation?Select any which apply")</f>
        <v>What kind of support, if any, have you received from your child(ren)’s school(s) with how to address conspiracy theories and misinformation?Select any which apply</v>
      </c>
      <c r="E94" s="14" t="str">
        <f>HYPERLINK("#'Full Results'!A713", "713")</f>
        <v>713</v>
      </c>
      <c r="F94" t="s">
        <v>15</v>
      </c>
    </row>
    <row r="95" spans="3:6" x14ac:dyDescent="0.35">
      <c r="C95">
        <v>87</v>
      </c>
      <c r="D95" s="8" t="str">
        <f>HYPERLINK("#'Table 87'!A1", " Do you think you receive enough support from your child(ren)’s school(s) with how to address conspiracy theories and misinformation?")</f>
        <v xml:space="preserve"> Do you think you receive enough support from your child(ren)’s school(s) with how to address conspiracy theories and misinformation?</v>
      </c>
      <c r="E95" s="14" t="str">
        <f>HYPERLINK("#'Full Results'!A725", "725")</f>
        <v>725</v>
      </c>
      <c r="F95" t="s">
        <v>15</v>
      </c>
    </row>
    <row r="96" spans="3:6" x14ac:dyDescent="0.35">
      <c r="C96">
        <v>88</v>
      </c>
      <c r="D96" s="8" t="str">
        <f>HYPERLINK("#'Table 88'!A1", "Grid Summary:  Which of the following are true for you?")</f>
        <v>Grid Summary:  Which of the following are true for you?</v>
      </c>
      <c r="E96" s="7"/>
      <c r="F96" t="s">
        <v>19</v>
      </c>
    </row>
    <row r="97" spans="3:6" x14ac:dyDescent="0.35">
      <c r="C97">
        <v>89</v>
      </c>
      <c r="D97" s="8" t="str">
        <f>HYPERLINK("#'Table 89'!A1", " Which of the following are true for you?: My oldest child influences what my younger child(ren) believe(s)")</f>
        <v> Which of the following are true for you?: My oldest child influences what my younger child(ren) believe(s)</v>
      </c>
      <c r="E97" s="14" t="str">
        <f>HYPERLINK("#'Full Results'!A732", "732")</f>
        <v>732</v>
      </c>
      <c r="F97" t="s">
        <v>19</v>
      </c>
    </row>
    <row r="98" spans="3:6" x14ac:dyDescent="0.35">
      <c r="C98">
        <v>90</v>
      </c>
      <c r="D98" s="8" t="str">
        <f>HYPERLINK("#'Table 90'!A1", " Which of the following are true for you?: My youngest child influences what my older child(ren) believe(s)")</f>
        <v> Which of the following are true for you?: My youngest child influences what my older child(ren) believe(s)</v>
      </c>
      <c r="E98" s="14" t="str">
        <f>HYPERLINK("#'Full Results'!A738", "738")</f>
        <v>738</v>
      </c>
      <c r="F98" t="s">
        <v>19</v>
      </c>
    </row>
    <row r="99" spans="3:6" x14ac:dyDescent="0.35">
      <c r="C99">
        <v>91</v>
      </c>
      <c r="D99" s="8" t="str">
        <f>HYPERLINK("#'Table 91'!A1", " Which of the following are true for you?: My children tend to agree and reinforce each other’s beliefs")</f>
        <v> Which of the following are true for you?: My children tend to agree and reinforce each other’s beliefs</v>
      </c>
      <c r="E99" s="14" t="str">
        <f>HYPERLINK("#'Full Results'!A744", "744")</f>
        <v>744</v>
      </c>
      <c r="F99" t="s">
        <v>19</v>
      </c>
    </row>
    <row r="100" spans="3:6" x14ac:dyDescent="0.35">
      <c r="C100">
        <v>92</v>
      </c>
      <c r="D100" s="8" t="str">
        <f>HYPERLINK("#'Table 92'!A1", " Which of the following are true for you?: My children challenge each other’s beliefs and encourage critical thinking")</f>
        <v> Which of the following are true for you?: My children challenge each other’s beliefs and encourage critical thinking</v>
      </c>
      <c r="E100" s="14" t="str">
        <f>HYPERLINK("#'Full Results'!A750", "750")</f>
        <v>750</v>
      </c>
      <c r="F100" t="s">
        <v>19</v>
      </c>
    </row>
    <row r="101" spans="3:6" x14ac:dyDescent="0.35">
      <c r="C101">
        <v>93</v>
      </c>
      <c r="D101" s="8" t="str">
        <f>HYPERLINK("#'Table 93'!A1", " Which of the following are true for you?: My children talk through different ideas together before forming beliefs")</f>
        <v> Which of the following are true for you?: My children talk through different ideas together before forming beliefs</v>
      </c>
      <c r="E101" s="14" t="str">
        <f>HYPERLINK("#'Full Results'!A756", "756")</f>
        <v>756</v>
      </c>
      <c r="F101" t="s">
        <v>19</v>
      </c>
    </row>
    <row r="102" spans="3:6" x14ac:dyDescent="0.35">
      <c r="C102">
        <v>94</v>
      </c>
      <c r="D102" s="8" t="str">
        <f>HYPERLINK("#'Table 94'!A1", " Which of the following are true for you?: My children often share unverified information with each other")</f>
        <v> Which of the following are true for you?: My children often share unverified information with each other</v>
      </c>
      <c r="E102" s="14" t="str">
        <f>HYPERLINK("#'Full Results'!A762", "762")</f>
        <v>762</v>
      </c>
      <c r="F102" t="s">
        <v>19</v>
      </c>
    </row>
    <row r="103" spans="3:6" x14ac:dyDescent="0.35">
      <c r="C103">
        <v>95</v>
      </c>
      <c r="D103" s="8" t="str">
        <f>HYPERLINK("#'Table 95'!A1", " Which of the following are true for you?: My children argue about what’s true or believable")</f>
        <v> Which of the following are true for you?: My children argue about what’s true or believable</v>
      </c>
      <c r="E103" s="14" t="str">
        <f>HYPERLINK("#'Full Results'!A768", "768")</f>
        <v>768</v>
      </c>
      <c r="F103" t="s">
        <v>19</v>
      </c>
    </row>
    <row r="104" spans="3:6" x14ac:dyDescent="0.35">
      <c r="C104">
        <v>96</v>
      </c>
      <c r="D104" s="8" t="str">
        <f>HYPERLINK("#'Table 96'!A1", " Which of the following are true for you?: My children don’t often talk about their beliefs with one another")</f>
        <v> Which of the following are true for you?: My children don’t often talk about their beliefs with one another</v>
      </c>
      <c r="E104" s="14" t="str">
        <f>HYPERLINK("#'Full Results'!A774", "774")</f>
        <v>774</v>
      </c>
      <c r="F104" t="s">
        <v>19</v>
      </c>
    </row>
    <row r="105" spans="3:6" x14ac:dyDescent="0.35">
      <c r="C105">
        <v>97</v>
      </c>
      <c r="D105" s="8" t="str">
        <f>HYPERLINK("#'Table 97'!A1", "Grid Summary: If your child told you that someone at school was spreading information which they found offensive and thought was false, how confident are you that you would be able to do the following?")</f>
        <v>Grid Summary: If your child told you that someone at school was spreading information which they found offensive and thought was false, how confident are you that you would be able to do the following?</v>
      </c>
      <c r="E105" s="7"/>
      <c r="F105" t="s">
        <v>15</v>
      </c>
    </row>
    <row r="106" spans="3:6" x14ac:dyDescent="0.35">
      <c r="C106">
        <v>98</v>
      </c>
      <c r="D106" s="8" t="str">
        <f>HYPERLINK("#'Table 98'!A1", "If your child told you that someone at school was spreading information which they found offensive and thought was false, how confident are you that you would be able to do the following?: Speak to a teacher about the incident")</f>
        <v>If your child told you that someone at school was spreading information which they found offensive and thought was false, how confident are you that you would be able to do the following?: Speak to a teacher about the incident</v>
      </c>
      <c r="E106" s="14" t="str">
        <f>HYPERLINK("#'Full Results'!A780", "780")</f>
        <v>780</v>
      </c>
      <c r="F106" t="s">
        <v>15</v>
      </c>
    </row>
    <row r="107" spans="3:6" x14ac:dyDescent="0.35">
      <c r="C107">
        <v>99</v>
      </c>
      <c r="D107" s="8" t="str">
        <f>HYPERLINK("#'Table 99'!A1", "If your child told you that someone at school was spreading information which they found offensive and thought was false, how confident are you that you would be able to do the following?: Speak to a teacher who would understand")</f>
        <v>If your child told you that someone at school was spreading information which they found offensive and thought was false, how confident are you that you would be able to do the following?: Speak to a teacher who would understand</v>
      </c>
      <c r="E107" s="14" t="str">
        <f>HYPERLINK("#'Full Results'!A791", "791")</f>
        <v>791</v>
      </c>
      <c r="F107" t="s">
        <v>15</v>
      </c>
    </row>
    <row r="108" spans="3:6" x14ac:dyDescent="0.35">
      <c r="C108">
        <v>100</v>
      </c>
      <c r="D108" s="8" t="str">
        <f>HYPERLINK("#'Table 100'!A1", "If your child told you that someone at school was spreading information which they found offensive and thought was false, how confident are you that you would be able to do the following?: Get the school to take action to prevent future incidents")</f>
        <v>If your child told you that someone at school was spreading information which they found offensive and thought was false, how confident are you that you would be able to do the following?: Get the school to take action to prevent future incidents</v>
      </c>
      <c r="E108" s="14" t="str">
        <f>HYPERLINK("#'Full Results'!A802", "802")</f>
        <v>802</v>
      </c>
      <c r="F108" t="s">
        <v>15</v>
      </c>
    </row>
    <row r="109" spans="3:6" x14ac:dyDescent="0.35">
      <c r="C109">
        <v>101</v>
      </c>
      <c r="D109" s="8" t="str">
        <f>HYPERLINK("#'Table 101'!A1", "In discussions with your child(ren), which of the following viewpoints have they claimed to believe?Select any which apply")</f>
        <v>In discussions with your child(ren), which of the following viewpoints have they claimed to believe?Select any which apply</v>
      </c>
      <c r="E109" s="14" t="str">
        <f>HYPERLINK("#'Full Results'!A813", "813")</f>
        <v>813</v>
      </c>
      <c r="F109" t="s">
        <v>15</v>
      </c>
    </row>
    <row r="110" spans="3:6" x14ac:dyDescent="0.35">
      <c r="C110">
        <v>102</v>
      </c>
      <c r="D110" s="8" t="str">
        <f>HYPERLINK("#'Table 102'!A1", " Imagine that your child, or one of your children, said that they believed that aliens were real and the government was hiding this fact. Which of the following comes closest to your view?  ")</f>
        <v xml:space="preserve"> Imagine that your child, or one of your children, said that they believed that aliens were real and the government was hiding this fact. Which of the following comes closest to your view?  </v>
      </c>
      <c r="E110" s="14" t="str">
        <f>HYPERLINK("#'Full Results'!A826", "826")</f>
        <v>826</v>
      </c>
      <c r="F110" t="s">
        <v>20</v>
      </c>
    </row>
    <row r="111" spans="3:6" x14ac:dyDescent="0.35">
      <c r="C111">
        <v>103</v>
      </c>
      <c r="D111" s="8" t="str">
        <f>HYPERLINK("#'Table 103'!A1", " Do you think this belief that aliens are real and the government is hiding it is a harmful thing for someone to say?")</f>
        <v xml:space="preserve"> Do you think this belief that aliens are real and the government is hiding it is a harmful thing for someone to say?</v>
      </c>
      <c r="E111" s="14" t="str">
        <f>HYPERLINK("#'Full Results'!A832", "832")</f>
        <v>832</v>
      </c>
      <c r="F111" t="s">
        <v>20</v>
      </c>
    </row>
    <row r="112" spans="3:6" x14ac:dyDescent="0.35">
      <c r="C112">
        <v>104</v>
      </c>
      <c r="D112" s="8" t="str">
        <f>HYPERLINK("#'Table 104'!A1", "How do you think a teacher should respond to someone expressing the view that aliens are real and the government was hiding it?Select any which apply")</f>
        <v>How do you think a teacher should respond to someone expressing the view that aliens are real and the government was hiding it?Select any which apply</v>
      </c>
      <c r="E112" s="14" t="str">
        <f>HYPERLINK("#'Full Results'!A840", "840")</f>
        <v>840</v>
      </c>
      <c r="F112" t="s">
        <v>20</v>
      </c>
    </row>
    <row r="113" spans="3:6" x14ac:dyDescent="0.35">
      <c r="C113">
        <v>105</v>
      </c>
      <c r="D113" s="8" t="str">
        <f>HYPERLINK("#'Table 105'!A1", " Imagine that your child, or one of your children, said that they believed that the moon landings were staged. Which of the following comes closest to your view?  ")</f>
        <v xml:space="preserve"> Imagine that your child, or one of your children, said that they believed that the moon landings were staged. Which of the following comes closest to your view?  </v>
      </c>
      <c r="E113" s="14" t="str">
        <f>HYPERLINK("#'Full Results'!A850", "850")</f>
        <v>850</v>
      </c>
      <c r="F113" t="s">
        <v>21</v>
      </c>
    </row>
    <row r="114" spans="3:6" x14ac:dyDescent="0.35">
      <c r="C114">
        <v>106</v>
      </c>
      <c r="D114" s="8" t="str">
        <f>HYPERLINK("#'Table 106'!A1", " Do you think this belief that the moon landings were staged is a harmful thing for someone to say?")</f>
        <v xml:space="preserve"> Do you think this belief that the moon landings were staged is a harmful thing for someone to say?</v>
      </c>
      <c r="E114" s="14" t="str">
        <f>HYPERLINK("#'Full Results'!A856", "856")</f>
        <v>856</v>
      </c>
      <c r="F114" t="s">
        <v>21</v>
      </c>
    </row>
    <row r="115" spans="3:6" x14ac:dyDescent="0.35">
      <c r="C115">
        <v>107</v>
      </c>
      <c r="D115" s="8" t="str">
        <f>HYPERLINK("#'Table 107'!A1", "How do you think a teacher should respond to someone expressing the view that the moon landings were staged?Select any which apply")</f>
        <v>How do you think a teacher should respond to someone expressing the view that the moon landings were staged?Select any which apply</v>
      </c>
      <c r="E115" s="14" t="str">
        <f>HYPERLINK("#'Full Results'!A864", "864")</f>
        <v>864</v>
      </c>
      <c r="F115" t="s">
        <v>21</v>
      </c>
    </row>
    <row r="116" spans="3:6" x14ac:dyDescent="0.35">
      <c r="C116">
        <v>108</v>
      </c>
      <c r="D116" s="8" t="str">
        <f>HYPERLINK("#'Table 108'!A1", " Imagine that your child, or one of your children, said that they believed that vaccinations are harmful. Which of the following comes closest to your view?  ")</f>
        <v xml:space="preserve"> Imagine that your child, or one of your children, said that they believed that vaccinations are harmful. Which of the following comes closest to your view?  </v>
      </c>
      <c r="E116" s="14" t="str">
        <f>HYPERLINK("#'Full Results'!A874", "874")</f>
        <v>874</v>
      </c>
      <c r="F116" t="s">
        <v>22</v>
      </c>
    </row>
    <row r="117" spans="3:6" x14ac:dyDescent="0.35">
      <c r="C117">
        <v>109</v>
      </c>
      <c r="D117" s="8" t="str">
        <f>HYPERLINK("#'Table 109'!A1", " Do you think this belief that vaccinations are harmful, is a harmful thing for someone to say?")</f>
        <v xml:space="preserve"> Do you think this belief that vaccinations are harmful, is a harmful thing for someone to say?</v>
      </c>
      <c r="E117" s="14" t="str">
        <f>HYPERLINK("#'Full Results'!A880", "880")</f>
        <v>880</v>
      </c>
      <c r="F117" t="s">
        <v>22</v>
      </c>
    </row>
    <row r="118" spans="3:6" x14ac:dyDescent="0.35">
      <c r="C118">
        <v>110</v>
      </c>
      <c r="D118" s="8" t="str">
        <f>HYPERLINK("#'Table 110'!A1", "How do you think a teacher should respond to someone expressing the view that vaccinations are harmful?Select any which apply")</f>
        <v>How do you think a teacher should respond to someone expressing the view that vaccinations are harmful?Select any which apply</v>
      </c>
      <c r="E118" s="14" t="str">
        <f>HYPERLINK("#'Full Results'!A888", "888")</f>
        <v>888</v>
      </c>
      <c r="F118" t="s">
        <v>22</v>
      </c>
    </row>
    <row r="119" spans="3:6" x14ac:dyDescent="0.35">
      <c r="C119">
        <v>111</v>
      </c>
      <c r="D119" s="8" t="str">
        <f>HYPERLINK("#'Table 111'!A1", " Imagine that your child, or one of your children, said that they believed that climate change is not really happening. Which of the following comes closest to your view?  ")</f>
        <v xml:space="preserve"> Imagine that your child, or one of your children, said that they believed that climate change is not really happening. Which of the following comes closest to your view?  </v>
      </c>
      <c r="E119" s="14" t="str">
        <f>HYPERLINK("#'Full Results'!A898", "898")</f>
        <v>898</v>
      </c>
      <c r="F119" t="s">
        <v>23</v>
      </c>
    </row>
    <row r="120" spans="3:6" x14ac:dyDescent="0.35">
      <c r="C120">
        <v>112</v>
      </c>
      <c r="D120" s="8" t="str">
        <f>HYPERLINK("#'Table 112'!A1", " Do you think this belief that climate change is not really happening is a harmful thing for someone to say?")</f>
        <v xml:space="preserve"> Do you think this belief that climate change is not really happening is a harmful thing for someone to say?</v>
      </c>
      <c r="E120" s="14" t="str">
        <f>HYPERLINK("#'Full Results'!A904", "904")</f>
        <v>904</v>
      </c>
      <c r="F120" t="s">
        <v>23</v>
      </c>
    </row>
    <row r="121" spans="3:6" x14ac:dyDescent="0.35">
      <c r="C121">
        <v>113</v>
      </c>
      <c r="D121" s="8" t="str">
        <f>HYPERLINK("#'Table 113'!A1", "How do you think a teacher should respond to someone expressing the view that climate change is not really happening?Select any which apply")</f>
        <v>How do you think a teacher should respond to someone expressing the view that climate change is not really happening?Select any which apply</v>
      </c>
      <c r="E121" s="14" t="str">
        <f>HYPERLINK("#'Full Results'!A912", "912")</f>
        <v>912</v>
      </c>
      <c r="F121" t="s">
        <v>23</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118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108</v>
      </c>
      <c r="C9" s="17">
        <v>0.14117393959208599</v>
      </c>
      <c r="D9" s="17">
        <v>0.16151470419920499</v>
      </c>
      <c r="E9" s="17">
        <v>0.120959218546649</v>
      </c>
      <c r="F9" s="17"/>
      <c r="G9" s="17">
        <v>0.33425640644786903</v>
      </c>
      <c r="H9" s="17">
        <v>0.183328832789528</v>
      </c>
      <c r="I9" s="17">
        <v>0.14562601745577999</v>
      </c>
      <c r="J9" s="17">
        <v>0.11665769409241</v>
      </c>
      <c r="K9" s="17">
        <v>0.137353376279468</v>
      </c>
      <c r="L9" s="17">
        <v>0</v>
      </c>
      <c r="M9" s="17"/>
      <c r="N9" s="17">
        <v>0.198861739971915</v>
      </c>
      <c r="O9" s="17">
        <v>7.5623251546518999E-2</v>
      </c>
      <c r="P9" s="17">
        <v>8.6118327147648999E-2</v>
      </c>
      <c r="Q9" s="17">
        <v>6.8744080395996998E-2</v>
      </c>
    </row>
    <row r="10" spans="2:17" x14ac:dyDescent="0.35">
      <c r="B10" s="18" t="s">
        <v>109</v>
      </c>
      <c r="C10" s="17">
        <v>0.45760834816312201</v>
      </c>
      <c r="D10" s="17">
        <v>0.473885446899737</v>
      </c>
      <c r="E10" s="17">
        <v>0.44078110417330502</v>
      </c>
      <c r="F10" s="17"/>
      <c r="G10" s="17">
        <v>0.297564057497122</v>
      </c>
      <c r="H10" s="17">
        <v>0.41746237214229498</v>
      </c>
      <c r="I10" s="17">
        <v>0.46641951661667902</v>
      </c>
      <c r="J10" s="17">
        <v>0.461096162285561</v>
      </c>
      <c r="K10" s="17">
        <v>0.48118024765145601</v>
      </c>
      <c r="L10" s="17">
        <v>0.37673541971838798</v>
      </c>
      <c r="M10" s="17"/>
      <c r="N10" s="17">
        <v>0.51585877860464002</v>
      </c>
      <c r="O10" s="17">
        <v>0.41775991054815398</v>
      </c>
      <c r="P10" s="17">
        <v>0.38741502412154999</v>
      </c>
      <c r="Q10" s="17">
        <v>0.344484949116179</v>
      </c>
    </row>
    <row r="11" spans="2:17" x14ac:dyDescent="0.35">
      <c r="B11" s="18" t="s">
        <v>110</v>
      </c>
      <c r="C11" s="17">
        <v>0.28075229758644499</v>
      </c>
      <c r="D11" s="17">
        <v>0.25654046653664803</v>
      </c>
      <c r="E11" s="17">
        <v>0.30525990913123602</v>
      </c>
      <c r="F11" s="17"/>
      <c r="G11" s="17">
        <v>0.27646093724290799</v>
      </c>
      <c r="H11" s="17">
        <v>0.29494557791352599</v>
      </c>
      <c r="I11" s="17">
        <v>0.26398293352838098</v>
      </c>
      <c r="J11" s="17">
        <v>0.29678409959424401</v>
      </c>
      <c r="K11" s="17">
        <v>0.26742846920989299</v>
      </c>
      <c r="L11" s="17">
        <v>0.53571759130145602</v>
      </c>
      <c r="M11" s="17"/>
      <c r="N11" s="17">
        <v>0.21861822208085699</v>
      </c>
      <c r="O11" s="17">
        <v>0.36516351732989999</v>
      </c>
      <c r="P11" s="17">
        <v>0.348466286237201</v>
      </c>
      <c r="Q11" s="17">
        <v>0.351519346737309</v>
      </c>
    </row>
    <row r="12" spans="2:17" x14ac:dyDescent="0.35">
      <c r="B12" s="18" t="s">
        <v>111</v>
      </c>
      <c r="C12" s="17">
        <v>0.101569780637996</v>
      </c>
      <c r="D12" s="17">
        <v>9.6006144051932599E-2</v>
      </c>
      <c r="E12" s="17">
        <v>0.107238194146517</v>
      </c>
      <c r="F12" s="17"/>
      <c r="G12" s="17">
        <v>9.1718598812100996E-2</v>
      </c>
      <c r="H12" s="17">
        <v>9.4818547494923702E-2</v>
      </c>
      <c r="I12" s="17">
        <v>0.101041566070411</v>
      </c>
      <c r="J12" s="17">
        <v>0.10349589409466201</v>
      </c>
      <c r="K12" s="17">
        <v>0.110198657326538</v>
      </c>
      <c r="L12" s="17">
        <v>8.7546988980156407E-2</v>
      </c>
      <c r="M12" s="17"/>
      <c r="N12" s="17">
        <v>5.5150330971079499E-2</v>
      </c>
      <c r="O12" s="17">
        <v>0.117650280756999</v>
      </c>
      <c r="P12" s="17">
        <v>0.173224012369884</v>
      </c>
      <c r="Q12" s="17">
        <v>0.18541670713039199</v>
      </c>
    </row>
    <row r="13" spans="2:17" x14ac:dyDescent="0.35">
      <c r="B13" s="18" t="s">
        <v>112</v>
      </c>
      <c r="C13" s="19">
        <v>1.8895634020351E-2</v>
      </c>
      <c r="D13" s="19">
        <v>1.2053238312477401E-2</v>
      </c>
      <c r="E13" s="19">
        <v>2.57615740022922E-2</v>
      </c>
      <c r="F13" s="19"/>
      <c r="G13" s="19">
        <v>0</v>
      </c>
      <c r="H13" s="19">
        <v>9.4446696597275202E-3</v>
      </c>
      <c r="I13" s="19">
        <v>2.2929966328748701E-2</v>
      </c>
      <c r="J13" s="19">
        <v>2.19661499331225E-2</v>
      </c>
      <c r="K13" s="19">
        <v>3.8392495326453999E-3</v>
      </c>
      <c r="L13" s="19">
        <v>0</v>
      </c>
      <c r="M13" s="19"/>
      <c r="N13" s="19">
        <v>1.1510928371508199E-2</v>
      </c>
      <c r="O13" s="19">
        <v>2.3803039818428101E-2</v>
      </c>
      <c r="P13" s="19">
        <v>4.7763501237161896E-3</v>
      </c>
      <c r="Q13" s="19">
        <v>4.9834916620122002E-2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119</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108</v>
      </c>
      <c r="C9" s="17">
        <v>0.20008324630839699</v>
      </c>
      <c r="D9" s="17">
        <v>0.214452212860296</v>
      </c>
      <c r="E9" s="17">
        <v>0.18590300797922801</v>
      </c>
      <c r="F9" s="17"/>
      <c r="G9" s="17">
        <v>0.37940659003799898</v>
      </c>
      <c r="H9" s="17">
        <v>0.176621991730783</v>
      </c>
      <c r="I9" s="17">
        <v>0.206204627989022</v>
      </c>
      <c r="J9" s="17">
        <v>0.189363098276672</v>
      </c>
      <c r="K9" s="17">
        <v>0.22901864393938601</v>
      </c>
      <c r="L9" s="17">
        <v>0.18524771525738701</v>
      </c>
      <c r="M9" s="17"/>
      <c r="N9" s="17">
        <v>0.22185466055724601</v>
      </c>
      <c r="O9" s="17">
        <v>0.18675599081394001</v>
      </c>
      <c r="P9" s="17">
        <v>0.178970548094572</v>
      </c>
      <c r="Q9" s="17">
        <v>0.163470855207525</v>
      </c>
    </row>
    <row r="10" spans="2:17" x14ac:dyDescent="0.35">
      <c r="B10" s="18" t="s">
        <v>109</v>
      </c>
      <c r="C10" s="17">
        <v>0.54379993534608095</v>
      </c>
      <c r="D10" s="17">
        <v>0.55122492253527899</v>
      </c>
      <c r="E10" s="17">
        <v>0.53591659828429605</v>
      </c>
      <c r="F10" s="17"/>
      <c r="G10" s="17">
        <v>0.40491611476519901</v>
      </c>
      <c r="H10" s="17">
        <v>0.539400524807923</v>
      </c>
      <c r="I10" s="17">
        <v>0.55634529403140298</v>
      </c>
      <c r="J10" s="17">
        <v>0.52845367370826501</v>
      </c>
      <c r="K10" s="17">
        <v>0.53847215419477301</v>
      </c>
      <c r="L10" s="17">
        <v>0.66808609929970897</v>
      </c>
      <c r="M10" s="17"/>
      <c r="N10" s="17">
        <v>0.58922006400404803</v>
      </c>
      <c r="O10" s="17">
        <v>0.52973507003198705</v>
      </c>
      <c r="P10" s="17">
        <v>0.45723727243642798</v>
      </c>
      <c r="Q10" s="17">
        <v>0.46950936083084799</v>
      </c>
    </row>
    <row r="11" spans="2:17" x14ac:dyDescent="0.35">
      <c r="B11" s="18" t="s">
        <v>110</v>
      </c>
      <c r="C11" s="17">
        <v>0.204436969408307</v>
      </c>
      <c r="D11" s="17">
        <v>0.19225331277180399</v>
      </c>
      <c r="E11" s="17">
        <v>0.21683220575369999</v>
      </c>
      <c r="F11" s="17"/>
      <c r="G11" s="17">
        <v>0.118407011953089</v>
      </c>
      <c r="H11" s="17">
        <v>0.246514156109677</v>
      </c>
      <c r="I11" s="17">
        <v>0.19044739656777401</v>
      </c>
      <c r="J11" s="17">
        <v>0.21610724062693201</v>
      </c>
      <c r="K11" s="17">
        <v>0.18467950819953999</v>
      </c>
      <c r="L11" s="17">
        <v>0.146666185442904</v>
      </c>
      <c r="M11" s="17"/>
      <c r="N11" s="17">
        <v>0.158835999854294</v>
      </c>
      <c r="O11" s="17">
        <v>0.23004074917211001</v>
      </c>
      <c r="P11" s="17">
        <v>0.29465936779740798</v>
      </c>
      <c r="Q11" s="17">
        <v>0.25362000613299701</v>
      </c>
    </row>
    <row r="12" spans="2:17" x14ac:dyDescent="0.35">
      <c r="B12" s="18" t="s">
        <v>111</v>
      </c>
      <c r="C12" s="17">
        <v>3.7645990718970103E-2</v>
      </c>
      <c r="D12" s="17">
        <v>3.5098027495045703E-2</v>
      </c>
      <c r="E12" s="17">
        <v>4.02331276268314E-2</v>
      </c>
      <c r="F12" s="17"/>
      <c r="G12" s="17">
        <v>9.7270283243712494E-2</v>
      </c>
      <c r="H12" s="17">
        <v>3.3867365504421799E-2</v>
      </c>
      <c r="I12" s="17">
        <v>3.0979478379176899E-2</v>
      </c>
      <c r="J12" s="17">
        <v>4.70631457704224E-2</v>
      </c>
      <c r="K12" s="17">
        <v>4.3990444133656201E-2</v>
      </c>
      <c r="L12" s="17">
        <v>0</v>
      </c>
      <c r="M12" s="17"/>
      <c r="N12" s="17">
        <v>2.2353555144407702E-2</v>
      </c>
      <c r="O12" s="17">
        <v>3.5931956431544801E-2</v>
      </c>
      <c r="P12" s="17">
        <v>5.7151950673657102E-2</v>
      </c>
      <c r="Q12" s="17">
        <v>7.8328912601891898E-2</v>
      </c>
    </row>
    <row r="13" spans="2:17" x14ac:dyDescent="0.35">
      <c r="B13" s="18" t="s">
        <v>112</v>
      </c>
      <c r="C13" s="19">
        <v>1.40338582182448E-2</v>
      </c>
      <c r="D13" s="19">
        <v>6.9715243375756504E-3</v>
      </c>
      <c r="E13" s="19">
        <v>2.1115060355943401E-2</v>
      </c>
      <c r="F13" s="19"/>
      <c r="G13" s="19">
        <v>0</v>
      </c>
      <c r="H13" s="19">
        <v>3.5959618471959201E-3</v>
      </c>
      <c r="I13" s="19">
        <v>1.6023203032624798E-2</v>
      </c>
      <c r="J13" s="19">
        <v>1.90128416177082E-2</v>
      </c>
      <c r="K13" s="19">
        <v>3.8392495326453999E-3</v>
      </c>
      <c r="L13" s="19">
        <v>0</v>
      </c>
      <c r="M13" s="19"/>
      <c r="N13" s="19">
        <v>7.7357204400042602E-3</v>
      </c>
      <c r="O13" s="19">
        <v>1.7536233550418799E-2</v>
      </c>
      <c r="P13" s="19">
        <v>1.1980860997935701E-2</v>
      </c>
      <c r="Q13" s="19">
        <v>3.5070865226738697E-2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Q3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120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121</v>
      </c>
      <c r="C9" s="17">
        <v>0.51887622982939496</v>
      </c>
      <c r="D9" s="17">
        <v>0.52757071087112895</v>
      </c>
      <c r="E9" s="17">
        <v>0.509697755025599</v>
      </c>
      <c r="F9" s="17"/>
      <c r="G9" s="17">
        <v>0.62323789829475296</v>
      </c>
      <c r="H9" s="17">
        <v>0.484283543841319</v>
      </c>
      <c r="I9" s="17">
        <v>0.53957775366820304</v>
      </c>
      <c r="J9" s="17">
        <v>0.49330869014361101</v>
      </c>
      <c r="K9" s="17">
        <v>0.54269420676295999</v>
      </c>
      <c r="L9" s="17">
        <v>0.54385015158955596</v>
      </c>
      <c r="M9" s="17"/>
      <c r="N9" s="17">
        <v>0.57787193732620401</v>
      </c>
      <c r="O9" s="17">
        <v>0.52375785425162702</v>
      </c>
      <c r="P9" s="17">
        <v>0.46009629224925702</v>
      </c>
      <c r="Q9" s="17">
        <v>0.36878003820588501</v>
      </c>
    </row>
    <row r="10" spans="2:17" ht="29" x14ac:dyDescent="0.35">
      <c r="B10" s="18" t="s">
        <v>122</v>
      </c>
      <c r="C10" s="17">
        <v>0.50031729112476098</v>
      </c>
      <c r="D10" s="17">
        <v>0.51570604676845599</v>
      </c>
      <c r="E10" s="17">
        <v>0.48442143525258702</v>
      </c>
      <c r="F10" s="17"/>
      <c r="G10" s="17">
        <v>0.29301425120575603</v>
      </c>
      <c r="H10" s="17">
        <v>0.42750843614258399</v>
      </c>
      <c r="I10" s="17">
        <v>0.45215411134576</v>
      </c>
      <c r="J10" s="17">
        <v>0.54845260461064504</v>
      </c>
      <c r="K10" s="17">
        <v>0.689486571691735</v>
      </c>
      <c r="L10" s="17">
        <v>0.81683425620556904</v>
      </c>
      <c r="M10" s="17"/>
      <c r="N10" s="17">
        <v>0.52760087486136098</v>
      </c>
      <c r="O10" s="17">
        <v>0.53428167285634198</v>
      </c>
      <c r="P10" s="17">
        <v>0.45947334039611798</v>
      </c>
      <c r="Q10" s="17">
        <v>0.40341300750873799</v>
      </c>
    </row>
    <row r="11" spans="2:17" ht="29" x14ac:dyDescent="0.35">
      <c r="B11" s="18" t="s">
        <v>123</v>
      </c>
      <c r="C11" s="17">
        <v>0.49206448722614299</v>
      </c>
      <c r="D11" s="17">
        <v>0.47867547032058999</v>
      </c>
      <c r="E11" s="17">
        <v>0.50495828518059904</v>
      </c>
      <c r="F11" s="17"/>
      <c r="G11" s="17">
        <v>0.43478685558226698</v>
      </c>
      <c r="H11" s="17">
        <v>0.37383503458627798</v>
      </c>
      <c r="I11" s="17">
        <v>0.46855161090279701</v>
      </c>
      <c r="J11" s="17">
        <v>0.54857746993578405</v>
      </c>
      <c r="K11" s="17">
        <v>0.58465491279577697</v>
      </c>
      <c r="L11" s="17">
        <v>0.69976308871467197</v>
      </c>
      <c r="M11" s="17"/>
      <c r="N11" s="17">
        <v>0.53432475766840104</v>
      </c>
      <c r="O11" s="17">
        <v>0.53200988986299602</v>
      </c>
      <c r="P11" s="17">
        <v>0.40581562084335698</v>
      </c>
      <c r="Q11" s="17">
        <v>0.36114015522251602</v>
      </c>
    </row>
    <row r="12" spans="2:17" ht="29" x14ac:dyDescent="0.35">
      <c r="B12" s="18" t="s">
        <v>124</v>
      </c>
      <c r="C12" s="17">
        <v>0.37133714925239703</v>
      </c>
      <c r="D12" s="17">
        <v>0.359235778895443</v>
      </c>
      <c r="E12" s="17">
        <v>0.38381583324669599</v>
      </c>
      <c r="F12" s="17"/>
      <c r="G12" s="17">
        <v>0.50182950658814296</v>
      </c>
      <c r="H12" s="17">
        <v>0.44675083159402101</v>
      </c>
      <c r="I12" s="17">
        <v>0.367054999300928</v>
      </c>
      <c r="J12" s="17">
        <v>0.33881508362004897</v>
      </c>
      <c r="K12" s="17">
        <v>0.37961320064298198</v>
      </c>
      <c r="L12" s="17">
        <v>0.42004858131023198</v>
      </c>
      <c r="M12" s="17"/>
      <c r="N12" s="17">
        <v>0.39120846856381097</v>
      </c>
      <c r="O12" s="17">
        <v>0.363466201617478</v>
      </c>
      <c r="P12" s="17">
        <v>0.35055367852598301</v>
      </c>
      <c r="Q12" s="17">
        <v>0.32220629009048901</v>
      </c>
    </row>
    <row r="13" spans="2:17" x14ac:dyDescent="0.35">
      <c r="B13" s="18" t="s">
        <v>125</v>
      </c>
      <c r="C13" s="17">
        <v>0.33720775595893498</v>
      </c>
      <c r="D13" s="17">
        <v>0.373393244255535</v>
      </c>
      <c r="E13" s="17">
        <v>0.30133198723303101</v>
      </c>
      <c r="F13" s="17"/>
      <c r="G13" s="17">
        <v>0.17511902765981699</v>
      </c>
      <c r="H13" s="17">
        <v>0.34305413626266001</v>
      </c>
      <c r="I13" s="17">
        <v>0.333477732579539</v>
      </c>
      <c r="J13" s="17">
        <v>0.33058779543661199</v>
      </c>
      <c r="K13" s="17">
        <v>0.381317826001146</v>
      </c>
      <c r="L13" s="17">
        <v>0.39236021203579302</v>
      </c>
      <c r="M13" s="17"/>
      <c r="N13" s="17">
        <v>0.37371675199791898</v>
      </c>
      <c r="O13" s="17">
        <v>0.28864626448257502</v>
      </c>
      <c r="P13" s="17">
        <v>0.311699928186361</v>
      </c>
      <c r="Q13" s="17">
        <v>0.288728528464616</v>
      </c>
    </row>
    <row r="14" spans="2:17" ht="29" x14ac:dyDescent="0.35">
      <c r="B14" s="18" t="s">
        <v>126</v>
      </c>
      <c r="C14" s="17">
        <v>0.326646875857457</v>
      </c>
      <c r="D14" s="17">
        <v>0.31002181496840198</v>
      </c>
      <c r="E14" s="17">
        <v>0.34261465707202199</v>
      </c>
      <c r="F14" s="17"/>
      <c r="G14" s="17">
        <v>0.16000015259761899</v>
      </c>
      <c r="H14" s="17">
        <v>0.30118397425815602</v>
      </c>
      <c r="I14" s="17">
        <v>0.34590640641390102</v>
      </c>
      <c r="J14" s="17">
        <v>0.311458423679984</v>
      </c>
      <c r="K14" s="17">
        <v>0.35408640676861503</v>
      </c>
      <c r="L14" s="17">
        <v>8.7546988980156407E-2</v>
      </c>
      <c r="M14" s="17"/>
      <c r="N14" s="17">
        <v>0.33342260624611297</v>
      </c>
      <c r="O14" s="17">
        <v>0.36116423955381</v>
      </c>
      <c r="P14" s="17">
        <v>0.27553790595515898</v>
      </c>
      <c r="Q14" s="17">
        <v>0.30959640273128802</v>
      </c>
    </row>
    <row r="15" spans="2:17" ht="29" x14ac:dyDescent="0.35">
      <c r="B15" s="18" t="s">
        <v>127</v>
      </c>
      <c r="C15" s="17">
        <v>0.317919185190641</v>
      </c>
      <c r="D15" s="17">
        <v>0.332480143702511</v>
      </c>
      <c r="E15" s="17">
        <v>0.30366387401241102</v>
      </c>
      <c r="F15" s="17"/>
      <c r="G15" s="17">
        <v>0.162147187988749</v>
      </c>
      <c r="H15" s="17">
        <v>0.39518361259224399</v>
      </c>
      <c r="I15" s="17">
        <v>0.30824356329041602</v>
      </c>
      <c r="J15" s="17">
        <v>0.279908184553047</v>
      </c>
      <c r="K15" s="17">
        <v>0.378561684045994</v>
      </c>
      <c r="L15" s="17">
        <v>0.56478620442873695</v>
      </c>
      <c r="M15" s="17"/>
      <c r="N15" s="17">
        <v>0.33196562746008201</v>
      </c>
      <c r="O15" s="17">
        <v>0.28041065221812</v>
      </c>
      <c r="P15" s="17">
        <v>0.30944504099831599</v>
      </c>
      <c r="Q15" s="17">
        <v>0.32346560795289198</v>
      </c>
    </row>
    <row r="16" spans="2:17" ht="29" x14ac:dyDescent="0.35">
      <c r="B16" s="18" t="s">
        <v>128</v>
      </c>
      <c r="C16" s="17">
        <v>0.31484594289618201</v>
      </c>
      <c r="D16" s="17">
        <v>0.33073453093029798</v>
      </c>
      <c r="E16" s="17">
        <v>0.29826566675388999</v>
      </c>
      <c r="F16" s="17"/>
      <c r="G16" s="17">
        <v>0.472942263145683</v>
      </c>
      <c r="H16" s="17">
        <v>0.36941362901428498</v>
      </c>
      <c r="I16" s="17">
        <v>0.33632871763328798</v>
      </c>
      <c r="J16" s="17">
        <v>0.25417046787801101</v>
      </c>
      <c r="K16" s="17">
        <v>0.33552526908445901</v>
      </c>
      <c r="L16" s="17">
        <v>0.157994908588072</v>
      </c>
      <c r="M16" s="17"/>
      <c r="N16" s="17">
        <v>0.35963659081878402</v>
      </c>
      <c r="O16" s="17">
        <v>0.26903483500243203</v>
      </c>
      <c r="P16" s="17">
        <v>0.29330525538375002</v>
      </c>
      <c r="Q16" s="17">
        <v>0.23996999010381401</v>
      </c>
    </row>
    <row r="17" spans="2:17" ht="29" x14ac:dyDescent="0.35">
      <c r="B17" s="18" t="s">
        <v>129</v>
      </c>
      <c r="C17" s="17">
        <v>0.18392387721949699</v>
      </c>
      <c r="D17" s="17">
        <v>0.20030738984660101</v>
      </c>
      <c r="E17" s="17">
        <v>0.16771163518548901</v>
      </c>
      <c r="F17" s="17"/>
      <c r="G17" s="17">
        <v>0.149607605126125</v>
      </c>
      <c r="H17" s="17">
        <v>0.225821063430511</v>
      </c>
      <c r="I17" s="17">
        <v>0.196366687356231</v>
      </c>
      <c r="J17" s="17">
        <v>0.14679082443268701</v>
      </c>
      <c r="K17" s="17">
        <v>0.17823437963785099</v>
      </c>
      <c r="L17" s="17">
        <v>0.29830825402132799</v>
      </c>
      <c r="M17" s="17"/>
      <c r="N17" s="17">
        <v>0.227939609938454</v>
      </c>
      <c r="O17" s="17">
        <v>0.118258150311547</v>
      </c>
      <c r="P17" s="17">
        <v>0.14947412879597199</v>
      </c>
      <c r="Q17" s="17">
        <v>0.129526491514971</v>
      </c>
    </row>
    <row r="18" spans="2:17" ht="29" x14ac:dyDescent="0.35">
      <c r="B18" s="18" t="s">
        <v>130</v>
      </c>
      <c r="C18" s="17">
        <v>0.14730149727501601</v>
      </c>
      <c r="D18" s="17">
        <v>0.16812195638177499</v>
      </c>
      <c r="E18" s="17">
        <v>0.12661283387834699</v>
      </c>
      <c r="F18" s="17"/>
      <c r="G18" s="17">
        <v>0</v>
      </c>
      <c r="H18" s="17">
        <v>0.18834353324421499</v>
      </c>
      <c r="I18" s="17">
        <v>0.149224652001029</v>
      </c>
      <c r="J18" s="17">
        <v>0.120589128257533</v>
      </c>
      <c r="K18" s="17">
        <v>0.196780659711742</v>
      </c>
      <c r="L18" s="17">
        <v>0</v>
      </c>
      <c r="M18" s="17"/>
      <c r="N18" s="17">
        <v>0.16457682410976701</v>
      </c>
      <c r="O18" s="17">
        <v>0.115670866111749</v>
      </c>
      <c r="P18" s="17">
        <v>0.116618135192791</v>
      </c>
      <c r="Q18" s="17">
        <v>0.14815007246631801</v>
      </c>
    </row>
    <row r="19" spans="2:17" ht="43.5" x14ac:dyDescent="0.35">
      <c r="B19" s="18" t="s">
        <v>131</v>
      </c>
      <c r="C19" s="17">
        <v>0.117676335524283</v>
      </c>
      <c r="D19" s="17">
        <v>0.12291159555089901</v>
      </c>
      <c r="E19" s="17">
        <v>0.11255431720218299</v>
      </c>
      <c r="F19" s="17"/>
      <c r="G19" s="17">
        <v>0.23510895191096901</v>
      </c>
      <c r="H19" s="17">
        <v>0.12979528782229399</v>
      </c>
      <c r="I19" s="17">
        <v>0.13469486912536699</v>
      </c>
      <c r="J19" s="17">
        <v>8.8407424295740902E-2</v>
      </c>
      <c r="K19" s="17">
        <v>0.109640519371068</v>
      </c>
      <c r="L19" s="17">
        <v>4.6750081342496801E-2</v>
      </c>
      <c r="M19" s="17"/>
      <c r="N19" s="17">
        <v>0.13366530786751099</v>
      </c>
      <c r="O19" s="17">
        <v>0.10648789799304</v>
      </c>
      <c r="P19" s="17">
        <v>8.0757353303318E-2</v>
      </c>
      <c r="Q19" s="17">
        <v>0.104911083552271</v>
      </c>
    </row>
    <row r="20" spans="2:17" ht="29" x14ac:dyDescent="0.35">
      <c r="B20" s="18" t="s">
        <v>132</v>
      </c>
      <c r="C20" s="17">
        <v>7.3277086624187596E-2</v>
      </c>
      <c r="D20" s="17">
        <v>8.3748702984617604E-2</v>
      </c>
      <c r="E20" s="17">
        <v>6.2870954107584795E-2</v>
      </c>
      <c r="F20" s="17"/>
      <c r="G20" s="17">
        <v>0.31094851495314202</v>
      </c>
      <c r="H20" s="17">
        <v>0.104706469294802</v>
      </c>
      <c r="I20" s="17">
        <v>7.5320539943096204E-2</v>
      </c>
      <c r="J20" s="17">
        <v>6.0778671187640999E-2</v>
      </c>
      <c r="K20" s="17">
        <v>4.5145046690196401E-2</v>
      </c>
      <c r="L20" s="17">
        <v>0</v>
      </c>
      <c r="M20" s="17"/>
      <c r="N20" s="17">
        <v>8.9986361324301503E-2</v>
      </c>
      <c r="O20" s="17">
        <v>5.4459655659996699E-2</v>
      </c>
      <c r="P20" s="17">
        <v>6.2110548567055002E-2</v>
      </c>
      <c r="Q20" s="17">
        <v>4.9082257314072703E-2</v>
      </c>
    </row>
    <row r="21" spans="2:17" ht="29" x14ac:dyDescent="0.35">
      <c r="B21" s="18" t="s">
        <v>133</v>
      </c>
      <c r="C21" s="17">
        <v>5.6101188575121801E-2</v>
      </c>
      <c r="D21" s="17">
        <v>7.0965753381701899E-2</v>
      </c>
      <c r="E21" s="17">
        <v>4.1281980713313203E-2</v>
      </c>
      <c r="F21" s="17"/>
      <c r="G21" s="17">
        <v>0.10248690744420499</v>
      </c>
      <c r="H21" s="17">
        <v>7.2783207269213904E-2</v>
      </c>
      <c r="I21" s="17">
        <v>7.2674045484995203E-2</v>
      </c>
      <c r="J21" s="17">
        <v>3.5651229837475401E-2</v>
      </c>
      <c r="K21" s="17">
        <v>1.5583385525137199E-2</v>
      </c>
      <c r="L21" s="17">
        <v>0</v>
      </c>
      <c r="M21" s="17"/>
      <c r="N21" s="17">
        <v>7.5841674277214097E-2</v>
      </c>
      <c r="O21" s="17">
        <v>3.3640821627671902E-2</v>
      </c>
      <c r="P21" s="17">
        <v>2.7607031751272802E-2</v>
      </c>
      <c r="Q21" s="17">
        <v>4.0652028950315403E-2</v>
      </c>
    </row>
    <row r="22" spans="2:17" ht="29" x14ac:dyDescent="0.35">
      <c r="B22" s="18" t="s">
        <v>134</v>
      </c>
      <c r="C22" s="17">
        <v>5.5893786251217797E-2</v>
      </c>
      <c r="D22" s="17">
        <v>6.5685131486391699E-2</v>
      </c>
      <c r="E22" s="17">
        <v>4.6151131698013603E-2</v>
      </c>
      <c r="F22" s="17"/>
      <c r="G22" s="17">
        <v>0.15298812677238599</v>
      </c>
      <c r="H22" s="17">
        <v>7.0502283600475099E-2</v>
      </c>
      <c r="I22" s="17">
        <v>7.2962386739556601E-2</v>
      </c>
      <c r="J22" s="17">
        <v>3.4115697888598397E-2</v>
      </c>
      <c r="K22" s="17">
        <v>1.6458902833135301E-2</v>
      </c>
      <c r="L22" s="17">
        <v>0</v>
      </c>
      <c r="M22" s="17"/>
      <c r="N22" s="17">
        <v>8.4221486132749004E-2</v>
      </c>
      <c r="O22" s="17">
        <v>1.6055077813710399E-2</v>
      </c>
      <c r="P22" s="17">
        <v>2.66822464356288E-2</v>
      </c>
      <c r="Q22" s="17">
        <v>3.0870382915973299E-2</v>
      </c>
    </row>
    <row r="23" spans="2:17" ht="29" x14ac:dyDescent="0.35">
      <c r="B23" s="18" t="s">
        <v>135</v>
      </c>
      <c r="C23" s="17">
        <v>4.5756291677263701E-2</v>
      </c>
      <c r="D23" s="17">
        <v>5.1935875237622303E-2</v>
      </c>
      <c r="E23" s="17">
        <v>3.9617848706572298E-2</v>
      </c>
      <c r="F23" s="17"/>
      <c r="G23" s="17">
        <v>4.7120697681920398E-2</v>
      </c>
      <c r="H23" s="17">
        <v>5.8348548808457801E-2</v>
      </c>
      <c r="I23" s="17">
        <v>5.5206569409324099E-2</v>
      </c>
      <c r="J23" s="17">
        <v>3.6592433225148997E-2</v>
      </c>
      <c r="K23" s="17">
        <v>1.20779924761502E-2</v>
      </c>
      <c r="L23" s="17">
        <v>0</v>
      </c>
      <c r="M23" s="17"/>
      <c r="N23" s="17">
        <v>5.9641506332687701E-2</v>
      </c>
      <c r="O23" s="17">
        <v>2.5660147490598799E-2</v>
      </c>
      <c r="P23" s="17">
        <v>2.98354428671774E-2</v>
      </c>
      <c r="Q23" s="17">
        <v>3.4021722078018901E-2</v>
      </c>
    </row>
    <row r="24" spans="2:17" x14ac:dyDescent="0.35">
      <c r="B24" s="18" t="s">
        <v>57</v>
      </c>
      <c r="C24" s="17">
        <v>4.1693251836743703E-2</v>
      </c>
      <c r="D24" s="17">
        <v>2.56644316726021E-2</v>
      </c>
      <c r="E24" s="17">
        <v>5.7774672119461801E-2</v>
      </c>
      <c r="F24" s="17"/>
      <c r="G24" s="17">
        <v>0</v>
      </c>
      <c r="H24" s="17">
        <v>3.78203164746716E-2</v>
      </c>
      <c r="I24" s="17">
        <v>3.4543054717251602E-2</v>
      </c>
      <c r="J24" s="17">
        <v>5.8104939554125601E-2</v>
      </c>
      <c r="K24" s="17">
        <v>3.4180120923259803E-2</v>
      </c>
      <c r="L24" s="17">
        <v>0</v>
      </c>
      <c r="M24" s="17"/>
      <c r="N24" s="17">
        <v>1.7548970646714901E-2</v>
      </c>
      <c r="O24" s="17">
        <v>4.8839631054762501E-2</v>
      </c>
      <c r="P24" s="17">
        <v>4.7121226986947498E-2</v>
      </c>
      <c r="Q24" s="17">
        <v>0.11694960432618901</v>
      </c>
    </row>
    <row r="25" spans="2:17" x14ac:dyDescent="0.35">
      <c r="B25" s="18" t="s">
        <v>59</v>
      </c>
      <c r="C25" s="19">
        <v>4.8645944715516604E-3</v>
      </c>
      <c r="D25" s="19">
        <v>3.4922924114032198E-3</v>
      </c>
      <c r="E25" s="19">
        <v>6.24268631002533E-3</v>
      </c>
      <c r="F25" s="19"/>
      <c r="G25" s="19">
        <v>0</v>
      </c>
      <c r="H25" s="19">
        <v>4.21208509992146E-3</v>
      </c>
      <c r="I25" s="19">
        <v>4.0195573386375104E-3</v>
      </c>
      <c r="J25" s="19">
        <v>6.05244186067637E-3</v>
      </c>
      <c r="K25" s="19">
        <v>4.0225346867133402E-3</v>
      </c>
      <c r="L25" s="19">
        <v>3.1676989414963497E-2</v>
      </c>
      <c r="M25" s="19"/>
      <c r="N25" s="19">
        <v>4.4040533103886399E-3</v>
      </c>
      <c r="O25" s="19">
        <v>3.1466581855168299E-3</v>
      </c>
      <c r="P25" s="19">
        <v>8.2773052773037203E-3</v>
      </c>
      <c r="Q25" s="19">
        <v>5.6169843267549497E-3</v>
      </c>
    </row>
    <row r="26" spans="2:17" x14ac:dyDescent="0.35">
      <c r="B26" s="16"/>
    </row>
    <row r="27" spans="2:17" x14ac:dyDescent="0.35">
      <c r="B27" t="s">
        <v>409</v>
      </c>
    </row>
    <row r="28" spans="2:17" x14ac:dyDescent="0.35">
      <c r="B28" t="s">
        <v>410</v>
      </c>
    </row>
    <row r="30" spans="2:17" x14ac:dyDescent="0.35">
      <c r="B3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136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43.5" x14ac:dyDescent="0.35">
      <c r="B9" s="18" t="s">
        <v>137</v>
      </c>
      <c r="C9" s="17">
        <v>0.49247013751507202</v>
      </c>
      <c r="D9" s="17">
        <v>0.51739723643163804</v>
      </c>
      <c r="E9" s="17">
        <v>0.46801484440111402</v>
      </c>
      <c r="F9" s="17"/>
      <c r="G9" s="17">
        <v>0.48390114885910901</v>
      </c>
      <c r="H9" s="17">
        <v>0.60759200146388104</v>
      </c>
      <c r="I9" s="17">
        <v>0.52946463200237903</v>
      </c>
      <c r="J9" s="17">
        <v>0.44644490144693399</v>
      </c>
      <c r="K9" s="17">
        <v>0.30646334797644598</v>
      </c>
      <c r="L9" s="17">
        <v>0.196709844762776</v>
      </c>
      <c r="M9" s="17"/>
      <c r="N9" s="17">
        <v>0.55202526806724295</v>
      </c>
      <c r="O9" s="17">
        <v>0.43718898791747501</v>
      </c>
      <c r="P9" s="17">
        <v>0.41234757572472203</v>
      </c>
      <c r="Q9" s="17">
        <v>0.43158625331446698</v>
      </c>
    </row>
    <row r="10" spans="2:17" ht="43.5" x14ac:dyDescent="0.35">
      <c r="B10" s="18" t="s">
        <v>138</v>
      </c>
      <c r="C10" s="17">
        <v>0.35412287028126799</v>
      </c>
      <c r="D10" s="17">
        <v>0.35479971906577101</v>
      </c>
      <c r="E10" s="17">
        <v>0.35280396313033802</v>
      </c>
      <c r="F10" s="17"/>
      <c r="G10" s="17">
        <v>0.219831537916991</v>
      </c>
      <c r="H10" s="17">
        <v>0.26154706068311201</v>
      </c>
      <c r="I10" s="17">
        <v>0.32883999308579698</v>
      </c>
      <c r="J10" s="17">
        <v>0.386306701895826</v>
      </c>
      <c r="K10" s="17">
        <v>0.50035398088518601</v>
      </c>
      <c r="L10" s="17">
        <v>0.68332507607376403</v>
      </c>
      <c r="M10" s="17"/>
      <c r="N10" s="17">
        <v>0.33251009992661601</v>
      </c>
      <c r="O10" s="17">
        <v>0.41841902587621599</v>
      </c>
      <c r="P10" s="17">
        <v>0.37478789160368903</v>
      </c>
      <c r="Q10" s="17">
        <v>0.33149809107789402</v>
      </c>
    </row>
    <row r="11" spans="2:17" ht="58" x14ac:dyDescent="0.35">
      <c r="B11" s="18" t="s">
        <v>139</v>
      </c>
      <c r="C11" s="17">
        <v>9.6419979072204995E-2</v>
      </c>
      <c r="D11" s="17">
        <v>8.8509726666455596E-2</v>
      </c>
      <c r="E11" s="17">
        <v>0.10443153012807201</v>
      </c>
      <c r="F11" s="17"/>
      <c r="G11" s="17">
        <v>0.25129365093310901</v>
      </c>
      <c r="H11" s="17">
        <v>9.7800414076117601E-2</v>
      </c>
      <c r="I11" s="17">
        <v>9.2821595947756005E-2</v>
      </c>
      <c r="J11" s="17">
        <v>9.15971695380422E-2</v>
      </c>
      <c r="K11" s="17">
        <v>0.127593504578045</v>
      </c>
      <c r="L11" s="17">
        <v>0</v>
      </c>
      <c r="M11" s="17"/>
      <c r="N11" s="17">
        <v>8.1874559033826594E-2</v>
      </c>
      <c r="O11" s="17">
        <v>6.1603553065144999E-2</v>
      </c>
      <c r="P11" s="17">
        <v>0.16708012387954499</v>
      </c>
      <c r="Q11" s="17">
        <v>0.12359039211609001</v>
      </c>
    </row>
    <row r="12" spans="2:17" x14ac:dyDescent="0.35">
      <c r="B12" s="18" t="s">
        <v>57</v>
      </c>
      <c r="C12" s="19">
        <v>5.69870131314551E-2</v>
      </c>
      <c r="D12" s="19">
        <v>3.9293317836135398E-2</v>
      </c>
      <c r="E12" s="19">
        <v>7.4749662340476503E-2</v>
      </c>
      <c r="F12" s="19"/>
      <c r="G12" s="19">
        <v>4.4973662290790903E-2</v>
      </c>
      <c r="H12" s="19">
        <v>3.3060523776888999E-2</v>
      </c>
      <c r="I12" s="19">
        <v>4.88737789640677E-2</v>
      </c>
      <c r="J12" s="19">
        <v>7.5651227119197695E-2</v>
      </c>
      <c r="K12" s="19">
        <v>6.5589166560324E-2</v>
      </c>
      <c r="L12" s="19">
        <v>0.119965079163461</v>
      </c>
      <c r="M12" s="19"/>
      <c r="N12" s="19">
        <v>3.3590072972314498E-2</v>
      </c>
      <c r="O12" s="19">
        <v>8.2788433141164006E-2</v>
      </c>
      <c r="P12" s="19">
        <v>4.5784408792044602E-2</v>
      </c>
      <c r="Q12" s="19">
        <v>0.11332526349154901</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F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426</v>
      </c>
      <c r="E2" s="26"/>
      <c r="F2" s="26"/>
    </row>
    <row r="6" spans="2:6" ht="50.15" customHeight="1" x14ac:dyDescent="0.35">
      <c r="B6" s="20" t="s">
        <v>28</v>
      </c>
      <c r="C6" s="20" t="s">
        <v>427</v>
      </c>
      <c r="D6" s="20" t="s">
        <v>428</v>
      </c>
      <c r="E6" s="20" t="s">
        <v>429</v>
      </c>
    </row>
    <row r="7" spans="2:6" x14ac:dyDescent="0.35">
      <c r="B7" s="18" t="s">
        <v>141</v>
      </c>
      <c r="C7" s="17">
        <v>0.15819776368230301</v>
      </c>
      <c r="D7" s="17">
        <v>0.18694464032484401</v>
      </c>
      <c r="E7" s="17">
        <v>0.16858435815403799</v>
      </c>
    </row>
    <row r="8" spans="2:6" x14ac:dyDescent="0.35">
      <c r="B8" s="18" t="s">
        <v>142</v>
      </c>
      <c r="C8" s="17">
        <v>0.42215806977803999</v>
      </c>
      <c r="D8" s="17">
        <v>0.43180844910562399</v>
      </c>
      <c r="E8" s="17">
        <v>0.45514660395675899</v>
      </c>
    </row>
    <row r="9" spans="2:6" x14ac:dyDescent="0.35">
      <c r="B9" s="18" t="s">
        <v>143</v>
      </c>
      <c r="C9" s="17">
        <v>0.30608925208491999</v>
      </c>
      <c r="D9" s="17">
        <v>0.27201801408244902</v>
      </c>
      <c r="E9" s="17">
        <v>0.27092102181737998</v>
      </c>
    </row>
    <row r="10" spans="2:6" x14ac:dyDescent="0.35">
      <c r="B10" s="18" t="s">
        <v>144</v>
      </c>
      <c r="C10" s="17">
        <v>8.4634360534095399E-2</v>
      </c>
      <c r="D10" s="17">
        <v>7.3075608143818402E-2</v>
      </c>
      <c r="E10" s="17">
        <v>6.6879163648262796E-2</v>
      </c>
    </row>
    <row r="11" spans="2:6" x14ac:dyDescent="0.35">
      <c r="B11" s="23" t="s">
        <v>57</v>
      </c>
      <c r="C11" s="21">
        <v>2.8920553920641801E-2</v>
      </c>
      <c r="D11" s="21">
        <v>3.61532883432647E-2</v>
      </c>
      <c r="E11" s="21">
        <v>3.8468852423560601E-2</v>
      </c>
    </row>
    <row r="12" spans="2:6" x14ac:dyDescent="0.35">
      <c r="B12" s="23" t="s">
        <v>145</v>
      </c>
      <c r="C12" s="21">
        <v>0.58035583346034303</v>
      </c>
      <c r="D12" s="21">
        <v>0.61875308943046803</v>
      </c>
      <c r="E12" s="21">
        <v>0.62373096211079704</v>
      </c>
    </row>
    <row r="13" spans="2:6" x14ac:dyDescent="0.35">
      <c r="B13" s="23" t="s">
        <v>146</v>
      </c>
      <c r="C13" s="22">
        <v>-0.55143527953970095</v>
      </c>
      <c r="D13" s="22">
        <v>-0.582599801087203</v>
      </c>
      <c r="E13" s="22">
        <v>-0.58526210968723602</v>
      </c>
    </row>
    <row r="14" spans="2:6" x14ac:dyDescent="0.35">
      <c r="B14" s="16"/>
      <c r="C14" s="16"/>
      <c r="D14" s="16"/>
      <c r="E14" s="16"/>
    </row>
    <row r="15" spans="2:6" x14ac:dyDescent="0.35">
      <c r="B15" t="s">
        <v>409</v>
      </c>
    </row>
    <row r="16" spans="2:6" x14ac:dyDescent="0.35">
      <c r="B16" t="s">
        <v>410</v>
      </c>
    </row>
    <row r="20" spans="2:2" x14ac:dyDescent="0.35">
      <c r="B20"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140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141</v>
      </c>
      <c r="C9" s="17">
        <v>0.18694464032484401</v>
      </c>
      <c r="D9" s="17">
        <v>0.22358615640976501</v>
      </c>
      <c r="E9" s="17">
        <v>0.15046326081401001</v>
      </c>
      <c r="F9" s="17"/>
      <c r="G9" s="17">
        <v>0.466163970054641</v>
      </c>
      <c r="H9" s="17">
        <v>0.25419104150112698</v>
      </c>
      <c r="I9" s="17">
        <v>0.23144560165865</v>
      </c>
      <c r="J9" s="17">
        <v>9.9098048378708406E-2</v>
      </c>
      <c r="K9" s="17">
        <v>0.15396926211530901</v>
      </c>
      <c r="L9" s="17">
        <v>0</v>
      </c>
      <c r="M9" s="17"/>
      <c r="N9" s="17">
        <v>0.25684109435594099</v>
      </c>
      <c r="O9" s="17">
        <v>8.6217784606339706E-2</v>
      </c>
      <c r="P9" s="17">
        <v>0.119528997495604</v>
      </c>
      <c r="Q9" s="17">
        <v>0.12592097030235699</v>
      </c>
    </row>
    <row r="10" spans="2:17" x14ac:dyDescent="0.35">
      <c r="B10" s="18" t="s">
        <v>142</v>
      </c>
      <c r="C10" s="17">
        <v>0.43180844910562399</v>
      </c>
      <c r="D10" s="17">
        <v>0.42809413562182602</v>
      </c>
      <c r="E10" s="17">
        <v>0.43496093754741499</v>
      </c>
      <c r="F10" s="17"/>
      <c r="G10" s="17">
        <v>0.43457215110672398</v>
      </c>
      <c r="H10" s="17">
        <v>0.41035553795376201</v>
      </c>
      <c r="I10" s="17">
        <v>0.41097365217480403</v>
      </c>
      <c r="J10" s="17">
        <v>0.45817092302538598</v>
      </c>
      <c r="K10" s="17">
        <v>0.47723060960592001</v>
      </c>
      <c r="L10" s="17">
        <v>0.48822640919061799</v>
      </c>
      <c r="M10" s="17"/>
      <c r="N10" s="17">
        <v>0.43193687346926601</v>
      </c>
      <c r="O10" s="17">
        <v>0.43296406682146499</v>
      </c>
      <c r="P10" s="17">
        <v>0.415096737060762</v>
      </c>
      <c r="Q10" s="17">
        <v>0.42514759864588803</v>
      </c>
    </row>
    <row r="11" spans="2:17" x14ac:dyDescent="0.35">
      <c r="B11" s="18" t="s">
        <v>143</v>
      </c>
      <c r="C11" s="17">
        <v>0.27201801408244902</v>
      </c>
      <c r="D11" s="17">
        <v>0.26600751880121098</v>
      </c>
      <c r="E11" s="17">
        <v>0.27830291389877598</v>
      </c>
      <c r="F11" s="17"/>
      <c r="G11" s="17">
        <v>9.9263878838634995E-2</v>
      </c>
      <c r="H11" s="17">
        <v>0.25468101882145</v>
      </c>
      <c r="I11" s="17">
        <v>0.25767179391231199</v>
      </c>
      <c r="J11" s="17">
        <v>0.29852095406104801</v>
      </c>
      <c r="K11" s="17">
        <v>0.28076755737638098</v>
      </c>
      <c r="L11" s="17">
        <v>0.42462617319443602</v>
      </c>
      <c r="M11" s="17"/>
      <c r="N11" s="17">
        <v>0.25153299435767401</v>
      </c>
      <c r="O11" s="17">
        <v>0.30852823758987702</v>
      </c>
      <c r="P11" s="17">
        <v>0.31543672359339903</v>
      </c>
      <c r="Q11" s="17">
        <v>0.27397076201108</v>
      </c>
    </row>
    <row r="12" spans="2:17" x14ac:dyDescent="0.35">
      <c r="B12" s="18" t="s">
        <v>144</v>
      </c>
      <c r="C12" s="17">
        <v>7.3075608143818402E-2</v>
      </c>
      <c r="D12" s="17">
        <v>5.9920691204651003E-2</v>
      </c>
      <c r="E12" s="17">
        <v>8.6312293840252893E-2</v>
      </c>
      <c r="F12" s="17"/>
      <c r="G12" s="17">
        <v>0</v>
      </c>
      <c r="H12" s="17">
        <v>7.0133191147291704E-2</v>
      </c>
      <c r="I12" s="17">
        <v>6.6614824764281003E-2</v>
      </c>
      <c r="J12" s="17">
        <v>9.3120688154997799E-2</v>
      </c>
      <c r="K12" s="17">
        <v>4.8801694855504299E-2</v>
      </c>
      <c r="L12" s="17">
        <v>4.0397336272448597E-2</v>
      </c>
      <c r="M12" s="17"/>
      <c r="N12" s="17">
        <v>4.2175562799977702E-2</v>
      </c>
      <c r="O12" s="17">
        <v>0.10676595334797299</v>
      </c>
      <c r="P12" s="17">
        <v>0.11837281489739999</v>
      </c>
      <c r="Q12" s="17">
        <v>0.10080468938611301</v>
      </c>
    </row>
    <row r="13" spans="2:17" x14ac:dyDescent="0.35">
      <c r="B13" s="18" t="s">
        <v>57</v>
      </c>
      <c r="C13" s="21">
        <v>3.61532883432647E-2</v>
      </c>
      <c r="D13" s="21">
        <v>2.23914979625469E-2</v>
      </c>
      <c r="E13" s="21">
        <v>4.9960593899545602E-2</v>
      </c>
      <c r="F13" s="21"/>
      <c r="G13" s="21">
        <v>0</v>
      </c>
      <c r="H13" s="21">
        <v>1.06392105763691E-2</v>
      </c>
      <c r="I13" s="21">
        <v>3.3294127489952502E-2</v>
      </c>
      <c r="J13" s="21">
        <v>5.1089386379860303E-2</v>
      </c>
      <c r="K13" s="21">
        <v>3.9230876046885597E-2</v>
      </c>
      <c r="L13" s="21">
        <v>4.6750081342496801E-2</v>
      </c>
      <c r="M13" s="21"/>
      <c r="N13" s="21">
        <v>1.75134750171419E-2</v>
      </c>
      <c r="O13" s="21">
        <v>6.5523957634345195E-2</v>
      </c>
      <c r="P13" s="21">
        <v>3.1564726952835798E-2</v>
      </c>
      <c r="Q13" s="21">
        <v>7.4155979654561596E-2</v>
      </c>
    </row>
    <row r="14" spans="2:17" x14ac:dyDescent="0.35">
      <c r="B14" s="18" t="s">
        <v>145</v>
      </c>
      <c r="C14" s="21">
        <v>0.61875308943046803</v>
      </c>
      <c r="D14" s="21">
        <v>0.65168029203159095</v>
      </c>
      <c r="E14" s="21">
        <v>0.58542419836142501</v>
      </c>
      <c r="F14" s="21"/>
      <c r="G14" s="21">
        <v>0.90073612116136503</v>
      </c>
      <c r="H14" s="21">
        <v>0.66454657945488904</v>
      </c>
      <c r="I14" s="21">
        <v>0.642419253833454</v>
      </c>
      <c r="J14" s="21">
        <v>0.55726897140409404</v>
      </c>
      <c r="K14" s="21">
        <v>0.63119987172122904</v>
      </c>
      <c r="L14" s="21">
        <v>0.48822640919061799</v>
      </c>
      <c r="M14" s="21"/>
      <c r="N14" s="21">
        <v>0.68877796782520595</v>
      </c>
      <c r="O14" s="21">
        <v>0.51918185142780504</v>
      </c>
      <c r="P14" s="21">
        <v>0.53462573455636597</v>
      </c>
      <c r="Q14" s="21">
        <v>0.55106856894824496</v>
      </c>
    </row>
    <row r="15" spans="2:17" x14ac:dyDescent="0.35">
      <c r="B15" s="18" t="s">
        <v>146</v>
      </c>
      <c r="C15" s="22">
        <v>-0.582599801087203</v>
      </c>
      <c r="D15" s="22">
        <v>-0.62928879406904403</v>
      </c>
      <c r="E15" s="22">
        <v>-0.53546360446188002</v>
      </c>
      <c r="F15" s="22"/>
      <c r="G15" s="22">
        <v>-0.90073612116136503</v>
      </c>
      <c r="H15" s="22">
        <v>-0.65390736887851997</v>
      </c>
      <c r="I15" s="22">
        <v>-0.60912512634350202</v>
      </c>
      <c r="J15" s="22">
        <v>-0.50617958502423399</v>
      </c>
      <c r="K15" s="22">
        <v>-0.59196899567434302</v>
      </c>
      <c r="L15" s="22">
        <v>-0.44147632784812102</v>
      </c>
      <c r="M15" s="22"/>
      <c r="N15" s="22">
        <v>-0.67126449280806399</v>
      </c>
      <c r="O15" s="22">
        <v>-0.453657893793459</v>
      </c>
      <c r="P15" s="22">
        <v>-0.50306100760353001</v>
      </c>
      <c r="Q15" s="22">
        <v>-0.47691258929368402</v>
      </c>
    </row>
    <row r="16" spans="2:17" x14ac:dyDescent="0.35">
      <c r="B16" s="16"/>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147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141</v>
      </c>
      <c r="C9" s="17">
        <v>0.15819776368230301</v>
      </c>
      <c r="D9" s="17">
        <v>0.19472011328976899</v>
      </c>
      <c r="E9" s="17">
        <v>0.121807077904959</v>
      </c>
      <c r="F9" s="17"/>
      <c r="G9" s="17">
        <v>0.27078776944998001</v>
      </c>
      <c r="H9" s="17">
        <v>0.20357546523896899</v>
      </c>
      <c r="I9" s="17">
        <v>0.18912249653859001</v>
      </c>
      <c r="J9" s="17">
        <v>9.4586108227034907E-2</v>
      </c>
      <c r="K9" s="17">
        <v>0.156475940094712</v>
      </c>
      <c r="L9" s="17">
        <v>0</v>
      </c>
      <c r="M9" s="17"/>
      <c r="N9" s="17">
        <v>0.21116908352324301</v>
      </c>
      <c r="O9" s="17">
        <v>7.0092308737448997E-2</v>
      </c>
      <c r="P9" s="17">
        <v>0.113116245730858</v>
      </c>
      <c r="Q9" s="17">
        <v>0.115751539124001</v>
      </c>
    </row>
    <row r="10" spans="2:17" x14ac:dyDescent="0.35">
      <c r="B10" s="18" t="s">
        <v>142</v>
      </c>
      <c r="C10" s="17">
        <v>0.42215806977803999</v>
      </c>
      <c r="D10" s="17">
        <v>0.42702557411526199</v>
      </c>
      <c r="E10" s="17">
        <v>0.41770652258534702</v>
      </c>
      <c r="F10" s="17"/>
      <c r="G10" s="17">
        <v>0.50112450550281096</v>
      </c>
      <c r="H10" s="17">
        <v>0.420452946865432</v>
      </c>
      <c r="I10" s="17">
        <v>0.38791858834550802</v>
      </c>
      <c r="J10" s="17">
        <v>0.44685001282886699</v>
      </c>
      <c r="K10" s="17">
        <v>0.48305750312495399</v>
      </c>
      <c r="L10" s="17">
        <v>0.756386664756172</v>
      </c>
      <c r="M10" s="17"/>
      <c r="N10" s="17">
        <v>0.42907147556175301</v>
      </c>
      <c r="O10" s="17">
        <v>0.42319965581265401</v>
      </c>
      <c r="P10" s="17">
        <v>0.43537020167546697</v>
      </c>
      <c r="Q10" s="17">
        <v>0.383285425155587</v>
      </c>
    </row>
    <row r="11" spans="2:17" x14ac:dyDescent="0.35">
      <c r="B11" s="18" t="s">
        <v>143</v>
      </c>
      <c r="C11" s="17">
        <v>0.30608925208491999</v>
      </c>
      <c r="D11" s="17">
        <v>0.27777376318284303</v>
      </c>
      <c r="E11" s="17">
        <v>0.33373519708563998</v>
      </c>
      <c r="F11" s="17"/>
      <c r="G11" s="17">
        <v>4.4973662290790903E-2</v>
      </c>
      <c r="H11" s="17">
        <v>0.29992937404339998</v>
      </c>
      <c r="I11" s="17">
        <v>0.30882910438831601</v>
      </c>
      <c r="J11" s="17">
        <v>0.32860621026852799</v>
      </c>
      <c r="K11" s="17">
        <v>0.24633471199933099</v>
      </c>
      <c r="L11" s="17">
        <v>0.243613335243828</v>
      </c>
      <c r="M11" s="17"/>
      <c r="N11" s="17">
        <v>0.29448738091719601</v>
      </c>
      <c r="O11" s="17">
        <v>0.33410219442182798</v>
      </c>
      <c r="P11" s="17">
        <v>0.33081932556890198</v>
      </c>
      <c r="Q11" s="17">
        <v>0.28764628722061902</v>
      </c>
    </row>
    <row r="12" spans="2:17" x14ac:dyDescent="0.35">
      <c r="B12" s="18" t="s">
        <v>144</v>
      </c>
      <c r="C12" s="17">
        <v>8.4634360534095399E-2</v>
      </c>
      <c r="D12" s="17">
        <v>7.4287162388226802E-2</v>
      </c>
      <c r="E12" s="17">
        <v>9.5072850353577307E-2</v>
      </c>
      <c r="F12" s="17"/>
      <c r="G12" s="17">
        <v>0.18311406275641701</v>
      </c>
      <c r="H12" s="17">
        <v>6.8993021101354496E-2</v>
      </c>
      <c r="I12" s="17">
        <v>9.0362928416703903E-2</v>
      </c>
      <c r="J12" s="17">
        <v>8.6652032185017394E-2</v>
      </c>
      <c r="K12" s="17">
        <v>7.0153458858168205E-2</v>
      </c>
      <c r="L12" s="17">
        <v>0</v>
      </c>
      <c r="M12" s="17"/>
      <c r="N12" s="17">
        <v>5.2553167929268001E-2</v>
      </c>
      <c r="O12" s="17">
        <v>0.12933525321735401</v>
      </c>
      <c r="P12" s="17">
        <v>9.0340746340256697E-2</v>
      </c>
      <c r="Q12" s="17">
        <v>0.143187450799448</v>
      </c>
    </row>
    <row r="13" spans="2:17" x14ac:dyDescent="0.35">
      <c r="B13" s="18" t="s">
        <v>57</v>
      </c>
      <c r="C13" s="21">
        <v>2.8920553920641801E-2</v>
      </c>
      <c r="D13" s="21">
        <v>2.61933870238996E-2</v>
      </c>
      <c r="E13" s="21">
        <v>3.1678352070476798E-2</v>
      </c>
      <c r="F13" s="21"/>
      <c r="G13" s="21">
        <v>0</v>
      </c>
      <c r="H13" s="21">
        <v>7.0491927508444102E-3</v>
      </c>
      <c r="I13" s="21">
        <v>2.3766882310882899E-2</v>
      </c>
      <c r="J13" s="21">
        <v>4.3305636490552697E-2</v>
      </c>
      <c r="K13" s="21">
        <v>4.39783859228342E-2</v>
      </c>
      <c r="L13" s="21">
        <v>0</v>
      </c>
      <c r="M13" s="21"/>
      <c r="N13" s="21">
        <v>1.27188920685402E-2</v>
      </c>
      <c r="O13" s="21">
        <v>4.3270587810715098E-2</v>
      </c>
      <c r="P13" s="21">
        <v>3.0353480684516401E-2</v>
      </c>
      <c r="Q13" s="21">
        <v>7.0129297700344706E-2</v>
      </c>
    </row>
    <row r="14" spans="2:17" x14ac:dyDescent="0.35">
      <c r="B14" s="18" t="s">
        <v>145</v>
      </c>
      <c r="C14" s="21">
        <v>0.58035583346034303</v>
      </c>
      <c r="D14" s="21">
        <v>0.621745687405031</v>
      </c>
      <c r="E14" s="21">
        <v>0.53951360049030594</v>
      </c>
      <c r="F14" s="21"/>
      <c r="G14" s="21">
        <v>0.77191227495279202</v>
      </c>
      <c r="H14" s="21">
        <v>0.62402841210440096</v>
      </c>
      <c r="I14" s="21">
        <v>0.577041084884097</v>
      </c>
      <c r="J14" s="21">
        <v>0.541436121055902</v>
      </c>
      <c r="K14" s="21">
        <v>0.63953344321966599</v>
      </c>
      <c r="L14" s="21">
        <v>0.756386664756172</v>
      </c>
      <c r="M14" s="21"/>
      <c r="N14" s="21">
        <v>0.640240559084996</v>
      </c>
      <c r="O14" s="21">
        <v>0.49329196455010299</v>
      </c>
      <c r="P14" s="21">
        <v>0.54848644740632502</v>
      </c>
      <c r="Q14" s="21">
        <v>0.49903696427958799</v>
      </c>
    </row>
    <row r="15" spans="2:17" x14ac:dyDescent="0.35">
      <c r="B15" s="18" t="s">
        <v>146</v>
      </c>
      <c r="C15" s="22">
        <v>-0.55143527953970095</v>
      </c>
      <c r="D15" s="22">
        <v>-0.59555230038113105</v>
      </c>
      <c r="E15" s="22">
        <v>-0.50783524841982897</v>
      </c>
      <c r="F15" s="22"/>
      <c r="G15" s="22">
        <v>-0.77191227495279202</v>
      </c>
      <c r="H15" s="22">
        <v>-0.61697921935355704</v>
      </c>
      <c r="I15" s="22">
        <v>-0.55327420257321502</v>
      </c>
      <c r="J15" s="22">
        <v>-0.49813048456534997</v>
      </c>
      <c r="K15" s="22">
        <v>-0.595555057296832</v>
      </c>
      <c r="L15" s="22">
        <v>-0.756386664756172</v>
      </c>
      <c r="M15" s="22"/>
      <c r="N15" s="22">
        <v>-0.62752166701645495</v>
      </c>
      <c r="O15" s="22">
        <v>-0.45002137673938802</v>
      </c>
      <c r="P15" s="22">
        <v>-0.51813296672180797</v>
      </c>
      <c r="Q15" s="22">
        <v>-0.42890766657924401</v>
      </c>
    </row>
    <row r="16" spans="2:17" x14ac:dyDescent="0.35">
      <c r="B16" s="16"/>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148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141</v>
      </c>
      <c r="C9" s="17">
        <v>0.16858435815403799</v>
      </c>
      <c r="D9" s="17">
        <v>0.207678451936959</v>
      </c>
      <c r="E9" s="17">
        <v>0.129630451394842</v>
      </c>
      <c r="F9" s="17"/>
      <c r="G9" s="17">
        <v>0.15238075749689101</v>
      </c>
      <c r="H9" s="17">
        <v>0.25482022832836598</v>
      </c>
      <c r="I9" s="17">
        <v>0.20460956277275</v>
      </c>
      <c r="J9" s="17">
        <v>8.8453795300502097E-2</v>
      </c>
      <c r="K9" s="17">
        <v>0.142771213328268</v>
      </c>
      <c r="L9" s="17">
        <v>4.6750081342496801E-2</v>
      </c>
      <c r="M9" s="17"/>
      <c r="N9" s="17">
        <v>0.229261066090717</v>
      </c>
      <c r="O9" s="17">
        <v>8.0259803007443703E-2</v>
      </c>
      <c r="P9" s="17">
        <v>9.6885391595636902E-2</v>
      </c>
      <c r="Q9" s="17">
        <v>0.12672708518208201</v>
      </c>
    </row>
    <row r="10" spans="2:17" x14ac:dyDescent="0.35">
      <c r="B10" s="18" t="s">
        <v>142</v>
      </c>
      <c r="C10" s="17">
        <v>0.45514660395675899</v>
      </c>
      <c r="D10" s="17">
        <v>0.46729778957162599</v>
      </c>
      <c r="E10" s="17">
        <v>0.44244570649258302</v>
      </c>
      <c r="F10" s="17"/>
      <c r="G10" s="17">
        <v>0.61864767162840395</v>
      </c>
      <c r="H10" s="17">
        <v>0.44343345939853102</v>
      </c>
      <c r="I10" s="17">
        <v>0.42320137469169</v>
      </c>
      <c r="J10" s="17">
        <v>0.4704473678726</v>
      </c>
      <c r="K10" s="17">
        <v>0.54966628839842202</v>
      </c>
      <c r="L10" s="17">
        <v>0.756386664756172</v>
      </c>
      <c r="M10" s="17"/>
      <c r="N10" s="17">
        <v>0.45515042184315302</v>
      </c>
      <c r="O10" s="17">
        <v>0.43940387970651901</v>
      </c>
      <c r="P10" s="17">
        <v>0.47334695573702501</v>
      </c>
      <c r="Q10" s="17">
        <v>0.444687738514988</v>
      </c>
    </row>
    <row r="11" spans="2:17" x14ac:dyDescent="0.35">
      <c r="B11" s="18" t="s">
        <v>143</v>
      </c>
      <c r="C11" s="17">
        <v>0.27092102181737998</v>
      </c>
      <c r="D11" s="17">
        <v>0.23520874431327601</v>
      </c>
      <c r="E11" s="17">
        <v>0.30692733811806899</v>
      </c>
      <c r="F11" s="17"/>
      <c r="G11" s="17">
        <v>0.22897157087470499</v>
      </c>
      <c r="H11" s="17">
        <v>0.23368944490768401</v>
      </c>
      <c r="I11" s="17">
        <v>0.27415610653107397</v>
      </c>
      <c r="J11" s="17">
        <v>0.30284132994711099</v>
      </c>
      <c r="K11" s="17">
        <v>0.20911214493362601</v>
      </c>
      <c r="L11" s="17">
        <v>0.15646591762888301</v>
      </c>
      <c r="M11" s="17"/>
      <c r="N11" s="17">
        <v>0.253566445047193</v>
      </c>
      <c r="O11" s="17">
        <v>0.33125864437507102</v>
      </c>
      <c r="P11" s="17">
        <v>0.28308065088195</v>
      </c>
      <c r="Q11" s="17">
        <v>0.25517578692734</v>
      </c>
    </row>
    <row r="12" spans="2:17" x14ac:dyDescent="0.35">
      <c r="B12" s="18" t="s">
        <v>144</v>
      </c>
      <c r="C12" s="17">
        <v>6.6879163648262796E-2</v>
      </c>
      <c r="D12" s="17">
        <v>5.90522890380316E-2</v>
      </c>
      <c r="E12" s="17">
        <v>7.4777934178389405E-2</v>
      </c>
      <c r="F12" s="17"/>
      <c r="G12" s="17">
        <v>0</v>
      </c>
      <c r="H12" s="17">
        <v>5.0197604688898903E-2</v>
      </c>
      <c r="I12" s="17">
        <v>6.1570229569812299E-2</v>
      </c>
      <c r="J12" s="17">
        <v>8.1796704543231305E-2</v>
      </c>
      <c r="K12" s="17">
        <v>7.5662461812272999E-2</v>
      </c>
      <c r="L12" s="17">
        <v>4.0397336272448597E-2</v>
      </c>
      <c r="M12" s="17"/>
      <c r="N12" s="17">
        <v>4.5314437446845802E-2</v>
      </c>
      <c r="O12" s="17">
        <v>9.0464994605928106E-2</v>
      </c>
      <c r="P12" s="17">
        <v>9.8847187106367806E-2</v>
      </c>
      <c r="Q12" s="17">
        <v>8.7553562611763294E-2</v>
      </c>
    </row>
    <row r="13" spans="2:17" x14ac:dyDescent="0.35">
      <c r="B13" s="18" t="s">
        <v>57</v>
      </c>
      <c r="C13" s="21">
        <v>3.8468852423560601E-2</v>
      </c>
      <c r="D13" s="21">
        <v>3.0762725140107298E-2</v>
      </c>
      <c r="E13" s="21">
        <v>4.6218569816117397E-2</v>
      </c>
      <c r="F13" s="21"/>
      <c r="G13" s="21">
        <v>0</v>
      </c>
      <c r="H13" s="21">
        <v>1.78592626765199E-2</v>
      </c>
      <c r="I13" s="21">
        <v>3.6462726434674297E-2</v>
      </c>
      <c r="J13" s="21">
        <v>5.6460802336555302E-2</v>
      </c>
      <c r="K13" s="21">
        <v>2.27878915274108E-2</v>
      </c>
      <c r="L13" s="21">
        <v>0</v>
      </c>
      <c r="M13" s="21"/>
      <c r="N13" s="21">
        <v>1.67076295720914E-2</v>
      </c>
      <c r="O13" s="21">
        <v>5.8612678305037601E-2</v>
      </c>
      <c r="P13" s="21">
        <v>4.7839814679019897E-2</v>
      </c>
      <c r="Q13" s="21">
        <v>8.5855826763826804E-2</v>
      </c>
    </row>
    <row r="14" spans="2:17" x14ac:dyDescent="0.35">
      <c r="B14" s="18" t="s">
        <v>145</v>
      </c>
      <c r="C14" s="21">
        <v>0.62373096211079704</v>
      </c>
      <c r="D14" s="21">
        <v>0.67497624150858504</v>
      </c>
      <c r="E14" s="21">
        <v>0.57207615788742405</v>
      </c>
      <c r="F14" s="21"/>
      <c r="G14" s="21">
        <v>0.77102842912529401</v>
      </c>
      <c r="H14" s="21">
        <v>0.698253687726897</v>
      </c>
      <c r="I14" s="21">
        <v>0.62781093746444006</v>
      </c>
      <c r="J14" s="21">
        <v>0.55890116317310201</v>
      </c>
      <c r="K14" s="21">
        <v>0.69243750172669005</v>
      </c>
      <c r="L14" s="21">
        <v>0.80313674609866903</v>
      </c>
      <c r="M14" s="21"/>
      <c r="N14" s="21">
        <v>0.68441148793386997</v>
      </c>
      <c r="O14" s="21">
        <v>0.51966368271396302</v>
      </c>
      <c r="P14" s="21">
        <v>0.57023234733266204</v>
      </c>
      <c r="Q14" s="21">
        <v>0.57141482369706997</v>
      </c>
    </row>
    <row r="15" spans="2:17" x14ac:dyDescent="0.35">
      <c r="B15" s="18" t="s">
        <v>146</v>
      </c>
      <c r="C15" s="22">
        <v>-0.58526210968723602</v>
      </c>
      <c r="D15" s="22">
        <v>-0.64421351636847801</v>
      </c>
      <c r="E15" s="22">
        <v>-0.525857588071307</v>
      </c>
      <c r="F15" s="22"/>
      <c r="G15" s="22">
        <v>-0.77102842912529401</v>
      </c>
      <c r="H15" s="22">
        <v>-0.68039442505037695</v>
      </c>
      <c r="I15" s="22">
        <v>-0.59134821102976598</v>
      </c>
      <c r="J15" s="22">
        <v>-0.50244036083654697</v>
      </c>
      <c r="K15" s="22">
        <v>-0.66964961019927904</v>
      </c>
      <c r="L15" s="22">
        <v>-0.80313674609866903</v>
      </c>
      <c r="M15" s="22"/>
      <c r="N15" s="22">
        <v>-0.66770385836177903</v>
      </c>
      <c r="O15" s="22">
        <v>-0.46105100440892499</v>
      </c>
      <c r="P15" s="22">
        <v>-0.52239253265364205</v>
      </c>
      <c r="Q15" s="22">
        <v>-0.485558996933243</v>
      </c>
    </row>
    <row r="16" spans="2:17" x14ac:dyDescent="0.35">
      <c r="B16" s="16"/>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F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430</v>
      </c>
      <c r="E2" s="26"/>
      <c r="F2" s="26"/>
    </row>
    <row r="6" spans="2:6" ht="50.15" customHeight="1" x14ac:dyDescent="0.35">
      <c r="B6" s="20" t="s">
        <v>28</v>
      </c>
      <c r="C6" s="20" t="s">
        <v>428</v>
      </c>
      <c r="D6" s="20" t="s">
        <v>427</v>
      </c>
      <c r="E6" s="20" t="s">
        <v>429</v>
      </c>
    </row>
    <row r="7" spans="2:6" ht="43.5" x14ac:dyDescent="0.35">
      <c r="B7" s="18" t="s">
        <v>150</v>
      </c>
      <c r="C7" s="17">
        <v>0.39729438664365502</v>
      </c>
      <c r="D7" s="17">
        <v>0.414353868043425</v>
      </c>
      <c r="E7" s="17">
        <v>0.39208639857683097</v>
      </c>
    </row>
    <row r="8" spans="2:6" ht="43.5" x14ac:dyDescent="0.35">
      <c r="B8" s="18" t="s">
        <v>151</v>
      </c>
      <c r="C8" s="17">
        <v>0.40656835914904199</v>
      </c>
      <c r="D8" s="17">
        <v>0.37408789705871998</v>
      </c>
      <c r="E8" s="17">
        <v>0.40353219834245002</v>
      </c>
    </row>
    <row r="9" spans="2:6" ht="43.5" x14ac:dyDescent="0.35">
      <c r="B9" s="18" t="s">
        <v>152</v>
      </c>
      <c r="C9" s="17">
        <v>0.13118654441385499</v>
      </c>
      <c r="D9" s="17">
        <v>0.14416934562512501</v>
      </c>
      <c r="E9" s="17">
        <v>0.13786042350866601</v>
      </c>
    </row>
    <row r="10" spans="2:6" ht="43.5" x14ac:dyDescent="0.35">
      <c r="B10" s="18" t="s">
        <v>153</v>
      </c>
      <c r="C10" s="17">
        <v>3.1750916939289803E-2</v>
      </c>
      <c r="D10" s="17">
        <v>3.4175734080856099E-2</v>
      </c>
      <c r="E10" s="17">
        <v>3.0489882623247099E-2</v>
      </c>
    </row>
    <row r="11" spans="2:6" x14ac:dyDescent="0.35">
      <c r="B11" s="18" t="s">
        <v>57</v>
      </c>
      <c r="C11" s="17">
        <v>3.3199792854158201E-2</v>
      </c>
      <c r="D11" s="17">
        <v>3.3213155191873601E-2</v>
      </c>
      <c r="E11" s="17">
        <v>3.6031096948806601E-2</v>
      </c>
    </row>
    <row r="12" spans="2:6" x14ac:dyDescent="0.35">
      <c r="B12" s="16"/>
      <c r="C12" s="16"/>
      <c r="D12" s="16"/>
      <c r="E12" s="16"/>
    </row>
    <row r="13" spans="2:6" x14ac:dyDescent="0.35">
      <c r="B13" t="s">
        <v>409</v>
      </c>
    </row>
    <row r="14" spans="2:6" x14ac:dyDescent="0.35">
      <c r="B14" t="s">
        <v>410</v>
      </c>
    </row>
    <row r="18" spans="2:2" x14ac:dyDescent="0.35">
      <c r="B18"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149</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43.5" x14ac:dyDescent="0.35">
      <c r="B9" s="18" t="s">
        <v>150</v>
      </c>
      <c r="C9" s="17">
        <v>0.39729438664365502</v>
      </c>
      <c r="D9" s="17">
        <v>0.40931190699396403</v>
      </c>
      <c r="E9" s="17">
        <v>0.38566313612733999</v>
      </c>
      <c r="F9" s="17"/>
      <c r="G9" s="17">
        <v>0.53944387992073295</v>
      </c>
      <c r="H9" s="17">
        <v>0.41627110354334002</v>
      </c>
      <c r="I9" s="17">
        <v>0.429617070934394</v>
      </c>
      <c r="J9" s="17">
        <v>0.34877493387078201</v>
      </c>
      <c r="K9" s="17">
        <v>0.33560075339365197</v>
      </c>
      <c r="L9" s="17">
        <v>0.61759164917484599</v>
      </c>
      <c r="M9" s="17"/>
      <c r="N9" s="17">
        <v>0.46004617061520903</v>
      </c>
      <c r="O9" s="17">
        <v>0.37849087084369398</v>
      </c>
      <c r="P9" s="17">
        <v>0.29048792551802999</v>
      </c>
      <c r="Q9" s="17">
        <v>0.30801909464059002</v>
      </c>
    </row>
    <row r="10" spans="2:17" ht="43.5" x14ac:dyDescent="0.35">
      <c r="B10" s="18" t="s">
        <v>151</v>
      </c>
      <c r="C10" s="17">
        <v>0.40656835914904199</v>
      </c>
      <c r="D10" s="17">
        <v>0.41556961289576</v>
      </c>
      <c r="E10" s="17">
        <v>0.396971335865201</v>
      </c>
      <c r="F10" s="17"/>
      <c r="G10" s="17">
        <v>0.382809988764999</v>
      </c>
      <c r="H10" s="17">
        <v>0.41866844367603301</v>
      </c>
      <c r="I10" s="17">
        <v>0.39247819981702298</v>
      </c>
      <c r="J10" s="17">
        <v>0.43147269574907199</v>
      </c>
      <c r="K10" s="17">
        <v>0.395865695041628</v>
      </c>
      <c r="L10" s="17">
        <v>0.18899208403975301</v>
      </c>
      <c r="M10" s="17"/>
      <c r="N10" s="17">
        <v>0.39977261272931702</v>
      </c>
      <c r="O10" s="17">
        <v>0.42135472815296099</v>
      </c>
      <c r="P10" s="17">
        <v>0.415806112785299</v>
      </c>
      <c r="Q10" s="17">
        <v>0.39701128550966602</v>
      </c>
    </row>
    <row r="11" spans="2:17" ht="43.5" x14ac:dyDescent="0.35">
      <c r="B11" s="18" t="s">
        <v>152</v>
      </c>
      <c r="C11" s="17">
        <v>0.13118654441385499</v>
      </c>
      <c r="D11" s="17">
        <v>0.118918289169826</v>
      </c>
      <c r="E11" s="17">
        <v>0.14359367462418601</v>
      </c>
      <c r="F11" s="17"/>
      <c r="G11" s="17">
        <v>7.7746131314267802E-2</v>
      </c>
      <c r="H11" s="17">
        <v>0.13760143429066199</v>
      </c>
      <c r="I11" s="17">
        <v>0.116151122090277</v>
      </c>
      <c r="J11" s="17">
        <v>0.149719393247535</v>
      </c>
      <c r="K11" s="17">
        <v>0.138399559280208</v>
      </c>
      <c r="L11" s="17">
        <v>0.146666185442904</v>
      </c>
      <c r="M11" s="17"/>
      <c r="N11" s="17">
        <v>0.10544234153252</v>
      </c>
      <c r="O11" s="17">
        <v>0.119262960995023</v>
      </c>
      <c r="P11" s="17">
        <v>0.197692066453316</v>
      </c>
      <c r="Q11" s="17">
        <v>0.17233775597609199</v>
      </c>
    </row>
    <row r="12" spans="2:17" ht="43.5" x14ac:dyDescent="0.35">
      <c r="B12" s="18" t="s">
        <v>153</v>
      </c>
      <c r="C12" s="17">
        <v>3.1750916939289803E-2</v>
      </c>
      <c r="D12" s="17">
        <v>2.93037154272194E-2</v>
      </c>
      <c r="E12" s="17">
        <v>3.42313659217654E-2</v>
      </c>
      <c r="F12" s="17"/>
      <c r="G12" s="17">
        <v>0</v>
      </c>
      <c r="H12" s="17">
        <v>2.24325078334058E-2</v>
      </c>
      <c r="I12" s="17">
        <v>2.7540700248896498E-2</v>
      </c>
      <c r="J12" s="17">
        <v>2.8037230353020502E-2</v>
      </c>
      <c r="K12" s="17">
        <v>8.8843449526785606E-2</v>
      </c>
      <c r="L12" s="17">
        <v>0</v>
      </c>
      <c r="M12" s="17"/>
      <c r="N12" s="17">
        <v>2.26919239868437E-2</v>
      </c>
      <c r="O12" s="17">
        <v>3.7710420281272201E-2</v>
      </c>
      <c r="P12" s="17">
        <v>4.0693789672979902E-2</v>
      </c>
      <c r="Q12" s="17">
        <v>5.0380449702144899E-2</v>
      </c>
    </row>
    <row r="13" spans="2:17" x14ac:dyDescent="0.35">
      <c r="B13" s="18" t="s">
        <v>57</v>
      </c>
      <c r="C13" s="19">
        <v>3.3199792854158201E-2</v>
      </c>
      <c r="D13" s="19">
        <v>2.6896475513230801E-2</v>
      </c>
      <c r="E13" s="19">
        <v>3.9540487461507498E-2</v>
      </c>
      <c r="F13" s="19"/>
      <c r="G13" s="19">
        <v>0</v>
      </c>
      <c r="H13" s="19">
        <v>5.0265106565590897E-3</v>
      </c>
      <c r="I13" s="19">
        <v>3.4212906909410097E-2</v>
      </c>
      <c r="J13" s="19">
        <v>4.1995746779590601E-2</v>
      </c>
      <c r="K13" s="19">
        <v>4.1290542757725798E-2</v>
      </c>
      <c r="L13" s="19">
        <v>4.6750081342496801E-2</v>
      </c>
      <c r="M13" s="19"/>
      <c r="N13" s="19">
        <v>1.2046951136110699E-2</v>
      </c>
      <c r="O13" s="19">
        <v>4.3181019727050102E-2</v>
      </c>
      <c r="P13" s="19">
        <v>5.5320105570374097E-2</v>
      </c>
      <c r="Q13" s="19">
        <v>7.2251414171506503E-2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922"/>
  <sheetViews>
    <sheetView showGridLines="0" workbookViewId="0">
      <pane xSplit="2" ySplit="8" topLeftCell="C50" activePane="bottomRight" state="frozen"/>
      <selection pane="topRight"/>
      <selection pane="bottomLeft"/>
      <selection pane="bottomRight" activeCell="C59" sqref="C59"/>
    </sheetView>
  </sheetViews>
  <sheetFormatPr defaultColWidth="11.453125" defaultRowHeight="14.5" x14ac:dyDescent="0.35"/>
  <cols>
    <col min="2" max="2" width="20.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25" t="s">
        <v>24</v>
      </c>
      <c r="E2" s="26"/>
      <c r="F2" s="26"/>
      <c r="G2" s="26"/>
      <c r="H2" s="26"/>
      <c r="I2" s="26"/>
      <c r="J2" s="26"/>
      <c r="K2" s="26"/>
      <c r="L2" s="26"/>
      <c r="M2" s="26"/>
      <c r="N2" s="26"/>
      <c r="O2" s="26"/>
      <c r="P2" s="26"/>
    </row>
    <row r="5" spans="2:17" ht="30" customHeight="1" x14ac:dyDescent="0.35">
      <c r="B5" s="13"/>
      <c r="C5" s="13"/>
      <c r="D5" s="28" t="s">
        <v>25</v>
      </c>
      <c r="E5" s="28"/>
      <c r="F5" s="13"/>
      <c r="G5" s="28" t="s">
        <v>26</v>
      </c>
      <c r="H5" s="28"/>
      <c r="I5" s="28"/>
      <c r="J5" s="28"/>
      <c r="K5" s="28"/>
      <c r="L5" s="28"/>
      <c r="M5" s="13"/>
      <c r="N5" s="28" t="s">
        <v>27</v>
      </c>
      <c r="O5" s="28"/>
      <c r="P5" s="28"/>
      <c r="Q5" s="28"/>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20.149999999999999"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20.149999999999999"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11" spans="2:17" x14ac:dyDescent="0.35">
      <c r="B11" s="6" t="s">
        <v>44</v>
      </c>
    </row>
    <row r="12" spans="2:17" x14ac:dyDescent="0.35">
      <c r="B12" s="24" t="s">
        <v>15</v>
      </c>
      <c r="C12" s="17"/>
      <c r="D12" s="17"/>
      <c r="E12" s="17"/>
      <c r="F12" s="17"/>
      <c r="G12" s="17"/>
      <c r="H12" s="17"/>
      <c r="I12" s="17"/>
      <c r="J12" s="17"/>
      <c r="K12" s="17"/>
      <c r="L12" s="17"/>
      <c r="M12" s="17"/>
      <c r="N12" s="17"/>
      <c r="O12" s="17"/>
      <c r="P12" s="17"/>
      <c r="Q12" s="17"/>
    </row>
    <row r="13" spans="2:17" x14ac:dyDescent="0.35">
      <c r="B13" t="s">
        <v>45</v>
      </c>
      <c r="C13" s="17">
        <v>0.36290552599659498</v>
      </c>
      <c r="D13" s="17">
        <v>0.36869582057906602</v>
      </c>
      <c r="E13" s="17">
        <v>0.35747168580912098</v>
      </c>
      <c r="F13" s="17"/>
      <c r="G13" s="17">
        <v>0.30816315968052699</v>
      </c>
      <c r="H13" s="17">
        <v>0.34021528032647502</v>
      </c>
      <c r="I13" s="17">
        <v>0.33076297171832397</v>
      </c>
      <c r="J13" s="17">
        <v>0.40758870058767599</v>
      </c>
      <c r="K13" s="17">
        <v>0.43907231467917401</v>
      </c>
      <c r="L13" s="17">
        <v>0.111244827245575</v>
      </c>
      <c r="M13" s="17"/>
      <c r="N13" s="17">
        <v>0.36723787032201699</v>
      </c>
      <c r="O13" s="17">
        <v>0.35731639491445399</v>
      </c>
      <c r="P13" s="17">
        <v>0.35975064250267702</v>
      </c>
      <c r="Q13" s="17">
        <v>0.35998361587351302</v>
      </c>
    </row>
    <row r="14" spans="2:17" x14ac:dyDescent="0.35">
      <c r="B14" t="s">
        <v>46</v>
      </c>
      <c r="C14" s="17">
        <v>0.27741671035288101</v>
      </c>
      <c r="D14" s="17">
        <v>0.27216337303708099</v>
      </c>
      <c r="E14" s="17">
        <v>0.281955930453194</v>
      </c>
      <c r="F14" s="17"/>
      <c r="G14" s="17">
        <v>0.101410914229764</v>
      </c>
      <c r="H14" s="17">
        <v>0.43574307010136598</v>
      </c>
      <c r="I14" s="17">
        <v>0.31298687918646001</v>
      </c>
      <c r="J14" s="17">
        <v>0.19002070109445299</v>
      </c>
      <c r="K14" s="17">
        <v>0.174467339135847</v>
      </c>
      <c r="L14" s="17">
        <v>0.22248965449114999</v>
      </c>
      <c r="M14" s="17"/>
      <c r="N14" s="17">
        <v>0.28508815156322997</v>
      </c>
      <c r="O14" s="17">
        <v>0.241316541127645</v>
      </c>
      <c r="P14" s="17">
        <v>0.26326550465234799</v>
      </c>
      <c r="Q14" s="17">
        <v>0.30181177363565598</v>
      </c>
    </row>
    <row r="15" spans="2:17" x14ac:dyDescent="0.35">
      <c r="B15" t="s">
        <v>47</v>
      </c>
      <c r="C15" s="17">
        <v>0.27583894216577298</v>
      </c>
      <c r="D15" s="17">
        <v>0.264170507178904</v>
      </c>
      <c r="E15" s="17">
        <v>0.28778952497181098</v>
      </c>
      <c r="F15" s="17"/>
      <c r="G15" s="17">
        <v>0.326868251652561</v>
      </c>
      <c r="H15" s="17">
        <v>0.25686411277340998</v>
      </c>
      <c r="I15" s="17">
        <v>0.27498243296298203</v>
      </c>
      <c r="J15" s="17">
        <v>0.28286454396191302</v>
      </c>
      <c r="K15" s="17">
        <v>0.27324530386749202</v>
      </c>
      <c r="L15" s="17">
        <v>0.34972877527572799</v>
      </c>
      <c r="M15" s="17"/>
      <c r="N15" s="17">
        <v>0.28798066288142199</v>
      </c>
      <c r="O15" s="17">
        <v>0.26703638546860498</v>
      </c>
      <c r="P15" s="17">
        <v>0.27555653384705098</v>
      </c>
      <c r="Q15" s="17">
        <v>0.24180068671698399</v>
      </c>
    </row>
    <row r="16" spans="2:17" x14ac:dyDescent="0.35">
      <c r="B16" t="s">
        <v>48</v>
      </c>
      <c r="C16" s="17">
        <v>0.22110934639133201</v>
      </c>
      <c r="D16" s="17">
        <v>0.209749915488571</v>
      </c>
      <c r="E16" s="17">
        <v>0.232696343522489</v>
      </c>
      <c r="F16" s="17"/>
      <c r="G16" s="17">
        <v>0.20280265210306</v>
      </c>
      <c r="H16" s="17">
        <v>0.113617151100057</v>
      </c>
      <c r="I16" s="17">
        <v>0.196147712073272</v>
      </c>
      <c r="J16" s="17">
        <v>0.277034779744671</v>
      </c>
      <c r="K16" s="17">
        <v>0.31021360120785302</v>
      </c>
      <c r="L16" s="17">
        <v>0.35860243633216898</v>
      </c>
      <c r="M16" s="17"/>
      <c r="N16" s="17">
        <v>0.197224779379883</v>
      </c>
      <c r="O16" s="17">
        <v>0.271321861722923</v>
      </c>
      <c r="P16" s="17">
        <v>0.23551112164174101</v>
      </c>
      <c r="Q16" s="17">
        <v>0.21873941477217099</v>
      </c>
    </row>
    <row r="17" spans="2:17" x14ac:dyDescent="0.35">
      <c r="B17" t="s">
        <v>49</v>
      </c>
      <c r="C17" s="17">
        <v>0.19692216507302199</v>
      </c>
      <c r="D17" s="17">
        <v>0.16417913856663099</v>
      </c>
      <c r="E17" s="17">
        <v>0.22889029511301701</v>
      </c>
      <c r="F17" s="17"/>
      <c r="G17" s="17">
        <v>0.26199676343203598</v>
      </c>
      <c r="H17" s="17">
        <v>0.192178307276163</v>
      </c>
      <c r="I17" s="17">
        <v>0.200540344565036</v>
      </c>
      <c r="J17" s="17">
        <v>0.210776515122962</v>
      </c>
      <c r="K17" s="17">
        <v>0.146874048155897</v>
      </c>
      <c r="L17" s="17">
        <v>0</v>
      </c>
      <c r="M17" s="17"/>
      <c r="N17" s="17">
        <v>0.16491452641010901</v>
      </c>
      <c r="O17" s="17">
        <v>0.213211371520097</v>
      </c>
      <c r="P17" s="17">
        <v>0.198718006201761</v>
      </c>
      <c r="Q17" s="17">
        <v>0.29980018545020698</v>
      </c>
    </row>
    <row r="18" spans="2:17" x14ac:dyDescent="0.35">
      <c r="B18" t="s">
        <v>50</v>
      </c>
      <c r="C18" s="17">
        <v>0.154997770304062</v>
      </c>
      <c r="D18" s="17">
        <v>0.191614178724823</v>
      </c>
      <c r="E18" s="17">
        <v>0.118509781351789</v>
      </c>
      <c r="F18" s="17"/>
      <c r="G18" s="17">
        <v>5.7513245153414203E-2</v>
      </c>
      <c r="H18" s="17">
        <v>0.18976813769183501</v>
      </c>
      <c r="I18" s="17">
        <v>0.18446018674405501</v>
      </c>
      <c r="J18" s="17">
        <v>0.109870177153502</v>
      </c>
      <c r="K18" s="17">
        <v>0.12774024277818699</v>
      </c>
      <c r="L18" s="17">
        <v>0</v>
      </c>
      <c r="M18" s="17"/>
      <c r="N18" s="17">
        <v>0.21740722559205</v>
      </c>
      <c r="O18" s="17">
        <v>8.2009972377169393E-2</v>
      </c>
      <c r="P18" s="17">
        <v>0.101388799336995</v>
      </c>
      <c r="Q18" s="17">
        <v>7.3683519086690005E-2</v>
      </c>
    </row>
    <row r="19" spans="2:17" x14ac:dyDescent="0.35">
      <c r="B19" t="s">
        <v>51</v>
      </c>
      <c r="C19" s="17">
        <v>0.15063716655547199</v>
      </c>
      <c r="D19" s="17">
        <v>0.12369888446996601</v>
      </c>
      <c r="E19" s="17">
        <v>0.17675052450854001</v>
      </c>
      <c r="F19" s="17"/>
      <c r="G19" s="17">
        <v>0.44813789889358302</v>
      </c>
      <c r="H19" s="17">
        <v>0.148033508530035</v>
      </c>
      <c r="I19" s="17">
        <v>0.160075881664172</v>
      </c>
      <c r="J19" s="17">
        <v>0.14016289136857299</v>
      </c>
      <c r="K19" s="17">
        <v>0.12616836101227799</v>
      </c>
      <c r="L19" s="17">
        <v>4.5221090383307801E-2</v>
      </c>
      <c r="M19" s="17"/>
      <c r="N19" s="17">
        <v>0.128057494360244</v>
      </c>
      <c r="O19" s="17">
        <v>0.147977145929448</v>
      </c>
      <c r="P19" s="17">
        <v>0.16939646739651901</v>
      </c>
      <c r="Q19" s="17">
        <v>0.21126845982929901</v>
      </c>
    </row>
    <row r="20" spans="2:17" x14ac:dyDescent="0.35">
      <c r="B20" t="s">
        <v>52</v>
      </c>
      <c r="C20" s="17">
        <v>0.126175071807967</v>
      </c>
      <c r="D20" s="17">
        <v>0.13817409966964</v>
      </c>
      <c r="E20" s="17">
        <v>0.114293008608029</v>
      </c>
      <c r="F20" s="17"/>
      <c r="G20" s="17">
        <v>0.187555997420604</v>
      </c>
      <c r="H20" s="17">
        <v>0.102801652506706</v>
      </c>
      <c r="I20" s="17">
        <v>0.13232153429663701</v>
      </c>
      <c r="J20" s="17">
        <v>0.127366056131796</v>
      </c>
      <c r="K20" s="17">
        <v>0.13174119272323401</v>
      </c>
      <c r="L20" s="17">
        <v>0</v>
      </c>
      <c r="M20" s="17"/>
      <c r="N20" s="17">
        <v>0.133683400063278</v>
      </c>
      <c r="O20" s="17">
        <v>0.100664126295956</v>
      </c>
      <c r="P20" s="17">
        <v>0.13275302588390001</v>
      </c>
      <c r="Q20" s="17">
        <v>0.12696340669979</v>
      </c>
    </row>
    <row r="21" spans="2:17" x14ac:dyDescent="0.35">
      <c r="B21" t="s">
        <v>53</v>
      </c>
      <c r="C21" s="17">
        <v>0.117954410195756</v>
      </c>
      <c r="D21" s="17">
        <v>0.113788297038886</v>
      </c>
      <c r="E21" s="17">
        <v>0.122240600949151</v>
      </c>
      <c r="F21" s="17"/>
      <c r="G21" s="17">
        <v>0.18633709136198801</v>
      </c>
      <c r="H21" s="17">
        <v>0.12889288909184801</v>
      </c>
      <c r="I21" s="17">
        <v>0.116764339843466</v>
      </c>
      <c r="J21" s="17">
        <v>0.10891254472942601</v>
      </c>
      <c r="K21" s="17">
        <v>0.13187200621529299</v>
      </c>
      <c r="L21" s="17">
        <v>0.146666185442904</v>
      </c>
      <c r="M21" s="17"/>
      <c r="N21" s="17">
        <v>0.130202837694159</v>
      </c>
      <c r="O21" s="17">
        <v>0.10329838178688899</v>
      </c>
      <c r="P21" s="17">
        <v>0.103052421638462</v>
      </c>
      <c r="Q21" s="17">
        <v>9.7007538532908999E-2</v>
      </c>
    </row>
    <row r="22" spans="2:17" x14ac:dyDescent="0.35">
      <c r="B22" t="s">
        <v>54</v>
      </c>
      <c r="C22" s="17">
        <v>0.117093863889093</v>
      </c>
      <c r="D22" s="17">
        <v>0.14539895734531</v>
      </c>
      <c r="E22" s="17">
        <v>8.8885336911024904E-2</v>
      </c>
      <c r="F22" s="17"/>
      <c r="G22" s="17">
        <v>0.13525937646768199</v>
      </c>
      <c r="H22" s="17">
        <v>0.15792970169961901</v>
      </c>
      <c r="I22" s="17">
        <v>0.13256268606150801</v>
      </c>
      <c r="J22" s="17">
        <v>7.4173689980981103E-2</v>
      </c>
      <c r="K22" s="17">
        <v>0.13528675308156701</v>
      </c>
      <c r="L22" s="17">
        <v>0</v>
      </c>
      <c r="M22" s="17"/>
      <c r="N22" s="17">
        <v>0.157761247069195</v>
      </c>
      <c r="O22" s="17">
        <v>8.8849677337073302E-2</v>
      </c>
      <c r="P22" s="17">
        <v>5.97869368676801E-2</v>
      </c>
      <c r="Q22" s="17">
        <v>6.0572276503939503E-2</v>
      </c>
    </row>
    <row r="23" spans="2:17" x14ac:dyDescent="0.35">
      <c r="B23" t="s">
        <v>55</v>
      </c>
      <c r="C23" s="17">
        <v>0.11116234029991599</v>
      </c>
      <c r="D23" s="17">
        <v>0.10792429197628101</v>
      </c>
      <c r="E23" s="17">
        <v>0.114513071731678</v>
      </c>
      <c r="F23" s="17"/>
      <c r="G23" s="17">
        <v>0.28665283602084202</v>
      </c>
      <c r="H23" s="17">
        <v>0.11148973197703101</v>
      </c>
      <c r="I23" s="17">
        <v>0.119961728746459</v>
      </c>
      <c r="J23" s="17">
        <v>0.10347990708718301</v>
      </c>
      <c r="K23" s="17">
        <v>7.5725184666852893E-2</v>
      </c>
      <c r="L23" s="17">
        <v>0.111091418107019</v>
      </c>
      <c r="M23" s="17"/>
      <c r="N23" s="17">
        <v>0.105275686639228</v>
      </c>
      <c r="O23" s="17">
        <v>0.130262141418307</v>
      </c>
      <c r="P23" s="17">
        <v>0.13084425824972601</v>
      </c>
      <c r="Q23" s="17">
        <v>9.6231385539424799E-2</v>
      </c>
    </row>
    <row r="24" spans="2:17" x14ac:dyDescent="0.35">
      <c r="B24" t="s">
        <v>56</v>
      </c>
      <c r="C24" s="17">
        <v>9.3835083023786695E-2</v>
      </c>
      <c r="D24" s="17">
        <v>0.12596207982239799</v>
      </c>
      <c r="E24" s="17">
        <v>6.1778881772411101E-2</v>
      </c>
      <c r="F24" s="17"/>
      <c r="G24" s="17">
        <v>0.19577400137461701</v>
      </c>
      <c r="H24" s="17">
        <v>0.132966503670602</v>
      </c>
      <c r="I24" s="17">
        <v>0.119568977344851</v>
      </c>
      <c r="J24" s="17">
        <v>5.3575859267852403E-2</v>
      </c>
      <c r="K24" s="17">
        <v>3.9396934788973798E-2</v>
      </c>
      <c r="L24" s="17">
        <v>0</v>
      </c>
      <c r="M24" s="17"/>
      <c r="N24" s="17">
        <v>0.114975667029057</v>
      </c>
      <c r="O24" s="17">
        <v>5.6303050805434199E-2</v>
      </c>
      <c r="P24" s="17">
        <v>8.3972492507758401E-2</v>
      </c>
      <c r="Q24" s="17">
        <v>7.5665107527264394E-2</v>
      </c>
    </row>
    <row r="25" spans="2:17" x14ac:dyDescent="0.35">
      <c r="B25" t="s">
        <v>57</v>
      </c>
      <c r="C25" s="17">
        <v>7.3712518086430007E-2</v>
      </c>
      <c r="D25" s="17">
        <v>6.2121603714385999E-2</v>
      </c>
      <c r="E25" s="17">
        <v>8.5384742635291597E-2</v>
      </c>
      <c r="F25" s="17"/>
      <c r="G25" s="17">
        <v>0</v>
      </c>
      <c r="H25" s="17">
        <v>4.5080417600865702E-2</v>
      </c>
      <c r="I25" s="17">
        <v>6.7265497534788096E-2</v>
      </c>
      <c r="J25" s="17">
        <v>9.8283709345936193E-2</v>
      </c>
      <c r="K25" s="17">
        <v>6.4869493500201394E-2</v>
      </c>
      <c r="L25" s="17">
        <v>0.129473316211794</v>
      </c>
      <c r="M25" s="17"/>
      <c r="N25" s="17">
        <v>4.2843036962239497E-2</v>
      </c>
      <c r="O25" s="17">
        <v>9.28280982155259E-2</v>
      </c>
      <c r="P25" s="17">
        <v>0.111682674999771</v>
      </c>
      <c r="Q25" s="17">
        <v>0.12552204716109899</v>
      </c>
    </row>
    <row r="26" spans="2:17" x14ac:dyDescent="0.35">
      <c r="B26" t="s">
        <v>58</v>
      </c>
      <c r="C26" s="17">
        <v>6.4126273510069401E-2</v>
      </c>
      <c r="D26" s="17">
        <v>8.7643348834286899E-2</v>
      </c>
      <c r="E26" s="17">
        <v>4.0656489741892302E-2</v>
      </c>
      <c r="F26" s="17"/>
      <c r="G26" s="17">
        <v>6.0893766799675203E-2</v>
      </c>
      <c r="H26" s="17">
        <v>8.8394424169022198E-2</v>
      </c>
      <c r="I26" s="17">
        <v>6.8769774920675403E-2</v>
      </c>
      <c r="J26" s="17">
        <v>4.8587857661235301E-2</v>
      </c>
      <c r="K26" s="17">
        <v>5.3335001681954999E-2</v>
      </c>
      <c r="L26" s="17">
        <v>0.111244827245575</v>
      </c>
      <c r="M26" s="17"/>
      <c r="N26" s="17">
        <v>6.5297709778970106E-2</v>
      </c>
      <c r="O26" s="17">
        <v>4.2890820536985001E-2</v>
      </c>
      <c r="P26" s="17">
        <v>9.0393776646801802E-2</v>
      </c>
      <c r="Q26" s="17">
        <v>5.5031164468522902E-2</v>
      </c>
    </row>
    <row r="27" spans="2:17" x14ac:dyDescent="0.35">
      <c r="B27" t="s">
        <v>59</v>
      </c>
      <c r="C27" s="17">
        <v>2.5677679080518899E-2</v>
      </c>
      <c r="D27" s="17">
        <v>2.3679875217048101E-2</v>
      </c>
      <c r="E27" s="17">
        <v>2.7702383965046699E-2</v>
      </c>
      <c r="F27" s="17"/>
      <c r="G27" s="17">
        <v>0</v>
      </c>
      <c r="H27" s="17">
        <v>1.15948245314109E-2</v>
      </c>
      <c r="I27" s="17">
        <v>1.5748086800538501E-2</v>
      </c>
      <c r="J27" s="17">
        <v>3.7127403844141899E-2</v>
      </c>
      <c r="K27" s="17">
        <v>4.7848464073244203E-2</v>
      </c>
      <c r="L27" s="17">
        <v>0.17834317485786799</v>
      </c>
      <c r="M27" s="17"/>
      <c r="N27" s="17">
        <v>2.5154962931745899E-2</v>
      </c>
      <c r="O27" s="17">
        <v>2.5523670202244799E-2</v>
      </c>
      <c r="P27" s="17">
        <v>7.5324210031661601E-3</v>
      </c>
      <c r="Q27" s="17">
        <v>3.7786493485655902E-2</v>
      </c>
    </row>
    <row r="28" spans="2:17" x14ac:dyDescent="0.35">
      <c r="C28" s="17"/>
      <c r="D28" s="17"/>
      <c r="E28" s="17"/>
      <c r="F28" s="17"/>
      <c r="G28" s="17"/>
      <c r="H28" s="17"/>
      <c r="I28" s="17"/>
      <c r="J28" s="17"/>
      <c r="K28" s="17"/>
      <c r="L28" s="17"/>
      <c r="M28" s="17"/>
      <c r="N28" s="17"/>
      <c r="O28" s="17"/>
      <c r="P28" s="17"/>
      <c r="Q28" s="17"/>
    </row>
    <row r="29" spans="2:17" x14ac:dyDescent="0.35">
      <c r="B29" s="6" t="s">
        <v>60</v>
      </c>
      <c r="C29" s="17"/>
      <c r="D29" s="17"/>
      <c r="E29" s="17"/>
      <c r="F29" s="17"/>
      <c r="G29" s="17"/>
      <c r="H29" s="17"/>
      <c r="I29" s="17"/>
      <c r="J29" s="17"/>
      <c r="K29" s="17"/>
      <c r="L29" s="17"/>
      <c r="M29" s="17"/>
      <c r="N29" s="17"/>
      <c r="O29" s="17"/>
      <c r="P29" s="17"/>
      <c r="Q29" s="17"/>
    </row>
    <row r="30" spans="2:17" x14ac:dyDescent="0.35">
      <c r="B30" s="24" t="s">
        <v>15</v>
      </c>
      <c r="C30" s="17"/>
      <c r="D30" s="17"/>
      <c r="E30" s="17"/>
      <c r="F30" s="17"/>
      <c r="G30" s="17"/>
      <c r="H30" s="17"/>
      <c r="I30" s="17"/>
      <c r="J30" s="17"/>
      <c r="K30" s="17"/>
      <c r="L30" s="17"/>
      <c r="M30" s="17"/>
      <c r="N30" s="17"/>
      <c r="O30" s="17"/>
      <c r="P30" s="17"/>
      <c r="Q30" s="17"/>
    </row>
    <row r="31" spans="2:17" x14ac:dyDescent="0.35">
      <c r="B31" t="s">
        <v>61</v>
      </c>
      <c r="C31" s="17">
        <v>0.38282410780570902</v>
      </c>
      <c r="D31" s="17">
        <v>0.348119236632977</v>
      </c>
      <c r="E31" s="17">
        <v>0.41793347450628598</v>
      </c>
      <c r="F31" s="17"/>
      <c r="G31" s="17">
        <v>0.16931670685467301</v>
      </c>
      <c r="H31" s="17">
        <v>0.38270533147492403</v>
      </c>
      <c r="I31" s="17">
        <v>0.40330744435857202</v>
      </c>
      <c r="J31" s="17">
        <v>0.364535435145658</v>
      </c>
      <c r="K31" s="17">
        <v>0.35979473357328401</v>
      </c>
      <c r="L31" s="17">
        <v>0.34598440649336198</v>
      </c>
      <c r="M31" s="17"/>
      <c r="N31" s="17">
        <v>0.352306671451317</v>
      </c>
      <c r="O31" s="17">
        <v>0.43632132159493398</v>
      </c>
      <c r="P31" s="17">
        <v>0.40968328345037502</v>
      </c>
      <c r="Q31" s="17">
        <v>0.416814612023585</v>
      </c>
    </row>
    <row r="32" spans="2:17" x14ac:dyDescent="0.35">
      <c r="B32" t="s">
        <v>62</v>
      </c>
      <c r="C32" s="17">
        <v>0.36053804118256999</v>
      </c>
      <c r="D32" s="17">
        <v>0.35267749412263</v>
      </c>
      <c r="E32" s="17">
        <v>0.36876221554819899</v>
      </c>
      <c r="F32" s="17"/>
      <c r="G32" s="17">
        <v>0.46746646095644701</v>
      </c>
      <c r="H32" s="17">
        <v>0.40968447360381399</v>
      </c>
      <c r="I32" s="17">
        <v>0.38471687418108003</v>
      </c>
      <c r="J32" s="17">
        <v>0.316838058459746</v>
      </c>
      <c r="K32" s="17">
        <v>0.313249612577846</v>
      </c>
      <c r="L32" s="17">
        <v>0.24345992610527201</v>
      </c>
      <c r="M32" s="17"/>
      <c r="N32" s="17">
        <v>0.39684899712407201</v>
      </c>
      <c r="O32" s="17">
        <v>0.28765787924300201</v>
      </c>
      <c r="P32" s="17">
        <v>0.38791386129789701</v>
      </c>
      <c r="Q32" s="17">
        <v>0.29213487321474002</v>
      </c>
    </row>
    <row r="33" spans="2:17" x14ac:dyDescent="0.35">
      <c r="B33" t="s">
        <v>63</v>
      </c>
      <c r="C33" s="17">
        <v>0.33147047794149698</v>
      </c>
      <c r="D33" s="17">
        <v>0.35917802341939398</v>
      </c>
      <c r="E33" s="17">
        <v>0.30407286822845397</v>
      </c>
      <c r="F33" s="17"/>
      <c r="G33" s="17">
        <v>0.32459784758318999</v>
      </c>
      <c r="H33" s="17">
        <v>0.38995667158602798</v>
      </c>
      <c r="I33" s="17">
        <v>0.333189788090061</v>
      </c>
      <c r="J33" s="17">
        <v>0.31563600322950103</v>
      </c>
      <c r="K33" s="17">
        <v>0.29471705888140598</v>
      </c>
      <c r="L33" s="17">
        <v>0.26755733573590201</v>
      </c>
      <c r="M33" s="17"/>
      <c r="N33" s="17">
        <v>0.352434547868411</v>
      </c>
      <c r="O33" s="17">
        <v>0.33798815568847601</v>
      </c>
      <c r="P33" s="17">
        <v>0.33429085801831998</v>
      </c>
      <c r="Q33" s="17">
        <v>0.24641346217198601</v>
      </c>
    </row>
    <row r="34" spans="2:17" x14ac:dyDescent="0.35">
      <c r="B34" t="s">
        <v>64</v>
      </c>
      <c r="C34" s="17">
        <v>0.24879211772430501</v>
      </c>
      <c r="D34" s="17">
        <v>0.250852965397446</v>
      </c>
      <c r="E34" s="17">
        <v>0.246976971339679</v>
      </c>
      <c r="F34" s="17"/>
      <c r="G34" s="17">
        <v>4.4973662290790903E-2</v>
      </c>
      <c r="H34" s="17">
        <v>0.22484674522641901</v>
      </c>
      <c r="I34" s="17">
        <v>0.23756968861986599</v>
      </c>
      <c r="J34" s="17">
        <v>0.28327145953280097</v>
      </c>
      <c r="K34" s="17">
        <v>0.23713253685959801</v>
      </c>
      <c r="L34" s="17">
        <v>0.26549059247281298</v>
      </c>
      <c r="M34" s="17"/>
      <c r="N34" s="17">
        <v>0.251162184363112</v>
      </c>
      <c r="O34" s="17">
        <v>0.22890961582173</v>
      </c>
      <c r="P34" s="17">
        <v>0.25518892508803898</v>
      </c>
      <c r="Q34" s="17">
        <v>0.25638780862492899</v>
      </c>
    </row>
    <row r="35" spans="2:17" x14ac:dyDescent="0.35">
      <c r="B35" t="s">
        <v>65</v>
      </c>
      <c r="C35" s="17">
        <v>0.21987089102666399</v>
      </c>
      <c r="D35" s="17">
        <v>0.230354130489964</v>
      </c>
      <c r="E35" s="17">
        <v>0.20959874717415</v>
      </c>
      <c r="F35" s="17"/>
      <c r="G35" s="17">
        <v>0.28437042087618197</v>
      </c>
      <c r="H35" s="17">
        <v>0.21178356881976901</v>
      </c>
      <c r="I35" s="17">
        <v>0.208025731507962</v>
      </c>
      <c r="J35" s="17">
        <v>0.220091852688825</v>
      </c>
      <c r="K35" s="17">
        <v>0.29808413361275998</v>
      </c>
      <c r="L35" s="17">
        <v>0.146666185442904</v>
      </c>
      <c r="M35" s="17"/>
      <c r="N35" s="17">
        <v>0.228118817912249</v>
      </c>
      <c r="O35" s="17">
        <v>0.23907475683252299</v>
      </c>
      <c r="P35" s="17">
        <v>0.19803497583513999</v>
      </c>
      <c r="Q35" s="17">
        <v>0.18808181899991</v>
      </c>
    </row>
    <row r="36" spans="2:17" x14ac:dyDescent="0.35">
      <c r="B36" t="s">
        <v>66</v>
      </c>
      <c r="C36" s="17">
        <v>0.15028295832604899</v>
      </c>
      <c r="D36" s="17">
        <v>0.139289482862302</v>
      </c>
      <c r="E36" s="17">
        <v>0.16143338884070799</v>
      </c>
      <c r="F36" s="17"/>
      <c r="G36" s="17">
        <v>0</v>
      </c>
      <c r="H36" s="17">
        <v>0.16325713214529</v>
      </c>
      <c r="I36" s="17">
        <v>0.166649066298413</v>
      </c>
      <c r="J36" s="17">
        <v>0.13626226571539199</v>
      </c>
      <c r="K36" s="17">
        <v>0.103852120447256</v>
      </c>
      <c r="L36" s="17">
        <v>0.157994908588072</v>
      </c>
      <c r="M36" s="17"/>
      <c r="N36" s="17">
        <v>0.14815529749817599</v>
      </c>
      <c r="O36" s="17">
        <v>0.14260305470687101</v>
      </c>
      <c r="P36" s="17">
        <v>0.15478182430898399</v>
      </c>
      <c r="Q36" s="17">
        <v>0.169521520298161</v>
      </c>
    </row>
    <row r="37" spans="2:17" x14ac:dyDescent="0.35">
      <c r="B37" t="s">
        <v>67</v>
      </c>
      <c r="C37" s="17">
        <v>0.139713658222829</v>
      </c>
      <c r="D37" s="17">
        <v>0.14805632118883599</v>
      </c>
      <c r="E37" s="17">
        <v>0.13051060344728899</v>
      </c>
      <c r="F37" s="17"/>
      <c r="G37" s="17">
        <v>0.21308066412537499</v>
      </c>
      <c r="H37" s="17">
        <v>0.17595053530305199</v>
      </c>
      <c r="I37" s="17">
        <v>0.15888948647213599</v>
      </c>
      <c r="J37" s="17">
        <v>9.3728142430061501E-2</v>
      </c>
      <c r="K37" s="17">
        <v>0.13578075031023201</v>
      </c>
      <c r="L37" s="17">
        <v>0.18706352171535301</v>
      </c>
      <c r="M37" s="17"/>
      <c r="N37" s="17">
        <v>0.14825589913908099</v>
      </c>
      <c r="O37" s="17">
        <v>0.11967489851071</v>
      </c>
      <c r="P37" s="17">
        <v>0.112716380664019</v>
      </c>
      <c r="Q37" s="17">
        <v>0.15416308284795399</v>
      </c>
    </row>
    <row r="38" spans="2:17" x14ac:dyDescent="0.35">
      <c r="B38" t="s">
        <v>68</v>
      </c>
      <c r="C38" s="17">
        <v>0.134035892492324</v>
      </c>
      <c r="D38" s="17">
        <v>0.13494127481819801</v>
      </c>
      <c r="E38" s="17">
        <v>0.133263023845828</v>
      </c>
      <c r="F38" s="17"/>
      <c r="G38" s="17">
        <v>0.25242748564112899</v>
      </c>
      <c r="H38" s="17">
        <v>0.13505262831672299</v>
      </c>
      <c r="I38" s="17">
        <v>0.13671191759315901</v>
      </c>
      <c r="J38" s="17">
        <v>0.13225253228651301</v>
      </c>
      <c r="K38" s="17">
        <v>0.12252555117873599</v>
      </c>
      <c r="L38" s="17">
        <v>4.6750081342496801E-2</v>
      </c>
      <c r="M38" s="17"/>
      <c r="N38" s="17">
        <v>0.13732287459775699</v>
      </c>
      <c r="O38" s="17">
        <v>9.0836605042547203E-2</v>
      </c>
      <c r="P38" s="17">
        <v>0.16713867991791601</v>
      </c>
      <c r="Q38" s="17">
        <v>0.140903732268016</v>
      </c>
    </row>
    <row r="39" spans="2:17" x14ac:dyDescent="0.35">
      <c r="B39" t="s">
        <v>69</v>
      </c>
      <c r="C39" s="17">
        <v>0.13193435933204201</v>
      </c>
      <c r="D39" s="17">
        <v>0.14313135013909001</v>
      </c>
      <c r="E39" s="17">
        <v>0.12086061382030799</v>
      </c>
      <c r="F39" s="17"/>
      <c r="G39" s="17">
        <v>5.7513245153414203E-2</v>
      </c>
      <c r="H39" s="17">
        <v>0.104568136320306</v>
      </c>
      <c r="I39" s="17">
        <v>0.12783282761654699</v>
      </c>
      <c r="J39" s="17">
        <v>0.131356397848399</v>
      </c>
      <c r="K39" s="17">
        <v>0.21005208961233701</v>
      </c>
      <c r="L39" s="17">
        <v>8.9075979939345407E-2</v>
      </c>
      <c r="M39" s="17"/>
      <c r="N39" s="17">
        <v>0.13037632848151301</v>
      </c>
      <c r="O39" s="17">
        <v>0.143423549649316</v>
      </c>
      <c r="P39" s="17">
        <v>0.11105401603906501</v>
      </c>
      <c r="Q39" s="17">
        <v>0.14658993952031901</v>
      </c>
    </row>
    <row r="40" spans="2:17" x14ac:dyDescent="0.35">
      <c r="B40" t="s">
        <v>70</v>
      </c>
      <c r="C40" s="17">
        <v>0.13033992414789999</v>
      </c>
      <c r="D40" s="17">
        <v>0.11875566420385</v>
      </c>
      <c r="E40" s="17">
        <v>0.14206174081539999</v>
      </c>
      <c r="F40" s="17"/>
      <c r="G40" s="17">
        <v>9.7270283243712494E-2</v>
      </c>
      <c r="H40" s="17">
        <v>0.106508348170581</v>
      </c>
      <c r="I40" s="17">
        <v>0.12628929111596801</v>
      </c>
      <c r="J40" s="17">
        <v>0.154703507602451</v>
      </c>
      <c r="K40" s="17">
        <v>0.11579632285767499</v>
      </c>
      <c r="L40" s="17">
        <v>0</v>
      </c>
      <c r="M40" s="17"/>
      <c r="N40" s="17">
        <v>0.124669395062896</v>
      </c>
      <c r="O40" s="17">
        <v>0.13399546566450801</v>
      </c>
      <c r="P40" s="17">
        <v>0.123777116783643</v>
      </c>
      <c r="Q40" s="17">
        <v>0.148120089207641</v>
      </c>
    </row>
    <row r="41" spans="2:17" x14ac:dyDescent="0.35">
      <c r="B41" t="s">
        <v>71</v>
      </c>
      <c r="C41" s="17">
        <v>8.7818567873758802E-2</v>
      </c>
      <c r="D41" s="17">
        <v>8.6390620543166999E-2</v>
      </c>
      <c r="E41" s="17">
        <v>8.9334746659077799E-2</v>
      </c>
      <c r="F41" s="17"/>
      <c r="G41" s="17">
        <v>0.21922991614104101</v>
      </c>
      <c r="H41" s="17">
        <v>0.103841637634994</v>
      </c>
      <c r="I41" s="17">
        <v>8.1064796094435607E-2</v>
      </c>
      <c r="J41" s="17">
        <v>8.8096589058001204E-2</v>
      </c>
      <c r="K41" s="17">
        <v>6.9646565914507505E-2</v>
      </c>
      <c r="L41" s="17">
        <v>0.27353580500588398</v>
      </c>
      <c r="M41" s="17"/>
      <c r="N41" s="17">
        <v>9.1453215677835598E-2</v>
      </c>
      <c r="O41" s="17">
        <v>7.3429793565704005E-2</v>
      </c>
      <c r="P41" s="17">
        <v>7.4578464162004199E-2</v>
      </c>
      <c r="Q41" s="17">
        <v>0.102268547445359</v>
      </c>
    </row>
    <row r="42" spans="2:17" x14ac:dyDescent="0.35">
      <c r="B42" t="s">
        <v>72</v>
      </c>
      <c r="C42" s="17">
        <v>7.6668498993574197E-2</v>
      </c>
      <c r="D42" s="17">
        <v>9.4189222821251001E-2</v>
      </c>
      <c r="E42" s="17">
        <v>5.9211709483262397E-2</v>
      </c>
      <c r="F42" s="17"/>
      <c r="G42" s="17">
        <v>0</v>
      </c>
      <c r="H42" s="17">
        <v>0.101661943904496</v>
      </c>
      <c r="I42" s="17">
        <v>9.6238992399020007E-2</v>
      </c>
      <c r="J42" s="17">
        <v>4.8226733315828399E-2</v>
      </c>
      <c r="K42" s="17">
        <v>4.8457022783105201E-2</v>
      </c>
      <c r="L42" s="17">
        <v>0</v>
      </c>
      <c r="M42" s="17"/>
      <c r="N42" s="17">
        <v>9.8816381749242094E-2</v>
      </c>
      <c r="O42" s="17">
        <v>3.2531809728434197E-2</v>
      </c>
      <c r="P42" s="17">
        <v>6.17483998786824E-2</v>
      </c>
      <c r="Q42" s="17">
        <v>6.6677544758180093E-2</v>
      </c>
    </row>
    <row r="43" spans="2:17" x14ac:dyDescent="0.35">
      <c r="B43" t="s">
        <v>73</v>
      </c>
      <c r="C43" s="17">
        <v>6.9467186908570497E-2</v>
      </c>
      <c r="D43" s="17">
        <v>7.0353034047879695E-2</v>
      </c>
      <c r="E43" s="17">
        <v>6.7656371065560994E-2</v>
      </c>
      <c r="F43" s="17"/>
      <c r="G43" s="17">
        <v>0.18112046716149499</v>
      </c>
      <c r="H43" s="17">
        <v>8.3539314524034597E-2</v>
      </c>
      <c r="I43" s="17">
        <v>5.7198367269802201E-2</v>
      </c>
      <c r="J43" s="17">
        <v>7.0419744871682399E-2</v>
      </c>
      <c r="K43" s="17">
        <v>8.2675636795100094E-2</v>
      </c>
      <c r="L43" s="17">
        <v>0.26663126460636499</v>
      </c>
      <c r="M43" s="17"/>
      <c r="N43" s="17">
        <v>6.9052883825975506E-2</v>
      </c>
      <c r="O43" s="17">
        <v>8.66267713429969E-2</v>
      </c>
      <c r="P43" s="17">
        <v>6.9716037710950599E-2</v>
      </c>
      <c r="Q43" s="17">
        <v>4.7967810176246801E-2</v>
      </c>
    </row>
    <row r="44" spans="2:17" x14ac:dyDescent="0.35">
      <c r="B44" t="s">
        <v>74</v>
      </c>
      <c r="C44" s="17">
        <v>6.5473276477895997E-2</v>
      </c>
      <c r="D44" s="17">
        <v>7.3847734567057996E-2</v>
      </c>
      <c r="E44" s="17">
        <v>5.71580135289197E-2</v>
      </c>
      <c r="F44" s="17"/>
      <c r="G44" s="17">
        <v>0.19535191382067099</v>
      </c>
      <c r="H44" s="17">
        <v>7.0959931437661203E-2</v>
      </c>
      <c r="I44" s="17">
        <v>5.89107260974489E-2</v>
      </c>
      <c r="J44" s="17">
        <v>6.8258180418888995E-2</v>
      </c>
      <c r="K44" s="17">
        <v>6.0704353211953901E-2</v>
      </c>
      <c r="L44" s="17">
        <v>0.17834317485786799</v>
      </c>
      <c r="M44" s="17"/>
      <c r="N44" s="17">
        <v>7.3710706944496301E-2</v>
      </c>
      <c r="O44" s="17">
        <v>6.2376843799420698E-2</v>
      </c>
      <c r="P44" s="17">
        <v>3.9578186246491703E-2</v>
      </c>
      <c r="Q44" s="17">
        <v>5.8469562709134802E-2</v>
      </c>
    </row>
    <row r="45" spans="2:17" x14ac:dyDescent="0.35">
      <c r="B45" t="s">
        <v>75</v>
      </c>
      <c r="C45" s="17">
        <v>6.0929804972292403E-2</v>
      </c>
      <c r="D45" s="17">
        <v>7.3859929125876606E-2</v>
      </c>
      <c r="E45" s="17">
        <v>4.7057827742375699E-2</v>
      </c>
      <c r="F45" s="17"/>
      <c r="G45" s="17">
        <v>9.6935223012593594E-2</v>
      </c>
      <c r="H45" s="17">
        <v>5.9556100210525299E-2</v>
      </c>
      <c r="I45" s="17">
        <v>5.7654858947789898E-2</v>
      </c>
      <c r="J45" s="17">
        <v>6.5552848181592197E-2</v>
      </c>
      <c r="K45" s="17">
        <v>6.6757591285280596E-2</v>
      </c>
      <c r="L45" s="17">
        <v>0</v>
      </c>
      <c r="M45" s="17"/>
      <c r="N45" s="17">
        <v>7.0919947978455897E-2</v>
      </c>
      <c r="O45" s="17">
        <v>5.1103280256692203E-2</v>
      </c>
      <c r="P45" s="17">
        <v>4.7000043046459501E-2</v>
      </c>
      <c r="Q45" s="17">
        <v>4.7012464168809401E-2</v>
      </c>
    </row>
    <row r="46" spans="2:17" x14ac:dyDescent="0.35">
      <c r="B46" t="s">
        <v>76</v>
      </c>
      <c r="C46" s="17">
        <v>4.4058796368348099E-2</v>
      </c>
      <c r="D46" s="17">
        <v>5.5314305516253097E-2</v>
      </c>
      <c r="E46" s="17">
        <v>3.2839199942796798E-2</v>
      </c>
      <c r="F46" s="17"/>
      <c r="G46" s="17">
        <v>0.27602868043446299</v>
      </c>
      <c r="H46" s="17">
        <v>2.36147752821733E-2</v>
      </c>
      <c r="I46" s="17">
        <v>4.81091412558192E-2</v>
      </c>
      <c r="J46" s="17">
        <v>3.3951894041885498E-2</v>
      </c>
      <c r="K46" s="17">
        <v>4.62436052008754E-2</v>
      </c>
      <c r="L46" s="17">
        <v>0.30895716320321298</v>
      </c>
      <c r="M46" s="17"/>
      <c r="N46" s="17">
        <v>3.9546759058307498E-2</v>
      </c>
      <c r="O46" s="17">
        <v>4.1749019985742299E-2</v>
      </c>
      <c r="P46" s="17">
        <v>3.3154142222952002E-2</v>
      </c>
      <c r="Q46" s="17">
        <v>5.9271398454455303E-2</v>
      </c>
    </row>
    <row r="47" spans="2:17" x14ac:dyDescent="0.35">
      <c r="B47" t="s">
        <v>57</v>
      </c>
      <c r="C47" s="17">
        <v>1.1574261426134E-2</v>
      </c>
      <c r="D47" s="17">
        <v>6.4707793611484899E-3</v>
      </c>
      <c r="E47" s="17">
        <v>1.6692801733233401E-2</v>
      </c>
      <c r="F47" s="17"/>
      <c r="G47" s="17">
        <v>0</v>
      </c>
      <c r="H47" s="17">
        <v>0</v>
      </c>
      <c r="I47" s="17">
        <v>1.3913794095629799E-2</v>
      </c>
      <c r="J47" s="17">
        <v>1.5819259380940701E-2</v>
      </c>
      <c r="K47" s="17">
        <v>3.50539304898705E-3</v>
      </c>
      <c r="L47" s="17">
        <v>0</v>
      </c>
      <c r="M47" s="17"/>
      <c r="N47" s="17">
        <v>7.7495807752860401E-3</v>
      </c>
      <c r="O47" s="17">
        <v>1.2921101329435801E-2</v>
      </c>
      <c r="P47" s="17">
        <v>1.2942977379068301E-2</v>
      </c>
      <c r="Q47" s="17">
        <v>2.29857114115514E-2</v>
      </c>
    </row>
    <row r="48" spans="2:17" x14ac:dyDescent="0.35">
      <c r="B48" t="s">
        <v>77</v>
      </c>
      <c r="C48" s="17">
        <v>3.92965948683291E-2</v>
      </c>
      <c r="D48" s="17">
        <v>3.6098217061373603E-2</v>
      </c>
      <c r="E48" s="17">
        <v>4.2536239814083797E-2</v>
      </c>
      <c r="F48" s="17"/>
      <c r="G48" s="17">
        <v>0</v>
      </c>
      <c r="H48" s="17">
        <v>3.0177127619383199E-2</v>
      </c>
      <c r="I48" s="17">
        <v>3.12367262213776E-2</v>
      </c>
      <c r="J48" s="17">
        <v>5.2539927668337302E-2</v>
      </c>
      <c r="K48" s="17">
        <v>5.6232480312819799E-2</v>
      </c>
      <c r="L48" s="17">
        <v>0</v>
      </c>
      <c r="M48" s="17"/>
      <c r="N48" s="17">
        <v>3.2585753536969103E-2</v>
      </c>
      <c r="O48" s="17">
        <v>5.8562554744940702E-2</v>
      </c>
      <c r="P48" s="17">
        <v>4.1429517776351198E-2</v>
      </c>
      <c r="Q48" s="17">
        <v>4.0265703727667197E-2</v>
      </c>
    </row>
    <row r="49" spans="2:17" x14ac:dyDescent="0.35">
      <c r="C49" s="17"/>
      <c r="D49" s="17"/>
      <c r="E49" s="17"/>
      <c r="F49" s="17"/>
      <c r="G49" s="17"/>
      <c r="H49" s="17"/>
      <c r="I49" s="17"/>
      <c r="J49" s="17"/>
      <c r="K49" s="17"/>
      <c r="L49" s="17"/>
      <c r="M49" s="17"/>
      <c r="N49" s="17"/>
      <c r="O49" s="17"/>
      <c r="P49" s="17"/>
      <c r="Q49" s="17"/>
    </row>
    <row r="50" spans="2:17" x14ac:dyDescent="0.35">
      <c r="B50" s="6" t="s">
        <v>78</v>
      </c>
      <c r="C50" s="17"/>
      <c r="D50" s="17"/>
      <c r="E50" s="17"/>
      <c r="F50" s="17"/>
      <c r="G50" s="17"/>
      <c r="H50" s="17"/>
      <c r="I50" s="17"/>
      <c r="J50" s="17"/>
      <c r="K50" s="17"/>
      <c r="L50" s="17"/>
      <c r="M50" s="17"/>
      <c r="N50" s="17"/>
      <c r="O50" s="17"/>
      <c r="P50" s="17"/>
      <c r="Q50" s="17"/>
    </row>
    <row r="51" spans="2:17" x14ac:dyDescent="0.35">
      <c r="B51" s="24" t="s">
        <v>15</v>
      </c>
      <c r="C51" s="17"/>
      <c r="D51" s="17"/>
      <c r="E51" s="17"/>
      <c r="F51" s="17"/>
      <c r="G51" s="17"/>
      <c r="H51" s="17"/>
      <c r="I51" s="17"/>
      <c r="J51" s="17"/>
      <c r="K51" s="17"/>
      <c r="L51" s="17"/>
      <c r="M51" s="17"/>
      <c r="N51" s="17"/>
      <c r="O51" s="17"/>
      <c r="P51" s="17"/>
      <c r="Q51" s="17"/>
    </row>
    <row r="52" spans="2:17" x14ac:dyDescent="0.35">
      <c r="B52" t="s">
        <v>79</v>
      </c>
      <c r="C52" s="17">
        <v>5.6914357572852001E-2</v>
      </c>
      <c r="D52" s="17">
        <v>6.8363557151505397E-2</v>
      </c>
      <c r="E52" s="17">
        <v>4.5513705724514603E-2</v>
      </c>
      <c r="F52" s="17"/>
      <c r="G52" s="17">
        <v>0</v>
      </c>
      <c r="H52" s="17">
        <v>9.15853982346055E-2</v>
      </c>
      <c r="I52" s="17">
        <v>5.4586212712821602E-2</v>
      </c>
      <c r="J52" s="17">
        <v>4.4139038029803103E-2</v>
      </c>
      <c r="K52" s="17">
        <v>6.1638234842401197E-2</v>
      </c>
      <c r="L52" s="17">
        <v>0.111244827245575</v>
      </c>
      <c r="M52" s="17"/>
      <c r="N52" s="17">
        <v>7.6245104134965103E-2</v>
      </c>
      <c r="O52" s="17">
        <v>3.7883938392656399E-2</v>
      </c>
      <c r="P52" s="17">
        <v>4.1027684006813198E-2</v>
      </c>
      <c r="Q52" s="17">
        <v>2.71913971170776E-2</v>
      </c>
    </row>
    <row r="53" spans="2:17" x14ac:dyDescent="0.35">
      <c r="B53" t="s">
        <v>80</v>
      </c>
      <c r="C53" s="17">
        <v>0.10460259314173501</v>
      </c>
      <c r="D53" s="17">
        <v>0.113015320208825</v>
      </c>
      <c r="E53" s="17">
        <v>9.6287903865833094E-2</v>
      </c>
      <c r="F53" s="17"/>
      <c r="G53" s="17">
        <v>0.22091820618128499</v>
      </c>
      <c r="H53" s="17">
        <v>7.3730867768964203E-2</v>
      </c>
      <c r="I53" s="17">
        <v>9.3738132053857504E-2</v>
      </c>
      <c r="J53" s="17">
        <v>0.12397484194115301</v>
      </c>
      <c r="K53" s="17">
        <v>0.14157733746068901</v>
      </c>
      <c r="L53" s="17">
        <v>0</v>
      </c>
      <c r="M53" s="17"/>
      <c r="N53" s="17">
        <v>0.108792201210461</v>
      </c>
      <c r="O53" s="17">
        <v>0.12603121027398301</v>
      </c>
      <c r="P53" s="17">
        <v>0.11418029145913</v>
      </c>
      <c r="Q53" s="17">
        <v>5.2513728387989601E-2</v>
      </c>
    </row>
    <row r="54" spans="2:17" x14ac:dyDescent="0.35">
      <c r="B54" t="s">
        <v>81</v>
      </c>
      <c r="C54" s="17">
        <v>0.19751554815879199</v>
      </c>
      <c r="D54" s="17">
        <v>0.16396081314604299</v>
      </c>
      <c r="E54" s="17">
        <v>0.23128989878721101</v>
      </c>
      <c r="F54" s="17"/>
      <c r="G54" s="17">
        <v>0.18090576268595199</v>
      </c>
      <c r="H54" s="17">
        <v>0.172349897246696</v>
      </c>
      <c r="I54" s="17">
        <v>0.216730777501011</v>
      </c>
      <c r="J54" s="17">
        <v>0.197983095191545</v>
      </c>
      <c r="K54" s="17">
        <v>0.13990029063091799</v>
      </c>
      <c r="L54" s="17">
        <v>0.111244827245575</v>
      </c>
      <c r="M54" s="17"/>
      <c r="N54" s="17">
        <v>0.18417019585831401</v>
      </c>
      <c r="O54" s="17">
        <v>0.25404349837339502</v>
      </c>
      <c r="P54" s="17">
        <v>0.16514569706000501</v>
      </c>
      <c r="Q54" s="17">
        <v>0.211273719864468</v>
      </c>
    </row>
    <row r="55" spans="2:17" x14ac:dyDescent="0.35">
      <c r="B55" t="s">
        <v>82</v>
      </c>
      <c r="C55" s="17">
        <v>0.194768864332686</v>
      </c>
      <c r="D55" s="17">
        <v>0.19520235526532301</v>
      </c>
      <c r="E55" s="17">
        <v>0.19353518952966201</v>
      </c>
      <c r="F55" s="17"/>
      <c r="G55" s="17">
        <v>0.17511902765981699</v>
      </c>
      <c r="H55" s="17">
        <v>0.241213041513236</v>
      </c>
      <c r="I55" s="17">
        <v>0.17731626054619801</v>
      </c>
      <c r="J55" s="17">
        <v>0.195690192784475</v>
      </c>
      <c r="K55" s="17">
        <v>0.21806851385336301</v>
      </c>
      <c r="L55" s="17">
        <v>0.166715160505957</v>
      </c>
      <c r="M55" s="17"/>
      <c r="N55" s="17">
        <v>0.19679233269448301</v>
      </c>
      <c r="O55" s="17">
        <v>0.18331927934619699</v>
      </c>
      <c r="P55" s="17">
        <v>0.17730640250583199</v>
      </c>
      <c r="Q55" s="17">
        <v>0.220508688512844</v>
      </c>
    </row>
    <row r="56" spans="2:17" x14ac:dyDescent="0.35">
      <c r="B56" t="s">
        <v>83</v>
      </c>
      <c r="C56" s="17">
        <v>0.38468734157339801</v>
      </c>
      <c r="D56" s="17">
        <v>0.41498863865478602</v>
      </c>
      <c r="E56" s="17">
        <v>0.35474703381213502</v>
      </c>
      <c r="F56" s="17"/>
      <c r="G56" s="17">
        <v>0.423057003472946</v>
      </c>
      <c r="H56" s="17">
        <v>0.37608218050667303</v>
      </c>
      <c r="I56" s="17">
        <v>0.38703077523867302</v>
      </c>
      <c r="J56" s="17">
        <v>0.37691580776929001</v>
      </c>
      <c r="K56" s="17">
        <v>0.39303624126084902</v>
      </c>
      <c r="L56" s="17">
        <v>0.57039784873044397</v>
      </c>
      <c r="M56" s="17"/>
      <c r="N56" s="17">
        <v>0.39780300375094602</v>
      </c>
      <c r="O56" s="17">
        <v>0.30290694148066799</v>
      </c>
      <c r="P56" s="17">
        <v>0.42402327007788299</v>
      </c>
      <c r="Q56" s="17">
        <v>0.38957158332480302</v>
      </c>
    </row>
    <row r="57" spans="2:17" x14ac:dyDescent="0.35">
      <c r="B57" t="s">
        <v>57</v>
      </c>
      <c r="C57" s="17">
        <v>6.1150197854390902E-2</v>
      </c>
      <c r="D57" s="17">
        <v>4.4469315573517E-2</v>
      </c>
      <c r="E57" s="17">
        <v>7.7903462899835102E-2</v>
      </c>
      <c r="F57" s="17"/>
      <c r="G57" s="17">
        <v>0</v>
      </c>
      <c r="H57" s="17">
        <v>4.5038614729826398E-2</v>
      </c>
      <c r="I57" s="17">
        <v>6.9812614107659196E-2</v>
      </c>
      <c r="J57" s="17">
        <v>6.12970242837345E-2</v>
      </c>
      <c r="K57" s="17">
        <v>4.5779381951779802E-2</v>
      </c>
      <c r="L57" s="17">
        <v>4.0397336272448597E-2</v>
      </c>
      <c r="M57" s="17"/>
      <c r="N57" s="17">
        <v>3.6197162350831799E-2</v>
      </c>
      <c r="O57" s="17">
        <v>9.5815132133101E-2</v>
      </c>
      <c r="P57" s="17">
        <v>7.8316654890336901E-2</v>
      </c>
      <c r="Q57" s="17">
        <v>9.6497857927934194E-2</v>
      </c>
    </row>
    <row r="58" spans="2:17" x14ac:dyDescent="0.35">
      <c r="B58" t="s">
        <v>84</v>
      </c>
      <c r="C58" s="17">
        <v>3.6109736614551701E-4</v>
      </c>
      <c r="D58" s="17">
        <v>0</v>
      </c>
      <c r="E58" s="17">
        <v>7.2280538081008396E-4</v>
      </c>
      <c r="F58" s="17"/>
      <c r="G58" s="17">
        <v>0</v>
      </c>
      <c r="H58" s="17">
        <v>0</v>
      </c>
      <c r="I58" s="17">
        <v>7.8522783977905304E-4</v>
      </c>
      <c r="J58" s="17">
        <v>0</v>
      </c>
      <c r="K58" s="17">
        <v>0</v>
      </c>
      <c r="L58" s="17">
        <v>0</v>
      </c>
      <c r="M58" s="17"/>
      <c r="N58" s="17">
        <v>0</v>
      </c>
      <c r="O58" s="17">
        <v>0</v>
      </c>
      <c r="P58" s="17">
        <v>0</v>
      </c>
      <c r="Q58" s="17">
        <v>2.4430248648841398E-3</v>
      </c>
    </row>
    <row r="59" spans="2:17" x14ac:dyDescent="0.35">
      <c r="C59" s="17"/>
      <c r="D59" s="17"/>
      <c r="E59" s="17"/>
      <c r="F59" s="17"/>
      <c r="G59" s="17"/>
      <c r="H59" s="17"/>
      <c r="I59" s="17"/>
      <c r="J59" s="17"/>
      <c r="K59" s="17"/>
      <c r="L59" s="17"/>
      <c r="M59" s="17"/>
      <c r="N59" s="17"/>
      <c r="O59" s="17"/>
      <c r="P59" s="17"/>
      <c r="Q59" s="17"/>
    </row>
    <row r="60" spans="2:17" x14ac:dyDescent="0.35">
      <c r="B60" s="6" t="s">
        <v>85</v>
      </c>
      <c r="C60" s="17"/>
      <c r="D60" s="17"/>
      <c r="E60" s="17"/>
      <c r="F60" s="17"/>
      <c r="G60" s="17"/>
      <c r="H60" s="17"/>
      <c r="I60" s="17"/>
      <c r="J60" s="17"/>
      <c r="K60" s="17"/>
      <c r="L60" s="17"/>
      <c r="M60" s="17"/>
      <c r="N60" s="17"/>
      <c r="O60" s="17"/>
      <c r="P60" s="17"/>
      <c r="Q60" s="17"/>
    </row>
    <row r="61" spans="2:17" x14ac:dyDescent="0.35">
      <c r="B61" s="24" t="s">
        <v>15</v>
      </c>
      <c r="C61" s="17"/>
      <c r="D61" s="17"/>
      <c r="E61" s="17"/>
      <c r="F61" s="17"/>
      <c r="G61" s="17"/>
      <c r="H61" s="17"/>
      <c r="I61" s="17"/>
      <c r="J61" s="17"/>
      <c r="K61" s="17"/>
      <c r="L61" s="17"/>
      <c r="M61" s="17"/>
      <c r="N61" s="17"/>
      <c r="O61" s="17"/>
      <c r="P61" s="17"/>
      <c r="Q61" s="17"/>
    </row>
    <row r="62" spans="2:17" x14ac:dyDescent="0.35">
      <c r="B62" t="s">
        <v>79</v>
      </c>
      <c r="C62" s="17">
        <v>5.8812544896659998E-2</v>
      </c>
      <c r="D62" s="17">
        <v>6.3613264411802595E-2</v>
      </c>
      <c r="E62" s="17">
        <v>5.30735412797139E-2</v>
      </c>
      <c r="F62" s="17"/>
      <c r="G62" s="17">
        <v>4.7120697681920398E-2</v>
      </c>
      <c r="H62" s="17">
        <v>6.4979198202286995E-2</v>
      </c>
      <c r="I62" s="17">
        <v>6.2468382527132701E-2</v>
      </c>
      <c r="J62" s="17">
        <v>4.0984229731436402E-2</v>
      </c>
      <c r="K62" s="17">
        <v>7.6637205711077003E-2</v>
      </c>
      <c r="L62" s="17">
        <v>0.25791101268847899</v>
      </c>
      <c r="M62" s="17"/>
      <c r="N62" s="17">
        <v>7.3303349633623602E-2</v>
      </c>
      <c r="O62" s="17">
        <v>3.7703017791048003E-2</v>
      </c>
      <c r="P62" s="17">
        <v>4.6980858272550399E-2</v>
      </c>
      <c r="Q62" s="17">
        <v>4.5322094375179901E-2</v>
      </c>
    </row>
    <row r="63" spans="2:17" x14ac:dyDescent="0.35">
      <c r="B63" t="s">
        <v>80</v>
      </c>
      <c r="C63" s="17">
        <v>0.103845155394067</v>
      </c>
      <c r="D63" s="17">
        <v>0.11845232679998199</v>
      </c>
      <c r="E63" s="17">
        <v>8.9330947294707697E-2</v>
      </c>
      <c r="F63" s="17"/>
      <c r="G63" s="17">
        <v>0.12882384620857301</v>
      </c>
      <c r="H63" s="17">
        <v>9.27433420073253E-2</v>
      </c>
      <c r="I63" s="17">
        <v>9.2671578065295801E-2</v>
      </c>
      <c r="J63" s="17">
        <v>0.125463981992187</v>
      </c>
      <c r="K63" s="17">
        <v>0.110835204205324</v>
      </c>
      <c r="L63" s="17">
        <v>0</v>
      </c>
      <c r="M63" s="17"/>
      <c r="N63" s="17">
        <v>0.12651035922028001</v>
      </c>
      <c r="O63" s="17">
        <v>0.103277948491346</v>
      </c>
      <c r="P63" s="17">
        <v>6.6474929606396005E-2</v>
      </c>
      <c r="Q63" s="17">
        <v>6.2111563871733097E-2</v>
      </c>
    </row>
    <row r="64" spans="2:17" x14ac:dyDescent="0.35">
      <c r="B64" t="s">
        <v>81</v>
      </c>
      <c r="C64" s="17">
        <v>0.18803805932417</v>
      </c>
      <c r="D64" s="17">
        <v>0.173213219681286</v>
      </c>
      <c r="E64" s="17">
        <v>0.20306003156072999</v>
      </c>
      <c r="F64" s="17"/>
      <c r="G64" s="17">
        <v>0.31998333413285102</v>
      </c>
      <c r="H64" s="17">
        <v>0.196354318997743</v>
      </c>
      <c r="I64" s="17">
        <v>0.187887534931411</v>
      </c>
      <c r="J64" s="17">
        <v>0.187464059835042</v>
      </c>
      <c r="K64" s="17">
        <v>0.162499435161264</v>
      </c>
      <c r="L64" s="17">
        <v>0.23120990640903499</v>
      </c>
      <c r="M64" s="17"/>
      <c r="N64" s="17">
        <v>0.17911059330307</v>
      </c>
      <c r="O64" s="17">
        <v>0.18550407026320201</v>
      </c>
      <c r="P64" s="17">
        <v>0.22389085994126701</v>
      </c>
      <c r="Q64" s="17">
        <v>0.18066712842348501</v>
      </c>
    </row>
    <row r="65" spans="2:17" x14ac:dyDescent="0.35">
      <c r="B65" t="s">
        <v>82</v>
      </c>
      <c r="C65" s="17">
        <v>0.20249764315851401</v>
      </c>
      <c r="D65" s="17">
        <v>0.20946075203546799</v>
      </c>
      <c r="E65" s="17">
        <v>0.195730828184845</v>
      </c>
      <c r="F65" s="17"/>
      <c r="G65" s="17">
        <v>3.9421977859179301E-2</v>
      </c>
      <c r="H65" s="17">
        <v>0.16625099089881701</v>
      </c>
      <c r="I65" s="17">
        <v>0.21112771450173001</v>
      </c>
      <c r="J65" s="17">
        <v>0.215078251480432</v>
      </c>
      <c r="K65" s="17">
        <v>0.19045519560868501</v>
      </c>
      <c r="L65" s="17">
        <v>9.3500162684993601E-2</v>
      </c>
      <c r="M65" s="17"/>
      <c r="N65" s="17">
        <v>0.20067424611844301</v>
      </c>
      <c r="O65" s="17">
        <v>0.26284004851543302</v>
      </c>
      <c r="P65" s="17">
        <v>0.18473955608380599</v>
      </c>
      <c r="Q65" s="17">
        <v>0.159304646262802</v>
      </c>
    </row>
    <row r="66" spans="2:17" x14ac:dyDescent="0.35">
      <c r="B66" t="s">
        <v>83</v>
      </c>
      <c r="C66" s="17">
        <v>0.41021823806419</v>
      </c>
      <c r="D66" s="17">
        <v>0.41496745733227702</v>
      </c>
      <c r="E66" s="17">
        <v>0.40587319796537202</v>
      </c>
      <c r="F66" s="17"/>
      <c r="G66" s="17">
        <v>0.38690401280320802</v>
      </c>
      <c r="H66" s="17">
        <v>0.45294599342258202</v>
      </c>
      <c r="I66" s="17">
        <v>0.39923882700289098</v>
      </c>
      <c r="J66" s="17">
        <v>0.39934255690913401</v>
      </c>
      <c r="K66" s="17">
        <v>0.44423529158456498</v>
      </c>
      <c r="L66" s="17">
        <v>0.41737891821749201</v>
      </c>
      <c r="M66" s="17"/>
      <c r="N66" s="17">
        <v>0.401243992111746</v>
      </c>
      <c r="O66" s="17">
        <v>0.363480792022363</v>
      </c>
      <c r="P66" s="17">
        <v>0.42950438284212999</v>
      </c>
      <c r="Q66" s="17">
        <v>0.47896049933979201</v>
      </c>
    </row>
    <row r="67" spans="2:17" x14ac:dyDescent="0.35">
      <c r="B67" t="s">
        <v>57</v>
      </c>
      <c r="C67" s="17">
        <v>3.4790483618559201E-2</v>
      </c>
      <c r="D67" s="17">
        <v>2.0292979739185198E-2</v>
      </c>
      <c r="E67" s="17">
        <v>4.9332662255734801E-2</v>
      </c>
      <c r="F67" s="17"/>
      <c r="G67" s="17">
        <v>7.7746131314267802E-2</v>
      </c>
      <c r="H67" s="17">
        <v>2.6726156471246501E-2</v>
      </c>
      <c r="I67" s="17">
        <v>4.2696374971631298E-2</v>
      </c>
      <c r="J67" s="17">
        <v>3.1666920051769597E-2</v>
      </c>
      <c r="K67" s="17">
        <v>1.53376677290858E-2</v>
      </c>
      <c r="L67" s="17">
        <v>0</v>
      </c>
      <c r="M67" s="17"/>
      <c r="N67" s="17">
        <v>1.8347960798172101E-2</v>
      </c>
      <c r="O67" s="17">
        <v>4.7194122916607899E-2</v>
      </c>
      <c r="P67" s="17">
        <v>4.5780383644629101E-2</v>
      </c>
      <c r="Q67" s="17">
        <v>6.6826190261173896E-2</v>
      </c>
    </row>
    <row r="68" spans="2:17" x14ac:dyDescent="0.35">
      <c r="B68" t="s">
        <v>84</v>
      </c>
      <c r="C68" s="17">
        <v>1.7978755438398399E-3</v>
      </c>
      <c r="D68" s="17">
        <v>0</v>
      </c>
      <c r="E68" s="17">
        <v>3.59879145889591E-3</v>
      </c>
      <c r="F68" s="17"/>
      <c r="G68" s="17">
        <v>0</v>
      </c>
      <c r="H68" s="17">
        <v>0</v>
      </c>
      <c r="I68" s="17">
        <v>3.9095879999081398E-3</v>
      </c>
      <c r="J68" s="17">
        <v>0</v>
      </c>
      <c r="K68" s="17">
        <v>0</v>
      </c>
      <c r="L68" s="17">
        <v>0</v>
      </c>
      <c r="M68" s="17"/>
      <c r="N68" s="17">
        <v>8.0949881466502996E-4</v>
      </c>
      <c r="O68" s="17">
        <v>0</v>
      </c>
      <c r="P68" s="17">
        <v>2.6290296092219101E-3</v>
      </c>
      <c r="Q68" s="17">
        <v>6.8078774658336897E-3</v>
      </c>
    </row>
    <row r="69" spans="2:17" x14ac:dyDescent="0.35">
      <c r="C69" s="17"/>
      <c r="D69" s="17"/>
      <c r="E69" s="17"/>
      <c r="F69" s="17"/>
      <c r="G69" s="17"/>
      <c r="H69" s="17"/>
      <c r="I69" s="17"/>
      <c r="J69" s="17"/>
      <c r="K69" s="17"/>
      <c r="L69" s="17"/>
      <c r="M69" s="17"/>
      <c r="N69" s="17"/>
      <c r="O69" s="17"/>
      <c r="P69" s="17"/>
      <c r="Q69" s="17"/>
    </row>
    <row r="70" spans="2:17" x14ac:dyDescent="0.35">
      <c r="B70" s="6" t="s">
        <v>86</v>
      </c>
      <c r="C70" s="17"/>
      <c r="D70" s="17"/>
      <c r="E70" s="17"/>
      <c r="F70" s="17"/>
      <c r="G70" s="17"/>
      <c r="H70" s="17"/>
      <c r="I70" s="17"/>
      <c r="J70" s="17"/>
      <c r="K70" s="17"/>
      <c r="L70" s="17"/>
      <c r="M70" s="17"/>
      <c r="N70" s="17"/>
      <c r="O70" s="17"/>
      <c r="P70" s="17"/>
      <c r="Q70" s="17"/>
    </row>
    <row r="71" spans="2:17" x14ac:dyDescent="0.35">
      <c r="B71" s="24" t="s">
        <v>15</v>
      </c>
      <c r="C71" s="17"/>
      <c r="D71" s="17"/>
      <c r="E71" s="17"/>
      <c r="F71" s="17"/>
      <c r="G71" s="17"/>
      <c r="H71" s="17"/>
      <c r="I71" s="17"/>
      <c r="J71" s="17"/>
      <c r="K71" s="17"/>
      <c r="L71" s="17"/>
      <c r="M71" s="17"/>
      <c r="N71" s="17"/>
      <c r="O71" s="17"/>
      <c r="P71" s="17"/>
      <c r="Q71" s="17"/>
    </row>
    <row r="72" spans="2:17" x14ac:dyDescent="0.35">
      <c r="B72" t="s">
        <v>79</v>
      </c>
      <c r="C72" s="17">
        <v>7.0449185828273697E-2</v>
      </c>
      <c r="D72" s="17">
        <v>9.3701872402803796E-2</v>
      </c>
      <c r="E72" s="17">
        <v>4.6256899903672703E-2</v>
      </c>
      <c r="F72" s="17"/>
      <c r="G72" s="17">
        <v>7.7746131314267802E-2</v>
      </c>
      <c r="H72" s="17">
        <v>6.0196314019341203E-2</v>
      </c>
      <c r="I72" s="17">
        <v>6.4551635017770295E-2</v>
      </c>
      <c r="J72" s="17">
        <v>7.6141265797416605E-2</v>
      </c>
      <c r="K72" s="17">
        <v>8.9035751294476898E-2</v>
      </c>
      <c r="L72" s="17">
        <v>0.157994908588072</v>
      </c>
      <c r="M72" s="17"/>
      <c r="N72" s="17">
        <v>9.0710929841887097E-2</v>
      </c>
      <c r="O72" s="17">
        <v>6.3846632240521298E-2</v>
      </c>
      <c r="P72" s="17">
        <v>4.60160239462949E-2</v>
      </c>
      <c r="Q72" s="17">
        <v>2.3918374618221199E-2</v>
      </c>
    </row>
    <row r="73" spans="2:17" x14ac:dyDescent="0.35">
      <c r="B73" t="s">
        <v>80</v>
      </c>
      <c r="C73" s="17">
        <v>0.123102108891016</v>
      </c>
      <c r="D73" s="17">
        <v>0.121044391419331</v>
      </c>
      <c r="E73" s="17">
        <v>0.12528354635713401</v>
      </c>
      <c r="F73" s="17"/>
      <c r="G73" s="17">
        <v>4.7120697681920398E-2</v>
      </c>
      <c r="H73" s="17">
        <v>5.5835979185345302E-2</v>
      </c>
      <c r="I73" s="17">
        <v>0.111567682124826</v>
      </c>
      <c r="J73" s="17">
        <v>0.16005335924410299</v>
      </c>
      <c r="K73" s="17">
        <v>0.16076653569840099</v>
      </c>
      <c r="L73" s="17">
        <v>0.146666185442904</v>
      </c>
      <c r="M73" s="17"/>
      <c r="N73" s="17">
        <v>0.13649007458815801</v>
      </c>
      <c r="O73" s="17">
        <v>0.14139385651852501</v>
      </c>
      <c r="P73" s="17">
        <v>0.106029043527901</v>
      </c>
      <c r="Q73" s="17">
        <v>7.4331702763578297E-2</v>
      </c>
    </row>
    <row r="74" spans="2:17" x14ac:dyDescent="0.35">
      <c r="B74" t="s">
        <v>81</v>
      </c>
      <c r="C74" s="17">
        <v>0.20671406894285399</v>
      </c>
      <c r="D74" s="17">
        <v>0.17727475794172001</v>
      </c>
      <c r="E74" s="17">
        <v>0.23637926149373001</v>
      </c>
      <c r="F74" s="17"/>
      <c r="G74" s="17">
        <v>0.25908956733317601</v>
      </c>
      <c r="H74" s="17">
        <v>0.19968858254366001</v>
      </c>
      <c r="I74" s="17">
        <v>0.22692332844160301</v>
      </c>
      <c r="J74" s="17">
        <v>0.19095671504172301</v>
      </c>
      <c r="K74" s="17">
        <v>0.16497783042549299</v>
      </c>
      <c r="L74" s="17">
        <v>0.16036241543590901</v>
      </c>
      <c r="M74" s="17"/>
      <c r="N74" s="17">
        <v>0.200447842694772</v>
      </c>
      <c r="O74" s="17">
        <v>0.21594296019138701</v>
      </c>
      <c r="P74" s="17">
        <v>0.22841329145581901</v>
      </c>
      <c r="Q74" s="17">
        <v>0.20479435017061901</v>
      </c>
    </row>
    <row r="75" spans="2:17" x14ac:dyDescent="0.35">
      <c r="B75" t="s">
        <v>82</v>
      </c>
      <c r="C75" s="17">
        <v>0.22553101511955101</v>
      </c>
      <c r="D75" s="17">
        <v>0.232192303337004</v>
      </c>
      <c r="E75" s="17">
        <v>0.21908911174092399</v>
      </c>
      <c r="F75" s="17"/>
      <c r="G75" s="17">
        <v>0.35381769566242899</v>
      </c>
      <c r="H75" s="17">
        <v>0.25115970257292403</v>
      </c>
      <c r="I75" s="17">
        <v>0.21094483462654701</v>
      </c>
      <c r="J75" s="17">
        <v>0.226225604311517</v>
      </c>
      <c r="K75" s="17">
        <v>0.264171784066907</v>
      </c>
      <c r="L75" s="17">
        <v>9.1971171725804601E-2</v>
      </c>
      <c r="M75" s="17"/>
      <c r="N75" s="17">
        <v>0.227911350186112</v>
      </c>
      <c r="O75" s="17">
        <v>0.226677941469039</v>
      </c>
      <c r="P75" s="17">
        <v>0.19530075749478201</v>
      </c>
      <c r="Q75" s="17">
        <v>0.244636791267929</v>
      </c>
    </row>
    <row r="76" spans="2:17" x14ac:dyDescent="0.35">
      <c r="B76" t="s">
        <v>83</v>
      </c>
      <c r="C76" s="17">
        <v>0.29965815809073298</v>
      </c>
      <c r="D76" s="17">
        <v>0.33485939943229598</v>
      </c>
      <c r="E76" s="17">
        <v>0.26473002293416598</v>
      </c>
      <c r="F76" s="17"/>
      <c r="G76" s="17">
        <v>0.262225908008207</v>
      </c>
      <c r="H76" s="17">
        <v>0.34831853740185897</v>
      </c>
      <c r="I76" s="17">
        <v>0.31630190551467202</v>
      </c>
      <c r="J76" s="17">
        <v>0.26025481474962697</v>
      </c>
      <c r="K76" s="17">
        <v>0.266170591998932</v>
      </c>
      <c r="L76" s="17">
        <v>0.44300531880730998</v>
      </c>
      <c r="M76" s="17"/>
      <c r="N76" s="17">
        <v>0.29912922593804198</v>
      </c>
      <c r="O76" s="17">
        <v>0.249663818903025</v>
      </c>
      <c r="P76" s="17">
        <v>0.337934865416682</v>
      </c>
      <c r="Q76" s="17">
        <v>0.31337188677644201</v>
      </c>
    </row>
    <row r="77" spans="2:17" x14ac:dyDescent="0.35">
      <c r="B77" t="s">
        <v>57</v>
      </c>
      <c r="C77" s="17">
        <v>7.3647346843632597E-2</v>
      </c>
      <c r="D77" s="17">
        <v>3.9852082917581903E-2</v>
      </c>
      <c r="E77" s="17">
        <v>0.107539348954569</v>
      </c>
      <c r="F77" s="17"/>
      <c r="G77" s="17">
        <v>0</v>
      </c>
      <c r="H77" s="17">
        <v>8.4800884276870603E-2</v>
      </c>
      <c r="I77" s="17">
        <v>6.7757606649420404E-2</v>
      </c>
      <c r="J77" s="17">
        <v>8.6368240855613398E-2</v>
      </c>
      <c r="K77" s="17">
        <v>5.48775065157893E-2</v>
      </c>
      <c r="L77" s="17">
        <v>0</v>
      </c>
      <c r="M77" s="17"/>
      <c r="N77" s="17">
        <v>4.43010681675177E-2</v>
      </c>
      <c r="O77" s="17">
        <v>0.102474790677502</v>
      </c>
      <c r="P77" s="17">
        <v>8.6306018158520403E-2</v>
      </c>
      <c r="Q77" s="17">
        <v>0.13650723852499499</v>
      </c>
    </row>
    <row r="78" spans="2:17" x14ac:dyDescent="0.35">
      <c r="B78" t="s">
        <v>84</v>
      </c>
      <c r="C78" s="17">
        <v>8.9811628393902303E-4</v>
      </c>
      <c r="D78" s="17">
        <v>1.07519254926355E-3</v>
      </c>
      <c r="E78" s="17">
        <v>7.2180861580483301E-4</v>
      </c>
      <c r="F78" s="17"/>
      <c r="G78" s="17">
        <v>0</v>
      </c>
      <c r="H78" s="17">
        <v>0</v>
      </c>
      <c r="I78" s="17">
        <v>1.95300762516122E-3</v>
      </c>
      <c r="J78" s="17">
        <v>0</v>
      </c>
      <c r="K78" s="17">
        <v>0</v>
      </c>
      <c r="L78" s="17">
        <v>0</v>
      </c>
      <c r="M78" s="17"/>
      <c r="N78" s="17">
        <v>1.0095085835109901E-3</v>
      </c>
      <c r="O78" s="17">
        <v>0</v>
      </c>
      <c r="P78" s="17">
        <v>0</v>
      </c>
      <c r="Q78" s="17">
        <v>2.4396558782150799E-3</v>
      </c>
    </row>
    <row r="79" spans="2:17" x14ac:dyDescent="0.35">
      <c r="C79" s="17"/>
      <c r="D79" s="17"/>
      <c r="E79" s="17"/>
      <c r="F79" s="17"/>
      <c r="G79" s="17"/>
      <c r="H79" s="17"/>
      <c r="I79" s="17"/>
      <c r="J79" s="17"/>
      <c r="K79" s="17"/>
      <c r="L79" s="17"/>
      <c r="M79" s="17"/>
      <c r="N79" s="17"/>
      <c r="O79" s="17"/>
      <c r="P79" s="17"/>
      <c r="Q79" s="17"/>
    </row>
    <row r="80" spans="2:17" x14ac:dyDescent="0.35">
      <c r="B80" s="6" t="s">
        <v>87</v>
      </c>
      <c r="C80" s="17"/>
      <c r="D80" s="17"/>
      <c r="E80" s="17"/>
      <c r="F80" s="17"/>
      <c r="G80" s="17"/>
      <c r="H80" s="17"/>
      <c r="I80" s="17"/>
      <c r="J80" s="17"/>
      <c r="K80" s="17"/>
      <c r="L80" s="17"/>
      <c r="M80" s="17"/>
      <c r="N80" s="17"/>
      <c r="O80" s="17"/>
      <c r="P80" s="17"/>
      <c r="Q80" s="17"/>
    </row>
    <row r="81" spans="2:17" x14ac:dyDescent="0.35">
      <c r="B81" s="24" t="s">
        <v>15</v>
      </c>
      <c r="C81" s="17"/>
      <c r="D81" s="17"/>
      <c r="E81" s="17"/>
      <c r="F81" s="17"/>
      <c r="G81" s="17"/>
      <c r="H81" s="17"/>
      <c r="I81" s="17"/>
      <c r="J81" s="17"/>
      <c r="K81" s="17"/>
      <c r="L81" s="17"/>
      <c r="M81" s="17"/>
      <c r="N81" s="17"/>
      <c r="O81" s="17"/>
      <c r="P81" s="17"/>
      <c r="Q81" s="17"/>
    </row>
    <row r="82" spans="2:17" x14ac:dyDescent="0.35">
      <c r="B82" t="s">
        <v>79</v>
      </c>
      <c r="C82" s="17">
        <v>0.104821769826381</v>
      </c>
      <c r="D82" s="17">
        <v>0.122848680766106</v>
      </c>
      <c r="E82" s="17">
        <v>8.5893049964164303E-2</v>
      </c>
      <c r="F82" s="17"/>
      <c r="G82" s="17">
        <v>0</v>
      </c>
      <c r="H82" s="17">
        <v>6.7134976404355201E-2</v>
      </c>
      <c r="I82" s="17">
        <v>0.10282763167944001</v>
      </c>
      <c r="J82" s="17">
        <v>0.10270982368975801</v>
      </c>
      <c r="K82" s="17">
        <v>0.191212510520645</v>
      </c>
      <c r="L82" s="17">
        <v>0.111244827245575</v>
      </c>
      <c r="M82" s="17"/>
      <c r="N82" s="17">
        <v>0.13632653810177001</v>
      </c>
      <c r="O82" s="17">
        <v>9.3294910319739299E-2</v>
      </c>
      <c r="P82" s="17">
        <v>6.4603143617956105E-2</v>
      </c>
      <c r="Q82" s="17">
        <v>4.6987634473392798E-2</v>
      </c>
    </row>
    <row r="83" spans="2:17" x14ac:dyDescent="0.35">
      <c r="B83" t="s">
        <v>80</v>
      </c>
      <c r="C83" s="17">
        <v>0.17147835019225999</v>
      </c>
      <c r="D83" s="17">
        <v>0.167294104672638</v>
      </c>
      <c r="E83" s="17">
        <v>0.175835854302129</v>
      </c>
      <c r="F83" s="17"/>
      <c r="G83" s="17">
        <v>9.9417318634842003E-2</v>
      </c>
      <c r="H83" s="17">
        <v>0.13994732360398399</v>
      </c>
      <c r="I83" s="17">
        <v>0.14154247871193801</v>
      </c>
      <c r="J83" s="17">
        <v>0.22853786864513401</v>
      </c>
      <c r="K83" s="17">
        <v>0.17822079897953799</v>
      </c>
      <c r="L83" s="17">
        <v>0.20711249677840601</v>
      </c>
      <c r="M83" s="17"/>
      <c r="N83" s="17">
        <v>0.16617744062186399</v>
      </c>
      <c r="O83" s="17">
        <v>0.24051115652816901</v>
      </c>
      <c r="P83" s="17">
        <v>0.14576525964686901</v>
      </c>
      <c r="Q83" s="17">
        <v>0.132550979344954</v>
      </c>
    </row>
    <row r="84" spans="2:17" x14ac:dyDescent="0.35">
      <c r="B84" t="s">
        <v>81</v>
      </c>
      <c r="C84" s="17">
        <v>0.186599704066226</v>
      </c>
      <c r="D84" s="17">
        <v>0.188877875953017</v>
      </c>
      <c r="E84" s="17">
        <v>0.184505302608368</v>
      </c>
      <c r="F84" s="17"/>
      <c r="G84" s="17">
        <v>0.21965501661765199</v>
      </c>
      <c r="H84" s="17">
        <v>0.213674765368603</v>
      </c>
      <c r="I84" s="17">
        <v>0.20352026623026001</v>
      </c>
      <c r="J84" s="17">
        <v>0.16405561802053001</v>
      </c>
      <c r="K84" s="17">
        <v>0.13401810090638</v>
      </c>
      <c r="L84" s="17">
        <v>0.157994908588072</v>
      </c>
      <c r="M84" s="17"/>
      <c r="N84" s="17">
        <v>0.19427760423168</v>
      </c>
      <c r="O84" s="17">
        <v>0.17982631632533799</v>
      </c>
      <c r="P84" s="17">
        <v>0.161987665529192</v>
      </c>
      <c r="Q84" s="17">
        <v>0.19235904275628099</v>
      </c>
    </row>
    <row r="85" spans="2:17" x14ac:dyDescent="0.35">
      <c r="B85" t="s">
        <v>82</v>
      </c>
      <c r="C85" s="17">
        <v>0.213410126305251</v>
      </c>
      <c r="D85" s="17">
        <v>0.22828635144291801</v>
      </c>
      <c r="E85" s="17">
        <v>0.19873551379836199</v>
      </c>
      <c r="F85" s="17"/>
      <c r="G85" s="17">
        <v>0.25908956733317601</v>
      </c>
      <c r="H85" s="17">
        <v>0.240042564387317</v>
      </c>
      <c r="I85" s="17">
        <v>0.205971281234859</v>
      </c>
      <c r="J85" s="17">
        <v>0.21115451112803199</v>
      </c>
      <c r="K85" s="17">
        <v>0.20593794058630999</v>
      </c>
      <c r="L85" s="17">
        <v>0.32500936030077199</v>
      </c>
      <c r="M85" s="17"/>
      <c r="N85" s="17">
        <v>0.20693737766905401</v>
      </c>
      <c r="O85" s="17">
        <v>0.22887482993083599</v>
      </c>
      <c r="P85" s="17">
        <v>0.20984061418047101</v>
      </c>
      <c r="Q85" s="17">
        <v>0.215140776769804</v>
      </c>
    </row>
    <row r="86" spans="2:17" x14ac:dyDescent="0.35">
      <c r="B86" t="s">
        <v>83</v>
      </c>
      <c r="C86" s="17">
        <v>0.24468303675029199</v>
      </c>
      <c r="D86" s="17">
        <v>0.25302253484562498</v>
      </c>
      <c r="E86" s="17">
        <v>0.23658077732947</v>
      </c>
      <c r="F86" s="17"/>
      <c r="G86" s="17">
        <v>0.15437435309181299</v>
      </c>
      <c r="H86" s="17">
        <v>0.28579936397814698</v>
      </c>
      <c r="I86" s="17">
        <v>0.26174299112917798</v>
      </c>
      <c r="J86" s="17">
        <v>0.20351927514879101</v>
      </c>
      <c r="K86" s="17">
        <v>0.249782798804809</v>
      </c>
      <c r="L86" s="17">
        <v>0.19863840708717501</v>
      </c>
      <c r="M86" s="17"/>
      <c r="N86" s="17">
        <v>0.24280233636006401</v>
      </c>
      <c r="O86" s="17">
        <v>0.16977067171996499</v>
      </c>
      <c r="P86" s="17">
        <v>0.326088017751401</v>
      </c>
      <c r="Q86" s="17">
        <v>0.26444731353978801</v>
      </c>
    </row>
    <row r="87" spans="2:17" x14ac:dyDescent="0.35">
      <c r="B87" t="s">
        <v>57</v>
      </c>
      <c r="C87" s="17">
        <v>7.7834037318847596E-2</v>
      </c>
      <c r="D87" s="17">
        <v>3.96704523196965E-2</v>
      </c>
      <c r="E87" s="17">
        <v>0.11610156730759801</v>
      </c>
      <c r="F87" s="17"/>
      <c r="G87" s="17">
        <v>0.26746374432251602</v>
      </c>
      <c r="H87" s="17">
        <v>5.3401006257592601E-2</v>
      </c>
      <c r="I87" s="17">
        <v>8.2794423192020197E-2</v>
      </c>
      <c r="J87" s="17">
        <v>8.8607429160073803E-2</v>
      </c>
      <c r="K87" s="17">
        <v>4.0827850202319098E-2</v>
      </c>
      <c r="L87" s="17">
        <v>0</v>
      </c>
      <c r="M87" s="17"/>
      <c r="N87" s="17">
        <v>5.2658410942438297E-2</v>
      </c>
      <c r="O87" s="17">
        <v>8.7722115175952894E-2</v>
      </c>
      <c r="P87" s="17">
        <v>8.9086269664887904E-2</v>
      </c>
      <c r="Q87" s="17">
        <v>0.145973053401975</v>
      </c>
    </row>
    <row r="88" spans="2:17" x14ac:dyDescent="0.35">
      <c r="B88" t="s">
        <v>84</v>
      </c>
      <c r="C88" s="17">
        <v>1.1729755407428901E-3</v>
      </c>
      <c r="D88" s="17">
        <v>0</v>
      </c>
      <c r="E88" s="17">
        <v>2.3479346899083001E-3</v>
      </c>
      <c r="F88" s="17"/>
      <c r="G88" s="17">
        <v>0</v>
      </c>
      <c r="H88" s="17">
        <v>0</v>
      </c>
      <c r="I88" s="17">
        <v>1.60092782230428E-3</v>
      </c>
      <c r="J88" s="17">
        <v>1.41547420768164E-3</v>
      </c>
      <c r="K88" s="17">
        <v>0</v>
      </c>
      <c r="L88" s="17">
        <v>0</v>
      </c>
      <c r="M88" s="17"/>
      <c r="N88" s="17">
        <v>8.2029207312834705E-4</v>
      </c>
      <c r="O88" s="17">
        <v>0</v>
      </c>
      <c r="P88" s="17">
        <v>2.6290296092219101E-3</v>
      </c>
      <c r="Q88" s="17">
        <v>2.5411997138060699E-3</v>
      </c>
    </row>
    <row r="89" spans="2:17" x14ac:dyDescent="0.35">
      <c r="C89" s="17"/>
      <c r="D89" s="17"/>
      <c r="E89" s="17"/>
      <c r="F89" s="17"/>
      <c r="G89" s="17"/>
      <c r="H89" s="17"/>
      <c r="I89" s="17"/>
      <c r="J89" s="17"/>
      <c r="K89" s="17"/>
      <c r="L89" s="17"/>
      <c r="M89" s="17"/>
      <c r="N89" s="17"/>
      <c r="O89" s="17"/>
      <c r="P89" s="17"/>
      <c r="Q89" s="17"/>
    </row>
    <row r="90" spans="2:17" x14ac:dyDescent="0.35">
      <c r="B90" s="6" t="s">
        <v>88</v>
      </c>
      <c r="C90" s="17"/>
      <c r="D90" s="17"/>
      <c r="E90" s="17"/>
      <c r="F90" s="17"/>
      <c r="G90" s="17"/>
      <c r="H90" s="17"/>
      <c r="I90" s="17"/>
      <c r="J90" s="17"/>
      <c r="K90" s="17"/>
      <c r="L90" s="17"/>
      <c r="M90" s="17"/>
      <c r="N90" s="17"/>
      <c r="O90" s="17"/>
      <c r="P90" s="17"/>
      <c r="Q90" s="17"/>
    </row>
    <row r="91" spans="2:17" x14ac:dyDescent="0.35">
      <c r="B91" s="24" t="s">
        <v>15</v>
      </c>
      <c r="C91" s="17"/>
      <c r="D91" s="17"/>
      <c r="E91" s="17"/>
      <c r="F91" s="17"/>
      <c r="G91" s="17"/>
      <c r="H91" s="17"/>
      <c r="I91" s="17"/>
      <c r="J91" s="17"/>
      <c r="K91" s="17"/>
      <c r="L91" s="17"/>
      <c r="M91" s="17"/>
      <c r="N91" s="17"/>
      <c r="O91" s="17"/>
      <c r="P91" s="17"/>
      <c r="Q91" s="17"/>
    </row>
    <row r="92" spans="2:17" x14ac:dyDescent="0.35">
      <c r="B92" t="s">
        <v>79</v>
      </c>
      <c r="C92" s="17">
        <v>6.7343395555212099E-2</v>
      </c>
      <c r="D92" s="17">
        <v>7.5784810422112506E-2</v>
      </c>
      <c r="E92" s="17">
        <v>5.8962986804963903E-2</v>
      </c>
      <c r="F92" s="17"/>
      <c r="G92" s="17">
        <v>4.7120697681920398E-2</v>
      </c>
      <c r="H92" s="17">
        <v>7.6557819173182606E-2</v>
      </c>
      <c r="I92" s="17">
        <v>6.3864134791386598E-2</v>
      </c>
      <c r="J92" s="17">
        <v>6.7212478817103599E-2</v>
      </c>
      <c r="K92" s="17">
        <v>6.9901804512493004E-2</v>
      </c>
      <c r="L92" s="17">
        <v>0.111244827245575</v>
      </c>
      <c r="M92" s="17"/>
      <c r="N92" s="17">
        <v>9.3244163535510294E-2</v>
      </c>
      <c r="O92" s="17">
        <v>4.9645749180008102E-2</v>
      </c>
      <c r="P92" s="17">
        <v>2.7608215157138599E-2</v>
      </c>
      <c r="Q92" s="17">
        <v>3.4953799675697499E-2</v>
      </c>
    </row>
    <row r="93" spans="2:17" x14ac:dyDescent="0.35">
      <c r="B93" t="s">
        <v>80</v>
      </c>
      <c r="C93" s="17">
        <v>0.15488657090115601</v>
      </c>
      <c r="D93" s="17">
        <v>0.173879239432463</v>
      </c>
      <c r="E93" s="17">
        <v>0.13504115178947801</v>
      </c>
      <c r="F93" s="17"/>
      <c r="G93" s="17">
        <v>0</v>
      </c>
      <c r="H93" s="17">
        <v>0.115832256956083</v>
      </c>
      <c r="I93" s="17">
        <v>0.14981691096623501</v>
      </c>
      <c r="J93" s="17">
        <v>0.17517354332094701</v>
      </c>
      <c r="K93" s="17">
        <v>0.16925934704184101</v>
      </c>
      <c r="L93" s="17">
        <v>0.298308348960928</v>
      </c>
      <c r="M93" s="17"/>
      <c r="N93" s="17">
        <v>0.17751185771665401</v>
      </c>
      <c r="O93" s="17">
        <v>0.151166031724765</v>
      </c>
      <c r="P93" s="17">
        <v>0.136224236351179</v>
      </c>
      <c r="Q93" s="17">
        <v>9.1012168115579301E-2</v>
      </c>
    </row>
    <row r="94" spans="2:17" x14ac:dyDescent="0.35">
      <c r="B94" t="s">
        <v>81</v>
      </c>
      <c r="C94" s="17">
        <v>0.17315260454378201</v>
      </c>
      <c r="D94" s="17">
        <v>0.17614446293372901</v>
      </c>
      <c r="E94" s="17">
        <v>0.17033066085807899</v>
      </c>
      <c r="F94" s="17"/>
      <c r="G94" s="17">
        <v>0.28431610883710901</v>
      </c>
      <c r="H94" s="17">
        <v>0.19616671058600901</v>
      </c>
      <c r="I94" s="17">
        <v>0.19230520125229</v>
      </c>
      <c r="J94" s="17">
        <v>0.15516276191366499</v>
      </c>
      <c r="K94" s="17">
        <v>0.100654727545981</v>
      </c>
      <c r="L94" s="17">
        <v>4.6750081342496801E-2</v>
      </c>
      <c r="M94" s="17"/>
      <c r="N94" s="17">
        <v>0.192696456694291</v>
      </c>
      <c r="O94" s="17">
        <v>0.14475662774138201</v>
      </c>
      <c r="P94" s="17">
        <v>0.137368334730706</v>
      </c>
      <c r="Q94" s="17">
        <v>0.17494856459585001</v>
      </c>
    </row>
    <row r="95" spans="2:17" x14ac:dyDescent="0.35">
      <c r="B95" t="s">
        <v>82</v>
      </c>
      <c r="C95" s="17">
        <v>0.27057288592620699</v>
      </c>
      <c r="D95" s="17">
        <v>0.26347629593466299</v>
      </c>
      <c r="E95" s="17">
        <v>0.27794320273172901</v>
      </c>
      <c r="F95" s="17"/>
      <c r="G95" s="17">
        <v>0.395196131831416</v>
      </c>
      <c r="H95" s="17">
        <v>0.26264610484413498</v>
      </c>
      <c r="I95" s="17">
        <v>0.26566615829895401</v>
      </c>
      <c r="J95" s="17">
        <v>0.26375043553939198</v>
      </c>
      <c r="K95" s="17">
        <v>0.326897150016845</v>
      </c>
      <c r="L95" s="17">
        <v>0.24361324030422901</v>
      </c>
      <c r="M95" s="17"/>
      <c r="N95" s="17">
        <v>0.27665424514480902</v>
      </c>
      <c r="O95" s="17">
        <v>0.30131784532734701</v>
      </c>
      <c r="P95" s="17">
        <v>0.236507335904933</v>
      </c>
      <c r="Q95" s="17">
        <v>0.251433987406188</v>
      </c>
    </row>
    <row r="96" spans="2:17" x14ac:dyDescent="0.35">
      <c r="B96" t="s">
        <v>83</v>
      </c>
      <c r="C96" s="17">
        <v>0.28764940057332</v>
      </c>
      <c r="D96" s="17">
        <v>0.28423594727806301</v>
      </c>
      <c r="E96" s="17">
        <v>0.29135097389321801</v>
      </c>
      <c r="F96" s="17"/>
      <c r="G96" s="17">
        <v>0.27336706164955499</v>
      </c>
      <c r="H96" s="17">
        <v>0.31133805326436997</v>
      </c>
      <c r="I96" s="17">
        <v>0.28751357464420402</v>
      </c>
      <c r="J96" s="17">
        <v>0.27940879457713502</v>
      </c>
      <c r="K96" s="17">
        <v>0.28136787597246299</v>
      </c>
      <c r="L96" s="17">
        <v>0.30008350214677199</v>
      </c>
      <c r="M96" s="17"/>
      <c r="N96" s="17">
        <v>0.23340543924264401</v>
      </c>
      <c r="O96" s="17">
        <v>0.29420951993659999</v>
      </c>
      <c r="P96" s="17">
        <v>0.39410862988527201</v>
      </c>
      <c r="Q96" s="17">
        <v>0.36262698540976801</v>
      </c>
    </row>
    <row r="97" spans="2:17" x14ac:dyDescent="0.35">
      <c r="B97" t="s">
        <v>57</v>
      </c>
      <c r="C97" s="17">
        <v>4.2014958015754097E-2</v>
      </c>
      <c r="D97" s="17">
        <v>2.2646919540698699E-2</v>
      </c>
      <c r="E97" s="17">
        <v>6.1438246066900903E-2</v>
      </c>
      <c r="F97" s="17"/>
      <c r="G97" s="17">
        <v>0</v>
      </c>
      <c r="H97" s="17">
        <v>2.29877162506943E-2</v>
      </c>
      <c r="I97" s="17">
        <v>3.7463204869569298E-2</v>
      </c>
      <c r="J97" s="17">
        <v>5.8123357636704003E-2</v>
      </c>
      <c r="K97" s="17">
        <v>4.5330388050062197E-2</v>
      </c>
      <c r="L97" s="17">
        <v>0</v>
      </c>
      <c r="M97" s="17"/>
      <c r="N97" s="17">
        <v>2.2212391034137701E-2</v>
      </c>
      <c r="O97" s="17">
        <v>5.5760371731567102E-2</v>
      </c>
      <c r="P97" s="17">
        <v>6.4881946496585505E-2</v>
      </c>
      <c r="Q97" s="17">
        <v>7.7600614340012197E-2</v>
      </c>
    </row>
    <row r="98" spans="2:17" x14ac:dyDescent="0.35">
      <c r="B98" t="s">
        <v>84</v>
      </c>
      <c r="C98" s="17">
        <v>4.3801844845690998E-3</v>
      </c>
      <c r="D98" s="17">
        <v>3.8323244582694899E-3</v>
      </c>
      <c r="E98" s="17">
        <v>4.9327778556312396E-3</v>
      </c>
      <c r="F98" s="17"/>
      <c r="G98" s="17">
        <v>0</v>
      </c>
      <c r="H98" s="17">
        <v>1.4471338925525899E-2</v>
      </c>
      <c r="I98" s="17">
        <v>3.37081517736036E-3</v>
      </c>
      <c r="J98" s="17">
        <v>1.1686281950532801E-3</v>
      </c>
      <c r="K98" s="17">
        <v>6.5887068603151001E-3</v>
      </c>
      <c r="L98" s="17">
        <v>0</v>
      </c>
      <c r="M98" s="17"/>
      <c r="N98" s="17">
        <v>4.2754466319546002E-3</v>
      </c>
      <c r="O98" s="17">
        <v>3.1438543583307398E-3</v>
      </c>
      <c r="P98" s="17">
        <v>3.30130147418512E-3</v>
      </c>
      <c r="Q98" s="17">
        <v>7.42388045690528E-3</v>
      </c>
    </row>
    <row r="99" spans="2:17" x14ac:dyDescent="0.35">
      <c r="C99" s="17"/>
      <c r="D99" s="17"/>
      <c r="E99" s="17"/>
      <c r="F99" s="17"/>
      <c r="G99" s="17"/>
      <c r="H99" s="17"/>
      <c r="I99" s="17"/>
      <c r="J99" s="17"/>
      <c r="K99" s="17"/>
      <c r="L99" s="17"/>
      <c r="M99" s="17"/>
      <c r="N99" s="17"/>
      <c r="O99" s="17"/>
      <c r="P99" s="17"/>
      <c r="Q99" s="17"/>
    </row>
    <row r="100" spans="2:17" x14ac:dyDescent="0.35">
      <c r="B100" s="6" t="s">
        <v>89</v>
      </c>
      <c r="C100" s="17"/>
      <c r="D100" s="17"/>
      <c r="E100" s="17"/>
      <c r="F100" s="17"/>
      <c r="G100" s="17"/>
      <c r="H100" s="17"/>
      <c r="I100" s="17"/>
      <c r="J100" s="17"/>
      <c r="K100" s="17"/>
      <c r="L100" s="17"/>
      <c r="M100" s="17"/>
      <c r="N100" s="17"/>
      <c r="O100" s="17"/>
      <c r="P100" s="17"/>
      <c r="Q100" s="17"/>
    </row>
    <row r="101" spans="2:17" x14ac:dyDescent="0.35">
      <c r="B101" s="24" t="s">
        <v>15</v>
      </c>
      <c r="C101" s="17"/>
      <c r="D101" s="17"/>
      <c r="E101" s="17"/>
      <c r="F101" s="17"/>
      <c r="G101" s="17"/>
      <c r="H101" s="17"/>
      <c r="I101" s="17"/>
      <c r="J101" s="17"/>
      <c r="K101" s="17"/>
      <c r="L101" s="17"/>
      <c r="M101" s="17"/>
      <c r="N101" s="17"/>
      <c r="O101" s="17"/>
      <c r="P101" s="17"/>
      <c r="Q101" s="17"/>
    </row>
    <row r="102" spans="2:17" x14ac:dyDescent="0.35">
      <c r="B102" t="s">
        <v>90</v>
      </c>
      <c r="C102" s="17">
        <v>0.585152087717692</v>
      </c>
      <c r="D102" s="17">
        <v>0.63222509554322104</v>
      </c>
      <c r="E102" s="17">
        <v>0.53862749992215597</v>
      </c>
      <c r="F102" s="17"/>
      <c r="G102" s="17">
        <v>0.241126805558148</v>
      </c>
      <c r="H102" s="17">
        <v>0.56245879919766095</v>
      </c>
      <c r="I102" s="17">
        <v>0.53946374202884695</v>
      </c>
      <c r="J102" s="17">
        <v>0.61737786727364496</v>
      </c>
      <c r="K102" s="17">
        <v>0.771570149381961</v>
      </c>
      <c r="L102" s="17">
        <v>0.69478711063955301</v>
      </c>
      <c r="M102" s="17"/>
      <c r="N102" s="17">
        <v>0.63178708334591205</v>
      </c>
      <c r="O102" s="17">
        <v>0.54888351190361495</v>
      </c>
      <c r="P102" s="17">
        <v>0.53883016800390204</v>
      </c>
      <c r="Q102" s="17">
        <v>0.49331301184961601</v>
      </c>
    </row>
    <row r="103" spans="2:17" x14ac:dyDescent="0.35">
      <c r="B103" t="s">
        <v>91</v>
      </c>
      <c r="C103" s="17">
        <v>0.427990879919802</v>
      </c>
      <c r="D103" s="17">
        <v>0.44171765580188799</v>
      </c>
      <c r="E103" s="17">
        <v>0.41368631753520402</v>
      </c>
      <c r="F103" s="17"/>
      <c r="G103" s="17">
        <v>0.49852450909477197</v>
      </c>
      <c r="H103" s="17">
        <v>0.52611314386533803</v>
      </c>
      <c r="I103" s="17">
        <v>0.46095775106327302</v>
      </c>
      <c r="J103" s="17">
        <v>0.364859392410677</v>
      </c>
      <c r="K103" s="17">
        <v>0.33274843270370202</v>
      </c>
      <c r="L103" s="17">
        <v>0.28096325576555697</v>
      </c>
      <c r="M103" s="17"/>
      <c r="N103" s="17">
        <v>0.47223143215562002</v>
      </c>
      <c r="O103" s="17">
        <v>0.37751104362837801</v>
      </c>
      <c r="P103" s="17">
        <v>0.37795474458731199</v>
      </c>
      <c r="Q103" s="17">
        <v>0.36891764314004599</v>
      </c>
    </row>
    <row r="104" spans="2:17" x14ac:dyDescent="0.35">
      <c r="B104" t="s">
        <v>92</v>
      </c>
      <c r="C104" s="17">
        <v>0.39758084156391699</v>
      </c>
      <c r="D104" s="17">
        <v>0.39500833127281398</v>
      </c>
      <c r="E104" s="17">
        <v>0.39955672992820701</v>
      </c>
      <c r="F104" s="17"/>
      <c r="G104" s="17">
        <v>0.29030301100733702</v>
      </c>
      <c r="H104" s="17">
        <v>0.56969862210845601</v>
      </c>
      <c r="I104" s="17">
        <v>0.46109921426380401</v>
      </c>
      <c r="J104" s="17">
        <v>0.285438585999093</v>
      </c>
      <c r="K104" s="17">
        <v>0.22493308710335599</v>
      </c>
      <c r="L104" s="17">
        <v>0.132368507998253</v>
      </c>
      <c r="M104" s="17"/>
      <c r="N104" s="17">
        <v>0.44547971805302</v>
      </c>
      <c r="O104" s="17">
        <v>0.34338904174645501</v>
      </c>
      <c r="P104" s="17">
        <v>0.33716133925446201</v>
      </c>
      <c r="Q104" s="17">
        <v>0.35132355390469899</v>
      </c>
    </row>
    <row r="105" spans="2:17" x14ac:dyDescent="0.35">
      <c r="B105" t="s">
        <v>93</v>
      </c>
      <c r="C105" s="17">
        <v>0.378888423571419</v>
      </c>
      <c r="D105" s="17">
        <v>0.40774195538167002</v>
      </c>
      <c r="E105" s="17">
        <v>0.349397774561784</v>
      </c>
      <c r="F105" s="17"/>
      <c r="G105" s="17">
        <v>0.224993849453855</v>
      </c>
      <c r="H105" s="17">
        <v>0.369604578567725</v>
      </c>
      <c r="I105" s="17">
        <v>0.371213348398995</v>
      </c>
      <c r="J105" s="17">
        <v>0.39208988782739901</v>
      </c>
      <c r="K105" s="17">
        <v>0.40529975686031799</v>
      </c>
      <c r="L105" s="17">
        <v>0.32500936030077199</v>
      </c>
      <c r="M105" s="17"/>
      <c r="N105" s="17">
        <v>0.45823946848069003</v>
      </c>
      <c r="O105" s="17">
        <v>0.35588863998681403</v>
      </c>
      <c r="P105" s="17">
        <v>0.254920716574702</v>
      </c>
      <c r="Q105" s="17">
        <v>0.22742469355037301</v>
      </c>
    </row>
    <row r="106" spans="2:17" x14ac:dyDescent="0.35">
      <c r="B106" t="s">
        <v>94</v>
      </c>
      <c r="C106" s="17">
        <v>0.34048618815127901</v>
      </c>
      <c r="D106" s="17">
        <v>0.39139381094578601</v>
      </c>
      <c r="E106" s="17">
        <v>0.28988126943382297</v>
      </c>
      <c r="F106" s="17"/>
      <c r="G106" s="17">
        <v>0.120986304152664</v>
      </c>
      <c r="H106" s="17">
        <v>0.37077441114305298</v>
      </c>
      <c r="I106" s="17">
        <v>0.30178522380953798</v>
      </c>
      <c r="J106" s="17">
        <v>0.354488843588734</v>
      </c>
      <c r="K106" s="17">
        <v>0.45706025167603198</v>
      </c>
      <c r="L106" s="17">
        <v>0.49654836985718798</v>
      </c>
      <c r="M106" s="17"/>
      <c r="N106" s="17">
        <v>0.40613543261951202</v>
      </c>
      <c r="O106" s="17">
        <v>0.33914221906196601</v>
      </c>
      <c r="P106" s="17">
        <v>0.24085628363811401</v>
      </c>
      <c r="Q106" s="17">
        <v>0.187988047832574</v>
      </c>
    </row>
    <row r="107" spans="2:17" x14ac:dyDescent="0.35">
      <c r="B107" t="s">
        <v>95</v>
      </c>
      <c r="C107" s="17">
        <v>0.27061326147376702</v>
      </c>
      <c r="D107" s="17">
        <v>0.28256210185960201</v>
      </c>
      <c r="E107" s="17">
        <v>0.25892489935057</v>
      </c>
      <c r="F107" s="17"/>
      <c r="G107" s="17">
        <v>0.27330514947720902</v>
      </c>
      <c r="H107" s="17">
        <v>0.33537852907044202</v>
      </c>
      <c r="I107" s="17">
        <v>0.26976361435180701</v>
      </c>
      <c r="J107" s="17">
        <v>0.248336950468588</v>
      </c>
      <c r="K107" s="17">
        <v>0.26911038589831598</v>
      </c>
      <c r="L107" s="17">
        <v>0.119965079163461</v>
      </c>
      <c r="M107" s="17"/>
      <c r="N107" s="17">
        <v>0.28488307244309402</v>
      </c>
      <c r="O107" s="17">
        <v>0.266792391369223</v>
      </c>
      <c r="P107" s="17">
        <v>0.28239738616212501</v>
      </c>
      <c r="Q107" s="17">
        <v>0.21554243813516299</v>
      </c>
    </row>
    <row r="108" spans="2:17" x14ac:dyDescent="0.35">
      <c r="B108" t="s">
        <v>96</v>
      </c>
      <c r="C108" s="17">
        <v>0.238349575030852</v>
      </c>
      <c r="D108" s="17">
        <v>0.22023062561269899</v>
      </c>
      <c r="E108" s="17">
        <v>0.25572457643381902</v>
      </c>
      <c r="F108" s="17"/>
      <c r="G108" s="17">
        <v>0.31122559215805701</v>
      </c>
      <c r="H108" s="17">
        <v>0.255847029692992</v>
      </c>
      <c r="I108" s="17">
        <v>0.25749471307489702</v>
      </c>
      <c r="J108" s="17">
        <v>0.200075135082591</v>
      </c>
      <c r="K108" s="17">
        <v>0.23362491369196001</v>
      </c>
      <c r="L108" s="17">
        <v>0.30895716320321298</v>
      </c>
      <c r="M108" s="17"/>
      <c r="N108" s="17">
        <v>0.241338584686841</v>
      </c>
      <c r="O108" s="17">
        <v>0.22307411671615399</v>
      </c>
      <c r="P108" s="17">
        <v>0.24839814432881199</v>
      </c>
      <c r="Q108" s="17">
        <v>0.23062802489446399</v>
      </c>
    </row>
    <row r="109" spans="2:17" x14ac:dyDescent="0.35">
      <c r="B109" t="s">
        <v>97</v>
      </c>
      <c r="C109" s="17">
        <v>0.23028050661579899</v>
      </c>
      <c r="D109" s="17">
        <v>0.266425310389656</v>
      </c>
      <c r="E109" s="17">
        <v>0.194339233944575</v>
      </c>
      <c r="F109" s="17"/>
      <c r="G109" s="17">
        <v>0.321716823585246</v>
      </c>
      <c r="H109" s="17">
        <v>0.31162047096061901</v>
      </c>
      <c r="I109" s="17">
        <v>0.242213877603799</v>
      </c>
      <c r="J109" s="17">
        <v>0.17696047234735501</v>
      </c>
      <c r="K109" s="17">
        <v>0.21691414134874001</v>
      </c>
      <c r="L109" s="17">
        <v>0.31338134594886202</v>
      </c>
      <c r="M109" s="17"/>
      <c r="N109" s="17">
        <v>0.26801429411309802</v>
      </c>
      <c r="O109" s="17">
        <v>0.199147821772203</v>
      </c>
      <c r="P109" s="17">
        <v>0.18154408312774201</v>
      </c>
      <c r="Q109" s="17">
        <v>0.16843533120218701</v>
      </c>
    </row>
    <row r="110" spans="2:17" x14ac:dyDescent="0.35">
      <c r="B110" t="s">
        <v>98</v>
      </c>
      <c r="C110" s="17">
        <v>0.21673060706598099</v>
      </c>
      <c r="D110" s="17">
        <v>0.21134044252585499</v>
      </c>
      <c r="E110" s="17">
        <v>0.22233982322169399</v>
      </c>
      <c r="F110" s="17"/>
      <c r="G110" s="17">
        <v>0.31616513915363398</v>
      </c>
      <c r="H110" s="17">
        <v>0.30025195488536</v>
      </c>
      <c r="I110" s="17">
        <v>0.24226210190626399</v>
      </c>
      <c r="J110" s="17">
        <v>0.17303411933350099</v>
      </c>
      <c r="K110" s="17">
        <v>0.11367464993228101</v>
      </c>
      <c r="L110" s="17">
        <v>4.5221090383307801E-2</v>
      </c>
      <c r="M110" s="17"/>
      <c r="N110" s="17">
        <v>0.23210273450781799</v>
      </c>
      <c r="O110" s="17">
        <v>0.22331269420859101</v>
      </c>
      <c r="P110" s="17">
        <v>0.20098264143265501</v>
      </c>
      <c r="Q110" s="17">
        <v>0.16191257380437499</v>
      </c>
    </row>
    <row r="111" spans="2:17" x14ac:dyDescent="0.35">
      <c r="B111" t="s">
        <v>99</v>
      </c>
      <c r="C111" s="17">
        <v>0.19167553883338001</v>
      </c>
      <c r="D111" s="17">
        <v>0.23420235851903801</v>
      </c>
      <c r="E111" s="17">
        <v>0.14930944880872299</v>
      </c>
      <c r="F111" s="17"/>
      <c r="G111" s="17">
        <v>0.23989331930301699</v>
      </c>
      <c r="H111" s="17">
        <v>0.26635020918165098</v>
      </c>
      <c r="I111" s="17">
        <v>0.20604335446696501</v>
      </c>
      <c r="J111" s="17">
        <v>0.12428335489407</v>
      </c>
      <c r="K111" s="17">
        <v>0.22417710771061899</v>
      </c>
      <c r="L111" s="17">
        <v>0.34505833536382502</v>
      </c>
      <c r="M111" s="17"/>
      <c r="N111" s="17">
        <v>0.26457873961920197</v>
      </c>
      <c r="O111" s="17">
        <v>0.110769971956656</v>
      </c>
      <c r="P111" s="17">
        <v>0.114749219730856</v>
      </c>
      <c r="Q111" s="17">
        <v>0.105240240190717</v>
      </c>
    </row>
    <row r="112" spans="2:17" x14ac:dyDescent="0.35">
      <c r="B112" t="s">
        <v>100</v>
      </c>
      <c r="C112" s="17">
        <v>0.186992938521131</v>
      </c>
      <c r="D112" s="17">
        <v>0.22400705239881999</v>
      </c>
      <c r="E112" s="17">
        <v>0.15013874922041801</v>
      </c>
      <c r="F112" s="17"/>
      <c r="G112" s="17">
        <v>0.16000015259761899</v>
      </c>
      <c r="H112" s="17">
        <v>0.32294040576322303</v>
      </c>
      <c r="I112" s="17">
        <v>0.20715064410397599</v>
      </c>
      <c r="J112" s="17">
        <v>0.125424084802948</v>
      </c>
      <c r="K112" s="17">
        <v>9.8069143072880199E-2</v>
      </c>
      <c r="L112" s="17">
        <v>0.111244827245575</v>
      </c>
      <c r="M112" s="17"/>
      <c r="N112" s="17">
        <v>0.274488750953649</v>
      </c>
      <c r="O112" s="17">
        <v>8.8166215112996604E-2</v>
      </c>
      <c r="P112" s="17">
        <v>8.5049318185020401E-2</v>
      </c>
      <c r="Q112" s="17">
        <v>9.2349563168037496E-2</v>
      </c>
    </row>
    <row r="113" spans="2:17" x14ac:dyDescent="0.35">
      <c r="B113" t="s">
        <v>101</v>
      </c>
      <c r="C113" s="17">
        <v>0.180529730092195</v>
      </c>
      <c r="D113" s="17">
        <v>0.21227337755702699</v>
      </c>
      <c r="E113" s="17">
        <v>0.14894326432320801</v>
      </c>
      <c r="F113" s="17"/>
      <c r="G113" s="17">
        <v>0.16000015259761899</v>
      </c>
      <c r="H113" s="17">
        <v>0.282308575089597</v>
      </c>
      <c r="I113" s="17">
        <v>0.218136177508123</v>
      </c>
      <c r="J113" s="17">
        <v>0.11159827469008</v>
      </c>
      <c r="K113" s="17">
        <v>8.6390415188742506E-2</v>
      </c>
      <c r="L113" s="17">
        <v>0</v>
      </c>
      <c r="M113" s="17"/>
      <c r="N113" s="17">
        <v>0.21753402013807299</v>
      </c>
      <c r="O113" s="17">
        <v>0.1398309864841</v>
      </c>
      <c r="P113" s="17">
        <v>0.15304339937162101</v>
      </c>
      <c r="Q113" s="17">
        <v>0.12670747191339701</v>
      </c>
    </row>
    <row r="114" spans="2:17" x14ac:dyDescent="0.35">
      <c r="B114" t="s">
        <v>102</v>
      </c>
      <c r="C114" s="17">
        <v>0.171555753468939</v>
      </c>
      <c r="D114" s="17">
        <v>0.19353715391988699</v>
      </c>
      <c r="E114" s="17">
        <v>0.14972943181676299</v>
      </c>
      <c r="F114" s="17"/>
      <c r="G114" s="17">
        <v>0.182380074149602</v>
      </c>
      <c r="H114" s="17">
        <v>0.32653655379855301</v>
      </c>
      <c r="I114" s="17">
        <v>0.205122899337884</v>
      </c>
      <c r="J114" s="17">
        <v>9.5497987848855201E-2</v>
      </c>
      <c r="K114" s="17">
        <v>3.3893404268901597E-2</v>
      </c>
      <c r="L114" s="17">
        <v>4.6750081342496801E-2</v>
      </c>
      <c r="M114" s="17"/>
      <c r="N114" s="17">
        <v>0.25744107250182202</v>
      </c>
      <c r="O114" s="17">
        <v>8.0710571549854906E-2</v>
      </c>
      <c r="P114" s="17">
        <v>6.9601596020626294E-2</v>
      </c>
      <c r="Q114" s="17">
        <v>7.2537179872963403E-2</v>
      </c>
    </row>
    <row r="115" spans="2:17" x14ac:dyDescent="0.35">
      <c r="B115" t="s">
        <v>103</v>
      </c>
      <c r="C115" s="17">
        <v>0.14644579990144199</v>
      </c>
      <c r="D115" s="17">
        <v>0.16083861254788201</v>
      </c>
      <c r="E115" s="17">
        <v>0.13218841774503801</v>
      </c>
      <c r="F115" s="17"/>
      <c r="G115" s="17">
        <v>0.23591018135765601</v>
      </c>
      <c r="H115" s="17">
        <v>0.136431363858214</v>
      </c>
      <c r="I115" s="17">
        <v>0.147990983783956</v>
      </c>
      <c r="J115" s="17">
        <v>0.154044933627875</v>
      </c>
      <c r="K115" s="17">
        <v>0.13214124447762299</v>
      </c>
      <c r="L115" s="17">
        <v>0</v>
      </c>
      <c r="M115" s="17"/>
      <c r="N115" s="17">
        <v>0.16654398335465201</v>
      </c>
      <c r="O115" s="17">
        <v>0.121513783078215</v>
      </c>
      <c r="P115" s="17">
        <v>0.135124509287779</v>
      </c>
      <c r="Q115" s="17">
        <v>0.11743877210381599</v>
      </c>
    </row>
    <row r="116" spans="2:17" x14ac:dyDescent="0.35">
      <c r="B116" t="s">
        <v>104</v>
      </c>
      <c r="C116" s="17">
        <v>0.10932951031412</v>
      </c>
      <c r="D116" s="17">
        <v>0.12004747134501099</v>
      </c>
      <c r="E116" s="17">
        <v>9.7719317861430594E-2</v>
      </c>
      <c r="F116" s="17"/>
      <c r="G116" s="17">
        <v>0.22091820618128499</v>
      </c>
      <c r="H116" s="17">
        <v>0.16482246887187399</v>
      </c>
      <c r="I116" s="17">
        <v>0.12708102663871099</v>
      </c>
      <c r="J116" s="17">
        <v>6.6878807173221699E-2</v>
      </c>
      <c r="K116" s="17">
        <v>7.0924162564948198E-2</v>
      </c>
      <c r="L116" s="17">
        <v>0.111244827245575</v>
      </c>
      <c r="M116" s="17"/>
      <c r="N116" s="17">
        <v>0.14820436872839801</v>
      </c>
      <c r="O116" s="17">
        <v>5.2218917382640902E-2</v>
      </c>
      <c r="P116" s="17">
        <v>6.6287913324187403E-2</v>
      </c>
      <c r="Q116" s="17">
        <v>7.9628805788535595E-2</v>
      </c>
    </row>
    <row r="117" spans="2:17" x14ac:dyDescent="0.35">
      <c r="B117" t="s">
        <v>105</v>
      </c>
      <c r="C117" s="17">
        <v>7.5382118209899499E-2</v>
      </c>
      <c r="D117" s="17">
        <v>8.3277313222436394E-2</v>
      </c>
      <c r="E117" s="17">
        <v>6.7556295746254005E-2</v>
      </c>
      <c r="F117" s="17"/>
      <c r="G117" s="17">
        <v>0.27843145133469899</v>
      </c>
      <c r="H117" s="17">
        <v>0.11988247356369899</v>
      </c>
      <c r="I117" s="17">
        <v>0.10359691940665899</v>
      </c>
      <c r="J117" s="17">
        <v>2.8252992116235401E-2</v>
      </c>
      <c r="K117" s="17">
        <v>1.37501670649114E-2</v>
      </c>
      <c r="L117" s="17">
        <v>0</v>
      </c>
      <c r="M117" s="17"/>
      <c r="N117" s="17">
        <v>0.100753376328768</v>
      </c>
      <c r="O117" s="17">
        <v>3.7755380945020699E-2</v>
      </c>
      <c r="P117" s="17">
        <v>4.71252366807699E-2</v>
      </c>
      <c r="Q117" s="17">
        <v>5.5903926368026997E-2</v>
      </c>
    </row>
    <row r="118" spans="2:17" x14ac:dyDescent="0.35">
      <c r="B118" t="s">
        <v>106</v>
      </c>
      <c r="C118" s="17">
        <v>4.4953640923863199E-3</v>
      </c>
      <c r="D118" s="17">
        <v>1.25781950741409E-3</v>
      </c>
      <c r="E118" s="17">
        <v>7.7396331228970303E-3</v>
      </c>
      <c r="F118" s="17"/>
      <c r="G118" s="17">
        <v>0</v>
      </c>
      <c r="H118" s="17">
        <v>5.3865011346525696E-3</v>
      </c>
      <c r="I118" s="17">
        <v>5.0379071027514197E-3</v>
      </c>
      <c r="J118" s="17">
        <v>3.7010451932190801E-3</v>
      </c>
      <c r="K118" s="17">
        <v>3.8498794320514802E-3</v>
      </c>
      <c r="L118" s="17">
        <v>0</v>
      </c>
      <c r="M118" s="17"/>
      <c r="N118" s="17">
        <v>3.5592045665069801E-3</v>
      </c>
      <c r="O118" s="17">
        <v>0</v>
      </c>
      <c r="P118" s="17">
        <v>0</v>
      </c>
      <c r="Q118" s="17">
        <v>1.75921494230592E-2</v>
      </c>
    </row>
    <row r="119" spans="2:17" x14ac:dyDescent="0.35">
      <c r="B119" t="s">
        <v>59</v>
      </c>
      <c r="C119" s="17">
        <v>8.6135015810116494E-3</v>
      </c>
      <c r="D119" s="17">
        <v>7.2519071325232399E-3</v>
      </c>
      <c r="E119" s="17">
        <v>9.9846023371878805E-3</v>
      </c>
      <c r="F119" s="17"/>
      <c r="G119" s="17">
        <v>0</v>
      </c>
      <c r="H119" s="17">
        <v>0</v>
      </c>
      <c r="I119" s="17">
        <v>6.6632893576028104E-3</v>
      </c>
      <c r="J119" s="17">
        <v>1.14422317645471E-2</v>
      </c>
      <c r="K119" s="17">
        <v>2.4024985545838699E-2</v>
      </c>
      <c r="L119" s="17">
        <v>0</v>
      </c>
      <c r="M119" s="17"/>
      <c r="N119" s="17">
        <v>8.1371054496966692E-3</v>
      </c>
      <c r="O119" s="17">
        <v>1.1528980727918799E-2</v>
      </c>
      <c r="P119" s="17">
        <v>5.7714825286437803E-3</v>
      </c>
      <c r="Q119" s="17">
        <v>9.8719129300835397E-3</v>
      </c>
    </row>
    <row r="120" spans="2:17" x14ac:dyDescent="0.35">
      <c r="B120" t="s">
        <v>77</v>
      </c>
      <c r="C120" s="17">
        <v>1.1432002937921E-2</v>
      </c>
      <c r="D120" s="17">
        <v>3.8474363888344101E-3</v>
      </c>
      <c r="E120" s="17">
        <v>1.90332175546256E-2</v>
      </c>
      <c r="F120" s="17"/>
      <c r="G120" s="17">
        <v>0</v>
      </c>
      <c r="H120" s="17">
        <v>6.7118813002114402E-3</v>
      </c>
      <c r="I120" s="17">
        <v>1.54156719760881E-2</v>
      </c>
      <c r="J120" s="17">
        <v>1.1194700343923E-2</v>
      </c>
      <c r="K120" s="17">
        <v>0</v>
      </c>
      <c r="L120" s="17">
        <v>0</v>
      </c>
      <c r="M120" s="17"/>
      <c r="N120" s="17">
        <v>2.6113085041800199E-3</v>
      </c>
      <c r="O120" s="17">
        <v>1.4727058924490199E-2</v>
      </c>
      <c r="P120" s="17">
        <v>1.5956198750650501E-2</v>
      </c>
      <c r="Q120" s="17">
        <v>3.5585438185764998E-2</v>
      </c>
    </row>
    <row r="121" spans="2:17" x14ac:dyDescent="0.35">
      <c r="C121" s="17"/>
      <c r="D121" s="17"/>
      <c r="E121" s="17"/>
      <c r="F121" s="17"/>
      <c r="G121" s="17"/>
      <c r="H121" s="17"/>
      <c r="I121" s="17"/>
      <c r="J121" s="17"/>
      <c r="K121" s="17"/>
      <c r="L121" s="17"/>
      <c r="M121" s="17"/>
      <c r="N121" s="17"/>
      <c r="O121" s="17"/>
      <c r="P121" s="17"/>
      <c r="Q121" s="17"/>
    </row>
    <row r="122" spans="2:17" x14ac:dyDescent="0.35">
      <c r="B122" s="6" t="s">
        <v>107</v>
      </c>
      <c r="C122" s="17"/>
      <c r="D122" s="17"/>
      <c r="E122" s="17"/>
      <c r="F122" s="17"/>
      <c r="G122" s="17"/>
      <c r="H122" s="17"/>
      <c r="I122" s="17"/>
      <c r="J122" s="17"/>
      <c r="K122" s="17"/>
      <c r="L122" s="17"/>
      <c r="M122" s="17"/>
      <c r="N122" s="17"/>
      <c r="O122" s="17"/>
      <c r="P122" s="17"/>
      <c r="Q122" s="17"/>
    </row>
    <row r="123" spans="2:17" x14ac:dyDescent="0.35">
      <c r="B123" s="24" t="s">
        <v>15</v>
      </c>
      <c r="C123" s="17"/>
      <c r="D123" s="17"/>
      <c r="E123" s="17"/>
      <c r="F123" s="17"/>
      <c r="G123" s="17"/>
      <c r="H123" s="17"/>
      <c r="I123" s="17"/>
      <c r="J123" s="17"/>
      <c r="K123" s="17"/>
      <c r="L123" s="17"/>
      <c r="M123" s="17"/>
      <c r="N123" s="17"/>
      <c r="O123" s="17"/>
      <c r="P123" s="17"/>
      <c r="Q123" s="17"/>
    </row>
    <row r="124" spans="2:17" x14ac:dyDescent="0.35">
      <c r="B124" t="s">
        <v>108</v>
      </c>
      <c r="C124" s="17">
        <v>0.38923220387007101</v>
      </c>
      <c r="D124" s="17">
        <v>0.40831936712782402</v>
      </c>
      <c r="E124" s="17">
        <v>0.37051836909085101</v>
      </c>
      <c r="F124" s="17"/>
      <c r="G124" s="17">
        <v>0.480201633685651</v>
      </c>
      <c r="H124" s="17">
        <v>0.39713885364264301</v>
      </c>
      <c r="I124" s="17">
        <v>0.38123747174162298</v>
      </c>
      <c r="J124" s="17">
        <v>0.393192894833998</v>
      </c>
      <c r="K124" s="17">
        <v>0.40932290656391401</v>
      </c>
      <c r="L124" s="17">
        <v>0.27239513287233202</v>
      </c>
      <c r="M124" s="17"/>
      <c r="N124" s="17">
        <v>0.40908408562829102</v>
      </c>
      <c r="O124" s="17">
        <v>0.311711526655783</v>
      </c>
      <c r="P124" s="17">
        <v>0.37458681820490702</v>
      </c>
      <c r="Q124" s="17">
        <v>0.40867234467569202</v>
      </c>
    </row>
    <row r="125" spans="2:17" x14ac:dyDescent="0.35">
      <c r="B125" t="s">
        <v>109</v>
      </c>
      <c r="C125" s="17">
        <v>0.45210350297718599</v>
      </c>
      <c r="D125" s="17">
        <v>0.42666012668025699</v>
      </c>
      <c r="E125" s="17">
        <v>0.47702037557366</v>
      </c>
      <c r="F125" s="17"/>
      <c r="G125" s="17">
        <v>0.25624568062034597</v>
      </c>
      <c r="H125" s="17">
        <v>0.48519441369499</v>
      </c>
      <c r="I125" s="17">
        <v>0.45885953539478502</v>
      </c>
      <c r="J125" s="17">
        <v>0.45166128906389602</v>
      </c>
      <c r="K125" s="17">
        <v>0.40845194376782301</v>
      </c>
      <c r="L125" s="17">
        <v>0.166715160505957</v>
      </c>
      <c r="M125" s="17"/>
      <c r="N125" s="17">
        <v>0.483721231354173</v>
      </c>
      <c r="O125" s="17">
        <v>0.48256529873368098</v>
      </c>
      <c r="P125" s="17">
        <v>0.41079593121061297</v>
      </c>
      <c r="Q125" s="17">
        <v>0.35619292749162301</v>
      </c>
    </row>
    <row r="126" spans="2:17" x14ac:dyDescent="0.35">
      <c r="B126" t="s">
        <v>110</v>
      </c>
      <c r="C126" s="17">
        <v>0.136495417183218</v>
      </c>
      <c r="D126" s="17">
        <v>0.14564874346619899</v>
      </c>
      <c r="E126" s="17">
        <v>0.12747129288678899</v>
      </c>
      <c r="F126" s="17"/>
      <c r="G126" s="17">
        <v>0.146384576520555</v>
      </c>
      <c r="H126" s="17">
        <v>0.115113854657394</v>
      </c>
      <c r="I126" s="17">
        <v>0.13471151171395601</v>
      </c>
      <c r="J126" s="17">
        <v>0.12950423859631699</v>
      </c>
      <c r="K126" s="17">
        <v>0.16444715724131001</v>
      </c>
      <c r="L126" s="17">
        <v>0.56088970662171</v>
      </c>
      <c r="M126" s="17"/>
      <c r="N126" s="17">
        <v>9.2135424561307203E-2</v>
      </c>
      <c r="O126" s="17">
        <v>0.187949087816002</v>
      </c>
      <c r="P126" s="17">
        <v>0.19432760138751801</v>
      </c>
      <c r="Q126" s="17">
        <v>0.17940151945702601</v>
      </c>
    </row>
    <row r="127" spans="2:17" x14ac:dyDescent="0.35">
      <c r="B127" t="s">
        <v>111</v>
      </c>
      <c r="C127" s="17">
        <v>1.1568752443455199E-2</v>
      </c>
      <c r="D127" s="17">
        <v>1.3645280925399199E-2</v>
      </c>
      <c r="E127" s="17">
        <v>9.5022669883636397E-3</v>
      </c>
      <c r="F127" s="17"/>
      <c r="G127" s="17">
        <v>3.9421977859179301E-2</v>
      </c>
      <c r="H127" s="17">
        <v>2.5528780049727902E-3</v>
      </c>
      <c r="I127" s="17">
        <v>1.46452394721451E-2</v>
      </c>
      <c r="J127" s="17">
        <v>9.8586766386717806E-3</v>
      </c>
      <c r="K127" s="17">
        <v>1.39387428943077E-2</v>
      </c>
      <c r="L127" s="17">
        <v>0</v>
      </c>
      <c r="M127" s="17"/>
      <c r="N127" s="17">
        <v>1.19085558362461E-2</v>
      </c>
      <c r="O127" s="17">
        <v>7.9131663385588503E-3</v>
      </c>
      <c r="P127" s="17">
        <v>4.8159422634887596E-3</v>
      </c>
      <c r="Q127" s="17">
        <v>2.1474083574105199E-2</v>
      </c>
    </row>
    <row r="128" spans="2:17" x14ac:dyDescent="0.35">
      <c r="B128" t="s">
        <v>112</v>
      </c>
      <c r="C128" s="17">
        <v>1.0600123526069901E-2</v>
      </c>
      <c r="D128" s="17">
        <v>5.7264818003204499E-3</v>
      </c>
      <c r="E128" s="17">
        <v>1.54876954603366E-2</v>
      </c>
      <c r="F128" s="17"/>
      <c r="G128" s="17">
        <v>7.7746131314267802E-2</v>
      </c>
      <c r="H128" s="17">
        <v>0</v>
      </c>
      <c r="I128" s="17">
        <v>1.0546241677491301E-2</v>
      </c>
      <c r="J128" s="17">
        <v>1.5782900867116999E-2</v>
      </c>
      <c r="K128" s="17">
        <v>3.8392495326453999E-3</v>
      </c>
      <c r="L128" s="17">
        <v>0</v>
      </c>
      <c r="M128" s="17"/>
      <c r="N128" s="17">
        <v>3.1507026199820202E-3</v>
      </c>
      <c r="O128" s="17">
        <v>9.8609204559750203E-3</v>
      </c>
      <c r="P128" s="17">
        <v>1.5473706933473899E-2</v>
      </c>
      <c r="Q128" s="17">
        <v>3.4259124801553201E-2</v>
      </c>
    </row>
    <row r="129" spans="2:17" x14ac:dyDescent="0.35">
      <c r="C129" s="17"/>
      <c r="D129" s="17"/>
      <c r="E129" s="17"/>
      <c r="F129" s="17"/>
      <c r="G129" s="17"/>
      <c r="H129" s="17"/>
      <c r="I129" s="17"/>
      <c r="J129" s="17"/>
      <c r="K129" s="17"/>
      <c r="L129" s="17"/>
      <c r="M129" s="17"/>
      <c r="N129" s="17"/>
      <c r="O129" s="17"/>
      <c r="P129" s="17"/>
      <c r="Q129" s="17"/>
    </row>
    <row r="130" spans="2:17" x14ac:dyDescent="0.35">
      <c r="B130" s="6" t="s">
        <v>113</v>
      </c>
      <c r="C130" s="17"/>
      <c r="D130" s="17"/>
      <c r="E130" s="17"/>
      <c r="F130" s="17"/>
      <c r="G130" s="17"/>
      <c r="H130" s="17"/>
      <c r="I130" s="17"/>
      <c r="J130" s="17"/>
      <c r="K130" s="17"/>
      <c r="L130" s="17"/>
      <c r="M130" s="17"/>
      <c r="N130" s="17"/>
      <c r="O130" s="17"/>
      <c r="P130" s="17"/>
      <c r="Q130" s="17"/>
    </row>
    <row r="131" spans="2:17" x14ac:dyDescent="0.35">
      <c r="B131" s="24" t="s">
        <v>15</v>
      </c>
      <c r="C131" s="17"/>
      <c r="D131" s="17"/>
      <c r="E131" s="17"/>
      <c r="F131" s="17"/>
      <c r="G131" s="17"/>
      <c r="H131" s="17"/>
      <c r="I131" s="17"/>
      <c r="J131" s="17"/>
      <c r="K131" s="17"/>
      <c r="L131" s="17"/>
      <c r="M131" s="17"/>
      <c r="N131" s="17"/>
      <c r="O131" s="17"/>
      <c r="P131" s="17"/>
      <c r="Q131" s="17"/>
    </row>
    <row r="132" spans="2:17" x14ac:dyDescent="0.35">
      <c r="B132" t="s">
        <v>108</v>
      </c>
      <c r="C132" s="17">
        <v>0.14982045280166001</v>
      </c>
      <c r="D132" s="17">
        <v>0.16963177850795599</v>
      </c>
      <c r="E132" s="17">
        <v>0.13014412913319801</v>
      </c>
      <c r="F132" s="17"/>
      <c r="G132" s="17">
        <v>0.100084136543969</v>
      </c>
      <c r="H132" s="17">
        <v>0.20712275514234599</v>
      </c>
      <c r="I132" s="17">
        <v>0.172130247534099</v>
      </c>
      <c r="J132" s="17">
        <v>0.102515513886623</v>
      </c>
      <c r="K132" s="17">
        <v>0.12533760524621801</v>
      </c>
      <c r="L132" s="17">
        <v>4.5221090383307801E-2</v>
      </c>
      <c r="M132" s="17"/>
      <c r="N132" s="17">
        <v>0.204221369689082</v>
      </c>
      <c r="O132" s="17">
        <v>7.9899991273444201E-2</v>
      </c>
      <c r="P132" s="17">
        <v>8.6530442213680295E-2</v>
      </c>
      <c r="Q132" s="17">
        <v>0.102457883032036</v>
      </c>
    </row>
    <row r="133" spans="2:17" x14ac:dyDescent="0.35">
      <c r="B133" t="s">
        <v>109</v>
      </c>
      <c r="C133" s="17">
        <v>0.39570460694965798</v>
      </c>
      <c r="D133" s="17">
        <v>0.44093775464724599</v>
      </c>
      <c r="E133" s="17">
        <v>0.35083297417090198</v>
      </c>
      <c r="F133" s="17"/>
      <c r="G133" s="17">
        <v>0.45142451562131602</v>
      </c>
      <c r="H133" s="17">
        <v>0.43295698150362799</v>
      </c>
      <c r="I133" s="17">
        <v>0.40410605758337698</v>
      </c>
      <c r="J133" s="17">
        <v>0.36509372078924601</v>
      </c>
      <c r="K133" s="17">
        <v>0.40596109891777898</v>
      </c>
      <c r="L133" s="17">
        <v>0.319145214214829</v>
      </c>
      <c r="M133" s="17"/>
      <c r="N133" s="17">
        <v>0.44451803200095003</v>
      </c>
      <c r="O133" s="17">
        <v>0.35570826331876898</v>
      </c>
      <c r="P133" s="17">
        <v>0.37195028499920502</v>
      </c>
      <c r="Q133" s="17">
        <v>0.29164563606039401</v>
      </c>
    </row>
    <row r="134" spans="2:17" x14ac:dyDescent="0.35">
      <c r="B134" t="s">
        <v>110</v>
      </c>
      <c r="C134" s="17">
        <v>0.31309399935238702</v>
      </c>
      <c r="D134" s="17">
        <v>0.28929160931359699</v>
      </c>
      <c r="E134" s="17">
        <v>0.33623065475362002</v>
      </c>
      <c r="F134" s="17"/>
      <c r="G134" s="17">
        <v>0.107213235034909</v>
      </c>
      <c r="H134" s="17">
        <v>0.25750149178786702</v>
      </c>
      <c r="I134" s="17">
        <v>0.28515124655339502</v>
      </c>
      <c r="J134" s="17">
        <v>0.36301667176187702</v>
      </c>
      <c r="K134" s="17">
        <v>0.381719188902992</v>
      </c>
      <c r="L134" s="17">
        <v>0.37772268271338399</v>
      </c>
      <c r="M134" s="17"/>
      <c r="N134" s="17">
        <v>0.261175264607102</v>
      </c>
      <c r="O134" s="17">
        <v>0.38000146648666999</v>
      </c>
      <c r="P134" s="17">
        <v>0.359388969478248</v>
      </c>
      <c r="Q134" s="17">
        <v>0.37967461896975202</v>
      </c>
    </row>
    <row r="135" spans="2:17" x14ac:dyDescent="0.35">
      <c r="B135" t="s">
        <v>111</v>
      </c>
      <c r="C135" s="17">
        <v>0.110212643567007</v>
      </c>
      <c r="D135" s="17">
        <v>8.3971770254568506E-2</v>
      </c>
      <c r="E135" s="17">
        <v>0.13658130647074601</v>
      </c>
      <c r="F135" s="17"/>
      <c r="G135" s="17">
        <v>0.34127811279980502</v>
      </c>
      <c r="H135" s="17">
        <v>9.1359948835751895E-2</v>
      </c>
      <c r="I135" s="17">
        <v>0.10728461933043</v>
      </c>
      <c r="J135" s="17">
        <v>0.122831222112741</v>
      </c>
      <c r="K135" s="17">
        <v>7.5840606186383705E-2</v>
      </c>
      <c r="L135" s="17">
        <v>0.25791101268847899</v>
      </c>
      <c r="M135" s="17"/>
      <c r="N135" s="17">
        <v>7.7860164606029597E-2</v>
      </c>
      <c r="O135" s="17">
        <v>0.14968206798484099</v>
      </c>
      <c r="P135" s="17">
        <v>0.13891653718146599</v>
      </c>
      <c r="Q135" s="17">
        <v>0.144588809461381</v>
      </c>
    </row>
    <row r="136" spans="2:17" x14ac:dyDescent="0.35">
      <c r="B136" t="s">
        <v>112</v>
      </c>
      <c r="C136" s="17">
        <v>3.1168297329287199E-2</v>
      </c>
      <c r="D136" s="17">
        <v>1.6167087276632599E-2</v>
      </c>
      <c r="E136" s="17">
        <v>4.6210935471533099E-2</v>
      </c>
      <c r="F136" s="17"/>
      <c r="G136" s="17">
        <v>0</v>
      </c>
      <c r="H136" s="17">
        <v>1.10588227304076E-2</v>
      </c>
      <c r="I136" s="17">
        <v>3.1327828998698598E-2</v>
      </c>
      <c r="J136" s="17">
        <v>4.6542871449511899E-2</v>
      </c>
      <c r="K136" s="17">
        <v>1.11415007466264E-2</v>
      </c>
      <c r="L136" s="17">
        <v>0</v>
      </c>
      <c r="M136" s="17"/>
      <c r="N136" s="17">
        <v>1.22251690968362E-2</v>
      </c>
      <c r="O136" s="17">
        <v>3.4708210936275997E-2</v>
      </c>
      <c r="P136" s="17">
        <v>4.3213766127400799E-2</v>
      </c>
      <c r="Q136" s="17">
        <v>8.1633052476437096E-2</v>
      </c>
    </row>
    <row r="137" spans="2:17" x14ac:dyDescent="0.35">
      <c r="C137" s="17"/>
      <c r="D137" s="17"/>
      <c r="E137" s="17"/>
      <c r="F137" s="17"/>
      <c r="G137" s="17"/>
      <c r="H137" s="17"/>
      <c r="I137" s="17"/>
      <c r="J137" s="17"/>
      <c r="K137" s="17"/>
      <c r="L137" s="17"/>
      <c r="M137" s="17"/>
      <c r="N137" s="17"/>
      <c r="O137" s="17"/>
      <c r="P137" s="17"/>
      <c r="Q137" s="17"/>
    </row>
    <row r="138" spans="2:17" x14ac:dyDescent="0.35">
      <c r="B138" s="6" t="s">
        <v>114</v>
      </c>
      <c r="C138" s="17"/>
      <c r="D138" s="17"/>
      <c r="E138" s="17"/>
      <c r="F138" s="17"/>
      <c r="G138" s="17"/>
      <c r="H138" s="17"/>
      <c r="I138" s="17"/>
      <c r="J138" s="17"/>
      <c r="K138" s="17"/>
      <c r="L138" s="17"/>
      <c r="M138" s="17"/>
      <c r="N138" s="17"/>
      <c r="O138" s="17"/>
      <c r="P138" s="17"/>
      <c r="Q138" s="17"/>
    </row>
    <row r="139" spans="2:17" x14ac:dyDescent="0.35">
      <c r="B139" s="24" t="s">
        <v>15</v>
      </c>
      <c r="C139" s="17"/>
      <c r="D139" s="17"/>
      <c r="E139" s="17"/>
      <c r="F139" s="17"/>
      <c r="G139" s="17"/>
      <c r="H139" s="17"/>
      <c r="I139" s="17"/>
      <c r="J139" s="17"/>
      <c r="K139" s="17"/>
      <c r="L139" s="17"/>
      <c r="M139" s="17"/>
      <c r="N139" s="17"/>
      <c r="O139" s="17"/>
      <c r="P139" s="17"/>
      <c r="Q139" s="17"/>
    </row>
    <row r="140" spans="2:17" x14ac:dyDescent="0.35">
      <c r="B140" t="s">
        <v>108</v>
      </c>
      <c r="C140" s="17">
        <v>4.5706197921026002E-2</v>
      </c>
      <c r="D140" s="17">
        <v>6.5713414075127E-2</v>
      </c>
      <c r="E140" s="17">
        <v>2.5730424575844998E-2</v>
      </c>
      <c r="F140" s="17"/>
      <c r="G140" s="17">
        <v>4.7120697681920398E-2</v>
      </c>
      <c r="H140" s="17">
        <v>9.2137318075137295E-2</v>
      </c>
      <c r="I140" s="17">
        <v>5.5931129281246598E-2</v>
      </c>
      <c r="J140" s="17">
        <v>1.7057633468792299E-2</v>
      </c>
      <c r="K140" s="17">
        <v>2.60167353704579E-2</v>
      </c>
      <c r="L140" s="17">
        <v>0</v>
      </c>
      <c r="M140" s="17"/>
      <c r="N140" s="17">
        <v>7.0569322015882494E-2</v>
      </c>
      <c r="O140" s="17">
        <v>1.0744423026582199E-2</v>
      </c>
      <c r="P140" s="17">
        <v>2.4715221937591299E-2</v>
      </c>
      <c r="Q140" s="17">
        <v>1.9277580184406101E-2</v>
      </c>
    </row>
    <row r="141" spans="2:17" x14ac:dyDescent="0.35">
      <c r="B141" t="s">
        <v>109</v>
      </c>
      <c r="C141" s="17">
        <v>0.17817270504122801</v>
      </c>
      <c r="D141" s="17">
        <v>0.19435170362238699</v>
      </c>
      <c r="E141" s="17">
        <v>0.16215940678669699</v>
      </c>
      <c r="F141" s="17"/>
      <c r="G141" s="17">
        <v>0.264083222676255</v>
      </c>
      <c r="H141" s="17">
        <v>0.25183423259187099</v>
      </c>
      <c r="I141" s="17">
        <v>0.21818644944474699</v>
      </c>
      <c r="J141" s="17">
        <v>0.12377682203439801</v>
      </c>
      <c r="K141" s="17">
        <v>5.2469936813822303E-2</v>
      </c>
      <c r="L141" s="17">
        <v>0</v>
      </c>
      <c r="M141" s="17"/>
      <c r="N141" s="17">
        <v>0.24930700046430601</v>
      </c>
      <c r="O141" s="17">
        <v>7.6002059296969501E-2</v>
      </c>
      <c r="P141" s="17">
        <v>0.104055497139261</v>
      </c>
      <c r="Q141" s="17">
        <v>0.12024355495517999</v>
      </c>
    </row>
    <row r="142" spans="2:17" x14ac:dyDescent="0.35">
      <c r="B142" t="s">
        <v>110</v>
      </c>
      <c r="C142" s="17">
        <v>0.33629016462483002</v>
      </c>
      <c r="D142" s="17">
        <v>0.31972652632105802</v>
      </c>
      <c r="E142" s="17">
        <v>0.35220605961893597</v>
      </c>
      <c r="F142" s="17"/>
      <c r="G142" s="17">
        <v>0.27814601251709198</v>
      </c>
      <c r="H142" s="17">
        <v>0.376689873413313</v>
      </c>
      <c r="I142" s="17">
        <v>0.37135113237418899</v>
      </c>
      <c r="J142" s="17">
        <v>0.304345212194921</v>
      </c>
      <c r="K142" s="17">
        <v>0.20618472657592801</v>
      </c>
      <c r="L142" s="17">
        <v>0.30297869393323101</v>
      </c>
      <c r="M142" s="17"/>
      <c r="N142" s="17">
        <v>0.29822432036749502</v>
      </c>
      <c r="O142" s="17">
        <v>0.35492596778303498</v>
      </c>
      <c r="P142" s="17">
        <v>0.39149652148083802</v>
      </c>
      <c r="Q142" s="17">
        <v>0.38554431567826702</v>
      </c>
    </row>
    <row r="143" spans="2:17" x14ac:dyDescent="0.35">
      <c r="B143" t="s">
        <v>111</v>
      </c>
      <c r="C143" s="17">
        <v>0.41426173026531299</v>
      </c>
      <c r="D143" s="17">
        <v>0.40388413309061699</v>
      </c>
      <c r="E143" s="17">
        <v>0.42505807774318699</v>
      </c>
      <c r="F143" s="17"/>
      <c r="G143" s="17">
        <v>0.41065006712473301</v>
      </c>
      <c r="H143" s="17">
        <v>0.25855901960960997</v>
      </c>
      <c r="I143" s="17">
        <v>0.32974567552488598</v>
      </c>
      <c r="J143" s="17">
        <v>0.52161106529128698</v>
      </c>
      <c r="K143" s="17">
        <v>0.70136887861756902</v>
      </c>
      <c r="L143" s="17">
        <v>0.69702130606676904</v>
      </c>
      <c r="M143" s="17"/>
      <c r="N143" s="17">
        <v>0.36608730613277002</v>
      </c>
      <c r="O143" s="17">
        <v>0.52558752172205403</v>
      </c>
      <c r="P143" s="17">
        <v>0.46542808322482399</v>
      </c>
      <c r="Q143" s="17">
        <v>0.41118352709585698</v>
      </c>
    </row>
    <row r="144" spans="2:17" x14ac:dyDescent="0.35">
      <c r="B144" t="s">
        <v>112</v>
      </c>
      <c r="C144" s="17">
        <v>2.5569202147602402E-2</v>
      </c>
      <c r="D144" s="17">
        <v>1.6324222890809901E-2</v>
      </c>
      <c r="E144" s="17">
        <v>3.4846031275335199E-2</v>
      </c>
      <c r="F144" s="17"/>
      <c r="G144" s="17">
        <v>0</v>
      </c>
      <c r="H144" s="17">
        <v>2.07795563100685E-2</v>
      </c>
      <c r="I144" s="17">
        <v>2.4785613374931501E-2</v>
      </c>
      <c r="J144" s="17">
        <v>3.3209267010602297E-2</v>
      </c>
      <c r="K144" s="17">
        <v>1.3959722622223201E-2</v>
      </c>
      <c r="L144" s="17">
        <v>0</v>
      </c>
      <c r="M144" s="17"/>
      <c r="N144" s="17">
        <v>1.5812051019546101E-2</v>
      </c>
      <c r="O144" s="17">
        <v>3.2740028171359702E-2</v>
      </c>
      <c r="P144" s="17">
        <v>1.4304676217486E-2</v>
      </c>
      <c r="Q144" s="17">
        <v>6.3751022086289993E-2</v>
      </c>
    </row>
    <row r="145" spans="2:17" x14ac:dyDescent="0.35">
      <c r="C145" s="17"/>
      <c r="D145" s="17"/>
      <c r="E145" s="17"/>
      <c r="F145" s="17"/>
      <c r="G145" s="17"/>
      <c r="H145" s="17"/>
      <c r="I145" s="17"/>
      <c r="J145" s="17"/>
      <c r="K145" s="17"/>
      <c r="L145" s="17"/>
      <c r="M145" s="17"/>
      <c r="N145" s="17"/>
      <c r="O145" s="17"/>
      <c r="P145" s="17"/>
      <c r="Q145" s="17"/>
    </row>
    <row r="146" spans="2:17" x14ac:dyDescent="0.35">
      <c r="B146" s="6" t="s">
        <v>115</v>
      </c>
      <c r="C146" s="17"/>
      <c r="D146" s="17"/>
      <c r="E146" s="17"/>
      <c r="F146" s="17"/>
      <c r="G146" s="17"/>
      <c r="H146" s="17"/>
      <c r="I146" s="17"/>
      <c r="J146" s="17"/>
      <c r="K146" s="17"/>
      <c r="L146" s="17"/>
      <c r="M146" s="17"/>
      <c r="N146" s="17"/>
      <c r="O146" s="17"/>
      <c r="P146" s="17"/>
      <c r="Q146" s="17"/>
    </row>
    <row r="147" spans="2:17" x14ac:dyDescent="0.35">
      <c r="B147" s="24" t="s">
        <v>15</v>
      </c>
      <c r="C147" s="17"/>
      <c r="D147" s="17"/>
      <c r="E147" s="17"/>
      <c r="F147" s="17"/>
      <c r="G147" s="17"/>
      <c r="H147" s="17"/>
      <c r="I147" s="17"/>
      <c r="J147" s="17"/>
      <c r="K147" s="17"/>
      <c r="L147" s="17"/>
      <c r="M147" s="17"/>
      <c r="N147" s="17"/>
      <c r="O147" s="17"/>
      <c r="P147" s="17"/>
      <c r="Q147" s="17"/>
    </row>
    <row r="148" spans="2:17" x14ac:dyDescent="0.35">
      <c r="B148" t="s">
        <v>108</v>
      </c>
      <c r="C148" s="17">
        <v>0.31608961963650001</v>
      </c>
      <c r="D148" s="17">
        <v>0.35509652167603201</v>
      </c>
      <c r="E148" s="17">
        <v>0.27637613445180598</v>
      </c>
      <c r="F148" s="17"/>
      <c r="G148" s="17">
        <v>0.32189334488458399</v>
      </c>
      <c r="H148" s="17">
        <v>0.35107817978000699</v>
      </c>
      <c r="I148" s="17">
        <v>0.34032528486604702</v>
      </c>
      <c r="J148" s="17">
        <v>0.274319485244435</v>
      </c>
      <c r="K148" s="17">
        <v>0.28674621041928999</v>
      </c>
      <c r="L148" s="17">
        <v>0.25791101268847899</v>
      </c>
      <c r="M148" s="17"/>
      <c r="N148" s="17">
        <v>0.38503546074818301</v>
      </c>
      <c r="O148" s="17">
        <v>0.23311812659053799</v>
      </c>
      <c r="P148" s="17">
        <v>0.25923582181660199</v>
      </c>
      <c r="Q148" s="17">
        <v>0.222789119835309</v>
      </c>
    </row>
    <row r="149" spans="2:17" x14ac:dyDescent="0.35">
      <c r="B149" t="s">
        <v>109</v>
      </c>
      <c r="C149" s="17">
        <v>0.49490699308652403</v>
      </c>
      <c r="D149" s="17">
        <v>0.47331965656173902</v>
      </c>
      <c r="E149" s="17">
        <v>0.51700101081779204</v>
      </c>
      <c r="F149" s="17"/>
      <c r="G149" s="17">
        <v>0.355077302650536</v>
      </c>
      <c r="H149" s="17">
        <v>0.47132948839484101</v>
      </c>
      <c r="I149" s="17">
        <v>0.481049756278706</v>
      </c>
      <c r="J149" s="17">
        <v>0.51425249333603995</v>
      </c>
      <c r="K149" s="17">
        <v>0.54710070400186905</v>
      </c>
      <c r="L149" s="17">
        <v>0.51269956699931896</v>
      </c>
      <c r="M149" s="17"/>
      <c r="N149" s="17">
        <v>0.49218488094642998</v>
      </c>
      <c r="O149" s="17">
        <v>0.534510178617151</v>
      </c>
      <c r="P149" s="17">
        <v>0.51902186648170401</v>
      </c>
      <c r="Q149" s="17">
        <v>0.43593879696341098</v>
      </c>
    </row>
    <row r="150" spans="2:17" x14ac:dyDescent="0.35">
      <c r="B150" t="s">
        <v>110</v>
      </c>
      <c r="C150" s="17">
        <v>0.151820381337892</v>
      </c>
      <c r="D150" s="17">
        <v>0.15011832800108699</v>
      </c>
      <c r="E150" s="17">
        <v>0.15367443398630401</v>
      </c>
      <c r="F150" s="17"/>
      <c r="G150" s="17">
        <v>9.6935223012593594E-2</v>
      </c>
      <c r="H150" s="17">
        <v>0.13429799633780201</v>
      </c>
      <c r="I150" s="17">
        <v>0.148587862796041</v>
      </c>
      <c r="J150" s="17">
        <v>0.16965664031848299</v>
      </c>
      <c r="K150" s="17">
        <v>0.128932469638463</v>
      </c>
      <c r="L150" s="17">
        <v>0.229389420312201</v>
      </c>
      <c r="M150" s="17"/>
      <c r="N150" s="17">
        <v>0.107448277267348</v>
      </c>
      <c r="O150" s="17">
        <v>0.19002333269826999</v>
      </c>
      <c r="P150" s="17">
        <v>0.17698413810559899</v>
      </c>
      <c r="Q150" s="17">
        <v>0.23910463928008999</v>
      </c>
    </row>
    <row r="151" spans="2:17" x14ac:dyDescent="0.35">
      <c r="B151" t="s">
        <v>111</v>
      </c>
      <c r="C151" s="17">
        <v>1.6758723686857602E-2</v>
      </c>
      <c r="D151" s="17">
        <v>8.3619657729061096E-3</v>
      </c>
      <c r="E151" s="17">
        <v>2.51779876940969E-2</v>
      </c>
      <c r="F151" s="17"/>
      <c r="G151" s="17">
        <v>9.7270283243712494E-2</v>
      </c>
      <c r="H151" s="17">
        <v>3.1111897478745602E-2</v>
      </c>
      <c r="I151" s="17">
        <v>1.0962321159776099E-2</v>
      </c>
      <c r="J151" s="17">
        <v>1.6711156947969302E-2</v>
      </c>
      <c r="K151" s="17">
        <v>2.0761713107242199E-2</v>
      </c>
      <c r="L151" s="17">
        <v>0</v>
      </c>
      <c r="M151" s="17"/>
      <c r="N151" s="17">
        <v>6.6435604026874404E-3</v>
      </c>
      <c r="O151" s="17">
        <v>2.0725930419600198E-2</v>
      </c>
      <c r="P151" s="17">
        <v>2.7094312684874101E-2</v>
      </c>
      <c r="Q151" s="17">
        <v>3.9615663882501199E-2</v>
      </c>
    </row>
    <row r="152" spans="2:17" x14ac:dyDescent="0.35">
      <c r="B152" t="s">
        <v>112</v>
      </c>
      <c r="C152" s="17">
        <v>2.04242822522268E-2</v>
      </c>
      <c r="D152" s="17">
        <v>1.31035279882359E-2</v>
      </c>
      <c r="E152" s="17">
        <v>2.77704330500009E-2</v>
      </c>
      <c r="F152" s="17"/>
      <c r="G152" s="17">
        <v>0.12882384620857301</v>
      </c>
      <c r="H152" s="17">
        <v>1.2182438008603899E-2</v>
      </c>
      <c r="I152" s="17">
        <v>1.90747748994303E-2</v>
      </c>
      <c r="J152" s="17">
        <v>2.5060224153073001E-2</v>
      </c>
      <c r="K152" s="17">
        <v>1.6458902833135301E-2</v>
      </c>
      <c r="L152" s="17">
        <v>0</v>
      </c>
      <c r="M152" s="17"/>
      <c r="N152" s="17">
        <v>8.6878206353505696E-3</v>
      </c>
      <c r="O152" s="17">
        <v>2.1622431674440501E-2</v>
      </c>
      <c r="P152" s="17">
        <v>1.7663860911221602E-2</v>
      </c>
      <c r="Q152" s="17">
        <v>6.2551780038688998E-2</v>
      </c>
    </row>
    <row r="153" spans="2:17" x14ac:dyDescent="0.35">
      <c r="C153" s="17"/>
      <c r="D153" s="17"/>
      <c r="E153" s="17"/>
      <c r="F153" s="17"/>
      <c r="G153" s="17"/>
      <c r="H153" s="17"/>
      <c r="I153" s="17"/>
      <c r="J153" s="17"/>
      <c r="K153" s="17"/>
      <c r="L153" s="17"/>
      <c r="M153" s="17"/>
      <c r="N153" s="17"/>
      <c r="O153" s="17"/>
      <c r="P153" s="17"/>
      <c r="Q153" s="17"/>
    </row>
    <row r="154" spans="2:17" x14ac:dyDescent="0.35">
      <c r="B154" s="6" t="s">
        <v>116</v>
      </c>
      <c r="C154" s="17"/>
      <c r="D154" s="17"/>
      <c r="E154" s="17"/>
      <c r="F154" s="17"/>
      <c r="G154" s="17"/>
      <c r="H154" s="17"/>
      <c r="I154" s="17"/>
      <c r="J154" s="17"/>
      <c r="K154" s="17"/>
      <c r="L154" s="17"/>
      <c r="M154" s="17"/>
      <c r="N154" s="17"/>
      <c r="O154" s="17"/>
      <c r="P154" s="17"/>
      <c r="Q154" s="17"/>
    </row>
    <row r="155" spans="2:17" x14ac:dyDescent="0.35">
      <c r="B155" s="24" t="s">
        <v>15</v>
      </c>
      <c r="C155" s="17"/>
      <c r="D155" s="17"/>
      <c r="E155" s="17"/>
      <c r="F155" s="17"/>
      <c r="G155" s="17"/>
      <c r="H155" s="17"/>
      <c r="I155" s="17"/>
      <c r="J155" s="17"/>
      <c r="K155" s="17"/>
      <c r="L155" s="17"/>
      <c r="M155" s="17"/>
      <c r="N155" s="17"/>
      <c r="O155" s="17"/>
      <c r="P155" s="17"/>
      <c r="Q155" s="17"/>
    </row>
    <row r="156" spans="2:17" x14ac:dyDescent="0.35">
      <c r="B156" t="s">
        <v>108</v>
      </c>
      <c r="C156" s="17">
        <v>0.20917848983148099</v>
      </c>
      <c r="D156" s="17">
        <v>0.234816761597231</v>
      </c>
      <c r="E156" s="17">
        <v>0.18373011811989101</v>
      </c>
      <c r="F156" s="17"/>
      <c r="G156" s="17">
        <v>0.24156792137074201</v>
      </c>
      <c r="H156" s="17">
        <v>0.23790695314094301</v>
      </c>
      <c r="I156" s="17">
        <v>0.22481329759180799</v>
      </c>
      <c r="J156" s="17">
        <v>0.176097855820216</v>
      </c>
      <c r="K156" s="17">
        <v>0.19059597197063599</v>
      </c>
      <c r="L156" s="17">
        <v>0.27721888698319203</v>
      </c>
      <c r="M156" s="17"/>
      <c r="N156" s="17">
        <v>0.281669284372211</v>
      </c>
      <c r="O156" s="17">
        <v>0.15736523048437501</v>
      </c>
      <c r="P156" s="17">
        <v>0.114149753624816</v>
      </c>
      <c r="Q156" s="17">
        <v>0.10469780308980101</v>
      </c>
    </row>
    <row r="157" spans="2:17" x14ac:dyDescent="0.35">
      <c r="B157" t="s">
        <v>109</v>
      </c>
      <c r="C157" s="17">
        <v>0.51853983486394895</v>
      </c>
      <c r="D157" s="17">
        <v>0.53000398674198901</v>
      </c>
      <c r="E157" s="17">
        <v>0.50658942256819905</v>
      </c>
      <c r="F157" s="17"/>
      <c r="G157" s="17">
        <v>0.24032557611146199</v>
      </c>
      <c r="H157" s="17">
        <v>0.49774721466840399</v>
      </c>
      <c r="I157" s="17">
        <v>0.53520402801626499</v>
      </c>
      <c r="J157" s="17">
        <v>0.50514347520107195</v>
      </c>
      <c r="K157" s="17">
        <v>0.51363401683313703</v>
      </c>
      <c r="L157" s="17">
        <v>0.72278111301680803</v>
      </c>
      <c r="M157" s="17"/>
      <c r="N157" s="17">
        <v>0.54619087536409805</v>
      </c>
      <c r="O157" s="17">
        <v>0.53602778695880904</v>
      </c>
      <c r="P157" s="17">
        <v>0.47644121087201102</v>
      </c>
      <c r="Q157" s="17">
        <v>0.42976026890727997</v>
      </c>
    </row>
    <row r="158" spans="2:17" x14ac:dyDescent="0.35">
      <c r="B158" t="s">
        <v>110</v>
      </c>
      <c r="C158" s="17">
        <v>0.21050409022910199</v>
      </c>
      <c r="D158" s="17">
        <v>0.19514942077702799</v>
      </c>
      <c r="E158" s="17">
        <v>0.22607857872849799</v>
      </c>
      <c r="F158" s="17"/>
      <c r="G158" s="17">
        <v>0.35062589821735501</v>
      </c>
      <c r="H158" s="17">
        <v>0.21212709741743699</v>
      </c>
      <c r="I158" s="17">
        <v>0.18641827776373099</v>
      </c>
      <c r="J158" s="17">
        <v>0.24027886429755499</v>
      </c>
      <c r="K158" s="17">
        <v>0.23846934092547201</v>
      </c>
      <c r="L158" s="17">
        <v>0</v>
      </c>
      <c r="M158" s="17"/>
      <c r="N158" s="17">
        <v>0.145827042105271</v>
      </c>
      <c r="O158" s="17">
        <v>0.24045990906554399</v>
      </c>
      <c r="P158" s="17">
        <v>0.325609723596678</v>
      </c>
      <c r="Q158" s="17">
        <v>0.30486702216489497</v>
      </c>
    </row>
    <row r="159" spans="2:17" x14ac:dyDescent="0.35">
      <c r="B159" t="s">
        <v>111</v>
      </c>
      <c r="C159" s="17">
        <v>2.1563036050982899E-2</v>
      </c>
      <c r="D159" s="17">
        <v>1.6275114014499801E-2</v>
      </c>
      <c r="E159" s="17">
        <v>2.6876067431800901E-2</v>
      </c>
      <c r="F159" s="17"/>
      <c r="G159" s="17">
        <v>0.16748060430044101</v>
      </c>
      <c r="H159" s="17">
        <v>2.8129917671274599E-2</v>
      </c>
      <c r="I159" s="17">
        <v>2.2795834963826599E-2</v>
      </c>
      <c r="J159" s="17">
        <v>1.99459182862009E-2</v>
      </c>
      <c r="K159" s="17">
        <v>0</v>
      </c>
      <c r="L159" s="17">
        <v>0</v>
      </c>
      <c r="M159" s="17"/>
      <c r="N159" s="17">
        <v>9.4384984200648701E-3</v>
      </c>
      <c r="O159" s="17">
        <v>2.5312495430605399E-2</v>
      </c>
      <c r="P159" s="17">
        <v>2.9204292739540401E-2</v>
      </c>
      <c r="Q159" s="17">
        <v>5.46290810232508E-2</v>
      </c>
    </row>
    <row r="160" spans="2:17" x14ac:dyDescent="0.35">
      <c r="B160" t="s">
        <v>112</v>
      </c>
      <c r="C160" s="17">
        <v>4.0214549024485798E-2</v>
      </c>
      <c r="D160" s="17">
        <v>2.3754716869251902E-2</v>
      </c>
      <c r="E160" s="17">
        <v>5.6725813151610197E-2</v>
      </c>
      <c r="F160" s="17"/>
      <c r="G160" s="17">
        <v>0</v>
      </c>
      <c r="H160" s="17">
        <v>2.4088817101941499E-2</v>
      </c>
      <c r="I160" s="17">
        <v>3.0768561664369001E-2</v>
      </c>
      <c r="J160" s="17">
        <v>5.8533886394955797E-2</v>
      </c>
      <c r="K160" s="17">
        <v>5.7300670270755402E-2</v>
      </c>
      <c r="L160" s="17">
        <v>0</v>
      </c>
      <c r="M160" s="17"/>
      <c r="N160" s="17">
        <v>1.68742997383549E-2</v>
      </c>
      <c r="O160" s="17">
        <v>4.0834578060667197E-2</v>
      </c>
      <c r="P160" s="17">
        <v>5.4595019166954598E-2</v>
      </c>
      <c r="Q160" s="17">
        <v>0.106045824814773</v>
      </c>
    </row>
    <row r="161" spans="2:17" x14ac:dyDescent="0.35">
      <c r="C161" s="17"/>
      <c r="D161" s="17"/>
      <c r="E161" s="17"/>
      <c r="F161" s="17"/>
      <c r="G161" s="17"/>
      <c r="H161" s="17"/>
      <c r="I161" s="17"/>
      <c r="J161" s="17"/>
      <c r="K161" s="17"/>
      <c r="L161" s="17"/>
      <c r="M161" s="17"/>
      <c r="N161" s="17"/>
      <c r="O161" s="17"/>
      <c r="P161" s="17"/>
      <c r="Q161" s="17"/>
    </row>
    <row r="162" spans="2:17" x14ac:dyDescent="0.35">
      <c r="B162" s="6" t="s">
        <v>117</v>
      </c>
      <c r="C162" s="17"/>
      <c r="D162" s="17"/>
      <c r="E162" s="17"/>
      <c r="F162" s="17"/>
      <c r="G162" s="17"/>
      <c r="H162" s="17"/>
      <c r="I162" s="17"/>
      <c r="J162" s="17"/>
      <c r="K162" s="17"/>
      <c r="L162" s="17"/>
      <c r="M162" s="17"/>
      <c r="N162" s="17"/>
      <c r="O162" s="17"/>
      <c r="P162" s="17"/>
      <c r="Q162" s="17"/>
    </row>
    <row r="163" spans="2:17" x14ac:dyDescent="0.35">
      <c r="B163" s="24" t="s">
        <v>15</v>
      </c>
      <c r="C163" s="17"/>
      <c r="D163" s="17"/>
      <c r="E163" s="17"/>
      <c r="F163" s="17"/>
      <c r="G163" s="17"/>
      <c r="H163" s="17"/>
      <c r="I163" s="17"/>
      <c r="J163" s="17"/>
      <c r="K163" s="17"/>
      <c r="L163" s="17"/>
      <c r="M163" s="17"/>
      <c r="N163" s="17"/>
      <c r="O163" s="17"/>
      <c r="P163" s="17"/>
      <c r="Q163" s="17"/>
    </row>
    <row r="164" spans="2:17" x14ac:dyDescent="0.35">
      <c r="B164" t="s">
        <v>108</v>
      </c>
      <c r="C164" s="17">
        <v>0.10690866418620799</v>
      </c>
      <c r="D164" s="17">
        <v>0.14303116793402801</v>
      </c>
      <c r="E164" s="17">
        <v>7.0867154905576005E-2</v>
      </c>
      <c r="F164" s="17"/>
      <c r="G164" s="17">
        <v>0</v>
      </c>
      <c r="H164" s="17">
        <v>0.17600789634585101</v>
      </c>
      <c r="I164" s="17">
        <v>0.125780139740203</v>
      </c>
      <c r="J164" s="17">
        <v>7.5365817704242596E-2</v>
      </c>
      <c r="K164" s="17">
        <v>1.9297840168996501E-2</v>
      </c>
      <c r="L164" s="17">
        <v>0.111244827245575</v>
      </c>
      <c r="M164" s="17"/>
      <c r="N164" s="17">
        <v>0.16032475292687801</v>
      </c>
      <c r="O164" s="17">
        <v>5.2268048984290202E-2</v>
      </c>
      <c r="P164" s="17">
        <v>4.1903691064453297E-2</v>
      </c>
      <c r="Q164" s="17">
        <v>4.4597498924163398E-2</v>
      </c>
    </row>
    <row r="165" spans="2:17" x14ac:dyDescent="0.35">
      <c r="B165" t="s">
        <v>109</v>
      </c>
      <c r="C165" s="17">
        <v>0.331752209951303</v>
      </c>
      <c r="D165" s="17">
        <v>0.37015681954049101</v>
      </c>
      <c r="E165" s="17">
        <v>0.293650352273855</v>
      </c>
      <c r="F165" s="17"/>
      <c r="G165" s="17">
        <v>0.341829353990523</v>
      </c>
      <c r="H165" s="17">
        <v>0.39944263108797301</v>
      </c>
      <c r="I165" s="17">
        <v>0.33413024568469801</v>
      </c>
      <c r="J165" s="17">
        <v>0.29283782936682901</v>
      </c>
      <c r="K165" s="17">
        <v>0.34637999781995299</v>
      </c>
      <c r="L165" s="17">
        <v>0.41329745004926899</v>
      </c>
      <c r="M165" s="17"/>
      <c r="N165" s="17">
        <v>0.43702372202289502</v>
      </c>
      <c r="O165" s="17">
        <v>0.23169931263679</v>
      </c>
      <c r="P165" s="17">
        <v>0.22097107647266601</v>
      </c>
      <c r="Q165" s="17">
        <v>0.16831105025537199</v>
      </c>
    </row>
    <row r="166" spans="2:17" x14ac:dyDescent="0.35">
      <c r="B166" t="s">
        <v>110</v>
      </c>
      <c r="C166" s="17">
        <v>0.24923303363082</v>
      </c>
      <c r="D166" s="17">
        <v>0.213816621542227</v>
      </c>
      <c r="E166" s="17">
        <v>0.283928377897049</v>
      </c>
      <c r="F166" s="17"/>
      <c r="G166" s="17">
        <v>0.45948944853599999</v>
      </c>
      <c r="H166" s="17">
        <v>0.19711443415336799</v>
      </c>
      <c r="I166" s="17">
        <v>0.25375725976758001</v>
      </c>
      <c r="J166" s="17">
        <v>0.26087187939539302</v>
      </c>
      <c r="K166" s="17">
        <v>0.256862637582634</v>
      </c>
      <c r="L166" s="17">
        <v>0.13389749895744199</v>
      </c>
      <c r="M166" s="17"/>
      <c r="N166" s="17">
        <v>0.23163624280775999</v>
      </c>
      <c r="O166" s="17">
        <v>0.30866954669888103</v>
      </c>
      <c r="P166" s="17">
        <v>0.25998504956304402</v>
      </c>
      <c r="Q166" s="17">
        <v>0.229489430985338</v>
      </c>
    </row>
    <row r="167" spans="2:17" x14ac:dyDescent="0.35">
      <c r="B167" t="s">
        <v>111</v>
      </c>
      <c r="C167" s="17">
        <v>0.29619878124160298</v>
      </c>
      <c r="D167" s="17">
        <v>0.26645466201927998</v>
      </c>
      <c r="E167" s="17">
        <v>0.32625788489024199</v>
      </c>
      <c r="F167" s="17"/>
      <c r="G167" s="17">
        <v>0.19868119747347701</v>
      </c>
      <c r="H167" s="17">
        <v>0.22449373434626499</v>
      </c>
      <c r="I167" s="17">
        <v>0.26934726110788798</v>
      </c>
      <c r="J167" s="17">
        <v>0.34699280204489802</v>
      </c>
      <c r="K167" s="17">
        <v>0.37362027489577099</v>
      </c>
      <c r="L167" s="17">
        <v>0.341560223747714</v>
      </c>
      <c r="M167" s="17"/>
      <c r="N167" s="17">
        <v>0.16667068827329101</v>
      </c>
      <c r="O167" s="17">
        <v>0.37636579630424299</v>
      </c>
      <c r="P167" s="17">
        <v>0.46088560058337902</v>
      </c>
      <c r="Q167" s="17">
        <v>0.51764259033662097</v>
      </c>
    </row>
    <row r="168" spans="2:17" x14ac:dyDescent="0.35">
      <c r="B168" t="s">
        <v>112</v>
      </c>
      <c r="C168" s="17">
        <v>1.5907310990065301E-2</v>
      </c>
      <c r="D168" s="17">
        <v>6.5407289639745504E-3</v>
      </c>
      <c r="E168" s="17">
        <v>2.52962300332778E-2</v>
      </c>
      <c r="F168" s="17"/>
      <c r="G168" s="17">
        <v>0</v>
      </c>
      <c r="H168" s="17">
        <v>2.9413040665435398E-3</v>
      </c>
      <c r="I168" s="17">
        <v>1.69850936996306E-2</v>
      </c>
      <c r="J168" s="17">
        <v>2.3931671488636799E-2</v>
      </c>
      <c r="K168" s="17">
        <v>3.8392495326453999E-3</v>
      </c>
      <c r="L168" s="17">
        <v>0</v>
      </c>
      <c r="M168" s="17"/>
      <c r="N168" s="17">
        <v>4.3445939691758298E-3</v>
      </c>
      <c r="O168" s="17">
        <v>3.0997295375796E-2</v>
      </c>
      <c r="P168" s="17">
        <v>1.6254582316457902E-2</v>
      </c>
      <c r="Q168" s="17">
        <v>3.9959429498506498E-2</v>
      </c>
    </row>
    <row r="169" spans="2:17" x14ac:dyDescent="0.35">
      <c r="C169" s="17"/>
      <c r="D169" s="17"/>
      <c r="E169" s="17"/>
      <c r="F169" s="17"/>
      <c r="G169" s="17"/>
      <c r="H169" s="17"/>
      <c r="I169" s="17"/>
      <c r="J169" s="17"/>
      <c r="K169" s="17"/>
      <c r="L169" s="17"/>
      <c r="M169" s="17"/>
      <c r="N169" s="17"/>
      <c r="O169" s="17"/>
      <c r="P169" s="17"/>
      <c r="Q169" s="17"/>
    </row>
    <row r="170" spans="2:17" x14ac:dyDescent="0.35">
      <c r="B170" s="6" t="s">
        <v>118</v>
      </c>
      <c r="C170" s="17"/>
      <c r="D170" s="17"/>
      <c r="E170" s="17"/>
      <c r="F170" s="17"/>
      <c r="G170" s="17"/>
      <c r="H170" s="17"/>
      <c r="I170" s="17"/>
      <c r="J170" s="17"/>
      <c r="K170" s="17"/>
      <c r="L170" s="17"/>
      <c r="M170" s="17"/>
      <c r="N170" s="17"/>
      <c r="O170" s="17"/>
      <c r="P170" s="17"/>
      <c r="Q170" s="17"/>
    </row>
    <row r="171" spans="2:17" x14ac:dyDescent="0.35">
      <c r="B171" s="24" t="s">
        <v>15</v>
      </c>
      <c r="C171" s="17"/>
      <c r="D171" s="17"/>
      <c r="E171" s="17"/>
      <c r="F171" s="17"/>
      <c r="G171" s="17"/>
      <c r="H171" s="17"/>
      <c r="I171" s="17"/>
      <c r="J171" s="17"/>
      <c r="K171" s="17"/>
      <c r="L171" s="17"/>
      <c r="M171" s="17"/>
      <c r="N171" s="17"/>
      <c r="O171" s="17"/>
      <c r="P171" s="17"/>
      <c r="Q171" s="17"/>
    </row>
    <row r="172" spans="2:17" x14ac:dyDescent="0.35">
      <c r="B172" t="s">
        <v>108</v>
      </c>
      <c r="C172" s="17">
        <v>0.14117393959208599</v>
      </c>
      <c r="D172" s="17">
        <v>0.16151470419920499</v>
      </c>
      <c r="E172" s="17">
        <v>0.120959218546649</v>
      </c>
      <c r="F172" s="17"/>
      <c r="G172" s="17">
        <v>0.33425640644786903</v>
      </c>
      <c r="H172" s="17">
        <v>0.183328832789528</v>
      </c>
      <c r="I172" s="17">
        <v>0.14562601745577999</v>
      </c>
      <c r="J172" s="17">
        <v>0.11665769409241</v>
      </c>
      <c r="K172" s="17">
        <v>0.137353376279468</v>
      </c>
      <c r="L172" s="17">
        <v>0</v>
      </c>
      <c r="M172" s="17"/>
      <c r="N172" s="17">
        <v>0.198861739971915</v>
      </c>
      <c r="O172" s="17">
        <v>7.5623251546518999E-2</v>
      </c>
      <c r="P172" s="17">
        <v>8.6118327147648999E-2</v>
      </c>
      <c r="Q172" s="17">
        <v>6.8744080395996998E-2</v>
      </c>
    </row>
    <row r="173" spans="2:17" x14ac:dyDescent="0.35">
      <c r="B173" t="s">
        <v>109</v>
      </c>
      <c r="C173" s="17">
        <v>0.45760834816312201</v>
      </c>
      <c r="D173" s="17">
        <v>0.473885446899737</v>
      </c>
      <c r="E173" s="17">
        <v>0.44078110417330502</v>
      </c>
      <c r="F173" s="17"/>
      <c r="G173" s="17">
        <v>0.297564057497122</v>
      </c>
      <c r="H173" s="17">
        <v>0.41746237214229498</v>
      </c>
      <c r="I173" s="17">
        <v>0.46641951661667902</v>
      </c>
      <c r="J173" s="17">
        <v>0.461096162285561</v>
      </c>
      <c r="K173" s="17">
        <v>0.48118024765145601</v>
      </c>
      <c r="L173" s="17">
        <v>0.37673541971838798</v>
      </c>
      <c r="M173" s="17"/>
      <c r="N173" s="17">
        <v>0.51585877860464002</v>
      </c>
      <c r="O173" s="17">
        <v>0.41775991054815398</v>
      </c>
      <c r="P173" s="17">
        <v>0.38741502412154999</v>
      </c>
      <c r="Q173" s="17">
        <v>0.344484949116179</v>
      </c>
    </row>
    <row r="174" spans="2:17" x14ac:dyDescent="0.35">
      <c r="B174" t="s">
        <v>110</v>
      </c>
      <c r="C174" s="17">
        <v>0.28075229758644499</v>
      </c>
      <c r="D174" s="17">
        <v>0.25654046653664803</v>
      </c>
      <c r="E174" s="17">
        <v>0.30525990913123602</v>
      </c>
      <c r="F174" s="17"/>
      <c r="G174" s="17">
        <v>0.27646093724290799</v>
      </c>
      <c r="H174" s="17">
        <v>0.29494557791352599</v>
      </c>
      <c r="I174" s="17">
        <v>0.26398293352838098</v>
      </c>
      <c r="J174" s="17">
        <v>0.29678409959424401</v>
      </c>
      <c r="K174" s="17">
        <v>0.26742846920989299</v>
      </c>
      <c r="L174" s="17">
        <v>0.53571759130145602</v>
      </c>
      <c r="M174" s="17"/>
      <c r="N174" s="17">
        <v>0.21861822208085699</v>
      </c>
      <c r="O174" s="17">
        <v>0.36516351732989999</v>
      </c>
      <c r="P174" s="17">
        <v>0.348466286237201</v>
      </c>
      <c r="Q174" s="17">
        <v>0.351519346737309</v>
      </c>
    </row>
    <row r="175" spans="2:17" x14ac:dyDescent="0.35">
      <c r="B175" t="s">
        <v>111</v>
      </c>
      <c r="C175" s="17">
        <v>0.101569780637996</v>
      </c>
      <c r="D175" s="17">
        <v>9.6006144051932599E-2</v>
      </c>
      <c r="E175" s="17">
        <v>0.107238194146517</v>
      </c>
      <c r="F175" s="17"/>
      <c r="G175" s="17">
        <v>9.1718598812100996E-2</v>
      </c>
      <c r="H175" s="17">
        <v>9.4818547494923702E-2</v>
      </c>
      <c r="I175" s="17">
        <v>0.101041566070411</v>
      </c>
      <c r="J175" s="17">
        <v>0.10349589409466201</v>
      </c>
      <c r="K175" s="17">
        <v>0.110198657326538</v>
      </c>
      <c r="L175" s="17">
        <v>8.7546988980156407E-2</v>
      </c>
      <c r="M175" s="17"/>
      <c r="N175" s="17">
        <v>5.5150330971079499E-2</v>
      </c>
      <c r="O175" s="17">
        <v>0.117650280756999</v>
      </c>
      <c r="P175" s="17">
        <v>0.173224012369884</v>
      </c>
      <c r="Q175" s="17">
        <v>0.18541670713039199</v>
      </c>
    </row>
    <row r="176" spans="2:17" x14ac:dyDescent="0.35">
      <c r="B176" t="s">
        <v>112</v>
      </c>
      <c r="C176" s="17">
        <v>1.8895634020351E-2</v>
      </c>
      <c r="D176" s="17">
        <v>1.2053238312477401E-2</v>
      </c>
      <c r="E176" s="17">
        <v>2.57615740022922E-2</v>
      </c>
      <c r="F176" s="17"/>
      <c r="G176" s="17">
        <v>0</v>
      </c>
      <c r="H176" s="17">
        <v>9.4446696597275202E-3</v>
      </c>
      <c r="I176" s="17">
        <v>2.2929966328748701E-2</v>
      </c>
      <c r="J176" s="17">
        <v>2.19661499331225E-2</v>
      </c>
      <c r="K176" s="17">
        <v>3.8392495326453999E-3</v>
      </c>
      <c r="L176" s="17">
        <v>0</v>
      </c>
      <c r="M176" s="17"/>
      <c r="N176" s="17">
        <v>1.1510928371508199E-2</v>
      </c>
      <c r="O176" s="17">
        <v>2.3803039818428101E-2</v>
      </c>
      <c r="P176" s="17">
        <v>4.7763501237161896E-3</v>
      </c>
      <c r="Q176" s="17">
        <v>4.9834916620122002E-2</v>
      </c>
    </row>
    <row r="177" spans="2:17" x14ac:dyDescent="0.35">
      <c r="C177" s="17"/>
      <c r="D177" s="17"/>
      <c r="E177" s="17"/>
      <c r="F177" s="17"/>
      <c r="G177" s="17"/>
      <c r="H177" s="17"/>
      <c r="I177" s="17"/>
      <c r="J177" s="17"/>
      <c r="K177" s="17"/>
      <c r="L177" s="17"/>
      <c r="M177" s="17"/>
      <c r="N177" s="17"/>
      <c r="O177" s="17"/>
      <c r="P177" s="17"/>
      <c r="Q177" s="17"/>
    </row>
    <row r="178" spans="2:17" x14ac:dyDescent="0.35">
      <c r="B178" s="6" t="s">
        <v>119</v>
      </c>
      <c r="C178" s="17"/>
      <c r="D178" s="17"/>
      <c r="E178" s="17"/>
      <c r="F178" s="17"/>
      <c r="G178" s="17"/>
      <c r="H178" s="17"/>
      <c r="I178" s="17"/>
      <c r="J178" s="17"/>
      <c r="K178" s="17"/>
      <c r="L178" s="17"/>
      <c r="M178" s="17"/>
      <c r="N178" s="17"/>
      <c r="O178" s="17"/>
      <c r="P178" s="17"/>
      <c r="Q178" s="17"/>
    </row>
    <row r="179" spans="2:17" x14ac:dyDescent="0.35">
      <c r="B179" s="24" t="s">
        <v>15</v>
      </c>
      <c r="C179" s="17"/>
      <c r="D179" s="17"/>
      <c r="E179" s="17"/>
      <c r="F179" s="17"/>
      <c r="G179" s="17"/>
      <c r="H179" s="17"/>
      <c r="I179" s="17"/>
      <c r="J179" s="17"/>
      <c r="K179" s="17"/>
      <c r="L179" s="17"/>
      <c r="M179" s="17"/>
      <c r="N179" s="17"/>
      <c r="O179" s="17"/>
      <c r="P179" s="17"/>
      <c r="Q179" s="17"/>
    </row>
    <row r="180" spans="2:17" x14ac:dyDescent="0.35">
      <c r="B180" t="s">
        <v>108</v>
      </c>
      <c r="C180" s="17">
        <v>0.20008324630839699</v>
      </c>
      <c r="D180" s="17">
        <v>0.214452212860296</v>
      </c>
      <c r="E180" s="17">
        <v>0.18590300797922801</v>
      </c>
      <c r="F180" s="17"/>
      <c r="G180" s="17">
        <v>0.37940659003799898</v>
      </c>
      <c r="H180" s="17">
        <v>0.176621991730783</v>
      </c>
      <c r="I180" s="17">
        <v>0.206204627989022</v>
      </c>
      <c r="J180" s="17">
        <v>0.189363098276672</v>
      </c>
      <c r="K180" s="17">
        <v>0.22901864393938601</v>
      </c>
      <c r="L180" s="17">
        <v>0.18524771525738701</v>
      </c>
      <c r="M180" s="17"/>
      <c r="N180" s="17">
        <v>0.22185466055724601</v>
      </c>
      <c r="O180" s="17">
        <v>0.18675599081394001</v>
      </c>
      <c r="P180" s="17">
        <v>0.178970548094572</v>
      </c>
      <c r="Q180" s="17">
        <v>0.163470855207525</v>
      </c>
    </row>
    <row r="181" spans="2:17" x14ac:dyDescent="0.35">
      <c r="B181" t="s">
        <v>109</v>
      </c>
      <c r="C181" s="17">
        <v>0.54379993534608095</v>
      </c>
      <c r="D181" s="17">
        <v>0.55122492253527899</v>
      </c>
      <c r="E181" s="17">
        <v>0.53591659828429605</v>
      </c>
      <c r="F181" s="17"/>
      <c r="G181" s="17">
        <v>0.40491611476519901</v>
      </c>
      <c r="H181" s="17">
        <v>0.539400524807923</v>
      </c>
      <c r="I181" s="17">
        <v>0.55634529403140298</v>
      </c>
      <c r="J181" s="17">
        <v>0.52845367370826501</v>
      </c>
      <c r="K181" s="17">
        <v>0.53847215419477301</v>
      </c>
      <c r="L181" s="17">
        <v>0.66808609929970897</v>
      </c>
      <c r="M181" s="17"/>
      <c r="N181" s="17">
        <v>0.58922006400404803</v>
      </c>
      <c r="O181" s="17">
        <v>0.52973507003198705</v>
      </c>
      <c r="P181" s="17">
        <v>0.45723727243642798</v>
      </c>
      <c r="Q181" s="17">
        <v>0.46950936083084799</v>
      </c>
    </row>
    <row r="182" spans="2:17" x14ac:dyDescent="0.35">
      <c r="B182" t="s">
        <v>110</v>
      </c>
      <c r="C182" s="17">
        <v>0.204436969408307</v>
      </c>
      <c r="D182" s="17">
        <v>0.19225331277180399</v>
      </c>
      <c r="E182" s="17">
        <v>0.21683220575369999</v>
      </c>
      <c r="F182" s="17"/>
      <c r="G182" s="17">
        <v>0.118407011953089</v>
      </c>
      <c r="H182" s="17">
        <v>0.246514156109677</v>
      </c>
      <c r="I182" s="17">
        <v>0.19044739656777401</v>
      </c>
      <c r="J182" s="17">
        <v>0.21610724062693201</v>
      </c>
      <c r="K182" s="17">
        <v>0.18467950819953999</v>
      </c>
      <c r="L182" s="17">
        <v>0.146666185442904</v>
      </c>
      <c r="M182" s="17"/>
      <c r="N182" s="17">
        <v>0.158835999854294</v>
      </c>
      <c r="O182" s="17">
        <v>0.23004074917211001</v>
      </c>
      <c r="P182" s="17">
        <v>0.29465936779740798</v>
      </c>
      <c r="Q182" s="17">
        <v>0.25362000613299701</v>
      </c>
    </row>
    <row r="183" spans="2:17" x14ac:dyDescent="0.35">
      <c r="B183" t="s">
        <v>111</v>
      </c>
      <c r="C183" s="17">
        <v>3.7645990718970103E-2</v>
      </c>
      <c r="D183" s="17">
        <v>3.5098027495045703E-2</v>
      </c>
      <c r="E183" s="17">
        <v>4.02331276268314E-2</v>
      </c>
      <c r="F183" s="17"/>
      <c r="G183" s="17">
        <v>9.7270283243712494E-2</v>
      </c>
      <c r="H183" s="17">
        <v>3.3867365504421799E-2</v>
      </c>
      <c r="I183" s="17">
        <v>3.0979478379176899E-2</v>
      </c>
      <c r="J183" s="17">
        <v>4.70631457704224E-2</v>
      </c>
      <c r="K183" s="17">
        <v>4.3990444133656201E-2</v>
      </c>
      <c r="L183" s="17">
        <v>0</v>
      </c>
      <c r="M183" s="17"/>
      <c r="N183" s="17">
        <v>2.2353555144407702E-2</v>
      </c>
      <c r="O183" s="17">
        <v>3.5931956431544801E-2</v>
      </c>
      <c r="P183" s="17">
        <v>5.7151950673657102E-2</v>
      </c>
      <c r="Q183" s="17">
        <v>7.8328912601891898E-2</v>
      </c>
    </row>
    <row r="184" spans="2:17" x14ac:dyDescent="0.35">
      <c r="B184" t="s">
        <v>112</v>
      </c>
      <c r="C184" s="17">
        <v>1.40338582182448E-2</v>
      </c>
      <c r="D184" s="17">
        <v>6.9715243375756504E-3</v>
      </c>
      <c r="E184" s="17">
        <v>2.1115060355943401E-2</v>
      </c>
      <c r="F184" s="17"/>
      <c r="G184" s="17">
        <v>0</v>
      </c>
      <c r="H184" s="17">
        <v>3.5959618471959201E-3</v>
      </c>
      <c r="I184" s="17">
        <v>1.6023203032624798E-2</v>
      </c>
      <c r="J184" s="17">
        <v>1.90128416177082E-2</v>
      </c>
      <c r="K184" s="17">
        <v>3.8392495326453999E-3</v>
      </c>
      <c r="L184" s="17">
        <v>0</v>
      </c>
      <c r="M184" s="17"/>
      <c r="N184" s="17">
        <v>7.7357204400042602E-3</v>
      </c>
      <c r="O184" s="17">
        <v>1.7536233550418799E-2</v>
      </c>
      <c r="P184" s="17">
        <v>1.1980860997935701E-2</v>
      </c>
      <c r="Q184" s="17">
        <v>3.5070865226738697E-2</v>
      </c>
    </row>
    <row r="185" spans="2:17" x14ac:dyDescent="0.35">
      <c r="C185" s="17"/>
      <c r="D185" s="17"/>
      <c r="E185" s="17"/>
      <c r="F185" s="17"/>
      <c r="G185" s="17"/>
      <c r="H185" s="17"/>
      <c r="I185" s="17"/>
      <c r="J185" s="17"/>
      <c r="K185" s="17"/>
      <c r="L185" s="17"/>
      <c r="M185" s="17"/>
      <c r="N185" s="17"/>
      <c r="O185" s="17"/>
      <c r="P185" s="17"/>
      <c r="Q185" s="17"/>
    </row>
    <row r="186" spans="2:17" x14ac:dyDescent="0.35">
      <c r="B186" s="6" t="s">
        <v>120</v>
      </c>
      <c r="C186" s="17"/>
      <c r="D186" s="17"/>
      <c r="E186" s="17"/>
      <c r="F186" s="17"/>
      <c r="G186" s="17"/>
      <c r="H186" s="17"/>
      <c r="I186" s="17"/>
      <c r="J186" s="17"/>
      <c r="K186" s="17"/>
      <c r="L186" s="17"/>
      <c r="M186" s="17"/>
      <c r="N186" s="17"/>
      <c r="O186" s="17"/>
      <c r="P186" s="17"/>
      <c r="Q186" s="17"/>
    </row>
    <row r="187" spans="2:17" x14ac:dyDescent="0.35">
      <c r="B187" s="24" t="s">
        <v>15</v>
      </c>
      <c r="C187" s="17"/>
      <c r="D187" s="17"/>
      <c r="E187" s="17"/>
      <c r="F187" s="17"/>
      <c r="G187" s="17"/>
      <c r="H187" s="17"/>
      <c r="I187" s="17"/>
      <c r="J187" s="17"/>
      <c r="K187" s="17"/>
      <c r="L187" s="17"/>
      <c r="M187" s="17"/>
      <c r="N187" s="17"/>
      <c r="O187" s="17"/>
      <c r="P187" s="17"/>
      <c r="Q187" s="17"/>
    </row>
    <row r="188" spans="2:17" x14ac:dyDescent="0.35">
      <c r="B188" t="s">
        <v>121</v>
      </c>
      <c r="C188" s="17">
        <v>0.51887622982939496</v>
      </c>
      <c r="D188" s="17">
        <v>0.52757071087112895</v>
      </c>
      <c r="E188" s="17">
        <v>0.509697755025599</v>
      </c>
      <c r="F188" s="17"/>
      <c r="G188" s="17">
        <v>0.62323789829475296</v>
      </c>
      <c r="H188" s="17">
        <v>0.484283543841319</v>
      </c>
      <c r="I188" s="17">
        <v>0.53957775366820304</v>
      </c>
      <c r="J188" s="17">
        <v>0.49330869014361101</v>
      </c>
      <c r="K188" s="17">
        <v>0.54269420676295999</v>
      </c>
      <c r="L188" s="17">
        <v>0.54385015158955596</v>
      </c>
      <c r="M188" s="17"/>
      <c r="N188" s="17">
        <v>0.57787193732620401</v>
      </c>
      <c r="O188" s="17">
        <v>0.52375785425162702</v>
      </c>
      <c r="P188" s="17">
        <v>0.46009629224925702</v>
      </c>
      <c r="Q188" s="17">
        <v>0.36878003820588501</v>
      </c>
    </row>
    <row r="189" spans="2:17" x14ac:dyDescent="0.35">
      <c r="B189" t="s">
        <v>122</v>
      </c>
      <c r="C189" s="17">
        <v>0.50031729112476098</v>
      </c>
      <c r="D189" s="17">
        <v>0.51570604676845599</v>
      </c>
      <c r="E189" s="17">
        <v>0.48442143525258702</v>
      </c>
      <c r="F189" s="17"/>
      <c r="G189" s="17">
        <v>0.29301425120575603</v>
      </c>
      <c r="H189" s="17">
        <v>0.42750843614258399</v>
      </c>
      <c r="I189" s="17">
        <v>0.45215411134576</v>
      </c>
      <c r="J189" s="17">
        <v>0.54845260461064504</v>
      </c>
      <c r="K189" s="17">
        <v>0.689486571691735</v>
      </c>
      <c r="L189" s="17">
        <v>0.81683425620556904</v>
      </c>
      <c r="M189" s="17"/>
      <c r="N189" s="17">
        <v>0.52760087486136098</v>
      </c>
      <c r="O189" s="17">
        <v>0.53428167285634198</v>
      </c>
      <c r="P189" s="17">
        <v>0.45947334039611798</v>
      </c>
      <c r="Q189" s="17">
        <v>0.40341300750873799</v>
      </c>
    </row>
    <row r="190" spans="2:17" x14ac:dyDescent="0.35">
      <c r="B190" t="s">
        <v>123</v>
      </c>
      <c r="C190" s="17">
        <v>0.49206448722614299</v>
      </c>
      <c r="D190" s="17">
        <v>0.47867547032058999</v>
      </c>
      <c r="E190" s="17">
        <v>0.50495828518059904</v>
      </c>
      <c r="F190" s="17"/>
      <c r="G190" s="17">
        <v>0.43478685558226698</v>
      </c>
      <c r="H190" s="17">
        <v>0.37383503458627798</v>
      </c>
      <c r="I190" s="17">
        <v>0.46855161090279701</v>
      </c>
      <c r="J190" s="17">
        <v>0.54857746993578405</v>
      </c>
      <c r="K190" s="17">
        <v>0.58465491279577697</v>
      </c>
      <c r="L190" s="17">
        <v>0.69976308871467197</v>
      </c>
      <c r="M190" s="17"/>
      <c r="N190" s="17">
        <v>0.53432475766840104</v>
      </c>
      <c r="O190" s="17">
        <v>0.53200988986299602</v>
      </c>
      <c r="P190" s="17">
        <v>0.40581562084335698</v>
      </c>
      <c r="Q190" s="17">
        <v>0.36114015522251602</v>
      </c>
    </row>
    <row r="191" spans="2:17" x14ac:dyDescent="0.35">
      <c r="B191" t="s">
        <v>124</v>
      </c>
      <c r="C191" s="17">
        <v>0.37133714925239703</v>
      </c>
      <c r="D191" s="17">
        <v>0.359235778895443</v>
      </c>
      <c r="E191" s="17">
        <v>0.38381583324669599</v>
      </c>
      <c r="F191" s="17"/>
      <c r="G191" s="17">
        <v>0.50182950658814296</v>
      </c>
      <c r="H191" s="17">
        <v>0.44675083159402101</v>
      </c>
      <c r="I191" s="17">
        <v>0.367054999300928</v>
      </c>
      <c r="J191" s="17">
        <v>0.33881508362004897</v>
      </c>
      <c r="K191" s="17">
        <v>0.37961320064298198</v>
      </c>
      <c r="L191" s="17">
        <v>0.42004858131023198</v>
      </c>
      <c r="M191" s="17"/>
      <c r="N191" s="17">
        <v>0.39120846856381097</v>
      </c>
      <c r="O191" s="17">
        <v>0.363466201617478</v>
      </c>
      <c r="P191" s="17">
        <v>0.35055367852598301</v>
      </c>
      <c r="Q191" s="17">
        <v>0.32220629009048901</v>
      </c>
    </row>
    <row r="192" spans="2:17" x14ac:dyDescent="0.35">
      <c r="B192" t="s">
        <v>125</v>
      </c>
      <c r="C192" s="17">
        <v>0.33720775595893498</v>
      </c>
      <c r="D192" s="17">
        <v>0.373393244255535</v>
      </c>
      <c r="E192" s="17">
        <v>0.30133198723303101</v>
      </c>
      <c r="F192" s="17"/>
      <c r="G192" s="17">
        <v>0.17511902765981699</v>
      </c>
      <c r="H192" s="17">
        <v>0.34305413626266001</v>
      </c>
      <c r="I192" s="17">
        <v>0.333477732579539</v>
      </c>
      <c r="J192" s="17">
        <v>0.33058779543661199</v>
      </c>
      <c r="K192" s="17">
        <v>0.381317826001146</v>
      </c>
      <c r="L192" s="17">
        <v>0.39236021203579302</v>
      </c>
      <c r="M192" s="17"/>
      <c r="N192" s="17">
        <v>0.37371675199791898</v>
      </c>
      <c r="O192" s="17">
        <v>0.28864626448257502</v>
      </c>
      <c r="P192" s="17">
        <v>0.311699928186361</v>
      </c>
      <c r="Q192" s="17">
        <v>0.288728528464616</v>
      </c>
    </row>
    <row r="193" spans="2:17" x14ac:dyDescent="0.35">
      <c r="B193" t="s">
        <v>126</v>
      </c>
      <c r="C193" s="17">
        <v>0.326646875857457</v>
      </c>
      <c r="D193" s="17">
        <v>0.31002181496840198</v>
      </c>
      <c r="E193" s="17">
        <v>0.34261465707202199</v>
      </c>
      <c r="F193" s="17"/>
      <c r="G193" s="17">
        <v>0.16000015259761899</v>
      </c>
      <c r="H193" s="17">
        <v>0.30118397425815602</v>
      </c>
      <c r="I193" s="17">
        <v>0.34590640641390102</v>
      </c>
      <c r="J193" s="17">
        <v>0.311458423679984</v>
      </c>
      <c r="K193" s="17">
        <v>0.35408640676861503</v>
      </c>
      <c r="L193" s="17">
        <v>8.7546988980156407E-2</v>
      </c>
      <c r="M193" s="17"/>
      <c r="N193" s="17">
        <v>0.33342260624611297</v>
      </c>
      <c r="O193" s="17">
        <v>0.36116423955381</v>
      </c>
      <c r="P193" s="17">
        <v>0.27553790595515898</v>
      </c>
      <c r="Q193" s="17">
        <v>0.30959640273128802</v>
      </c>
    </row>
    <row r="194" spans="2:17" x14ac:dyDescent="0.35">
      <c r="B194" t="s">
        <v>127</v>
      </c>
      <c r="C194" s="17">
        <v>0.317919185190641</v>
      </c>
      <c r="D194" s="17">
        <v>0.332480143702511</v>
      </c>
      <c r="E194" s="17">
        <v>0.30366387401241102</v>
      </c>
      <c r="F194" s="17"/>
      <c r="G194" s="17">
        <v>0.162147187988749</v>
      </c>
      <c r="H194" s="17">
        <v>0.39518361259224399</v>
      </c>
      <c r="I194" s="17">
        <v>0.30824356329041602</v>
      </c>
      <c r="J194" s="17">
        <v>0.279908184553047</v>
      </c>
      <c r="K194" s="17">
        <v>0.378561684045994</v>
      </c>
      <c r="L194" s="17">
        <v>0.56478620442873695</v>
      </c>
      <c r="M194" s="17"/>
      <c r="N194" s="17">
        <v>0.33196562746008201</v>
      </c>
      <c r="O194" s="17">
        <v>0.28041065221812</v>
      </c>
      <c r="P194" s="17">
        <v>0.30944504099831599</v>
      </c>
      <c r="Q194" s="17">
        <v>0.32346560795289198</v>
      </c>
    </row>
    <row r="195" spans="2:17" x14ac:dyDescent="0.35">
      <c r="B195" t="s">
        <v>128</v>
      </c>
      <c r="C195" s="17">
        <v>0.31484594289618201</v>
      </c>
      <c r="D195" s="17">
        <v>0.33073453093029798</v>
      </c>
      <c r="E195" s="17">
        <v>0.29826566675388999</v>
      </c>
      <c r="F195" s="17"/>
      <c r="G195" s="17">
        <v>0.472942263145683</v>
      </c>
      <c r="H195" s="17">
        <v>0.36941362901428498</v>
      </c>
      <c r="I195" s="17">
        <v>0.33632871763328798</v>
      </c>
      <c r="J195" s="17">
        <v>0.25417046787801101</v>
      </c>
      <c r="K195" s="17">
        <v>0.33552526908445901</v>
      </c>
      <c r="L195" s="17">
        <v>0.157994908588072</v>
      </c>
      <c r="M195" s="17"/>
      <c r="N195" s="17">
        <v>0.35963659081878402</v>
      </c>
      <c r="O195" s="17">
        <v>0.26903483500243203</v>
      </c>
      <c r="P195" s="17">
        <v>0.29330525538375002</v>
      </c>
      <c r="Q195" s="17">
        <v>0.23996999010381401</v>
      </c>
    </row>
    <row r="196" spans="2:17" x14ac:dyDescent="0.35">
      <c r="B196" t="s">
        <v>129</v>
      </c>
      <c r="C196" s="17">
        <v>0.18392387721949699</v>
      </c>
      <c r="D196" s="17">
        <v>0.20030738984660101</v>
      </c>
      <c r="E196" s="17">
        <v>0.16771163518548901</v>
      </c>
      <c r="F196" s="17"/>
      <c r="G196" s="17">
        <v>0.149607605126125</v>
      </c>
      <c r="H196" s="17">
        <v>0.225821063430511</v>
      </c>
      <c r="I196" s="17">
        <v>0.196366687356231</v>
      </c>
      <c r="J196" s="17">
        <v>0.14679082443268701</v>
      </c>
      <c r="K196" s="17">
        <v>0.17823437963785099</v>
      </c>
      <c r="L196" s="17">
        <v>0.29830825402132799</v>
      </c>
      <c r="M196" s="17"/>
      <c r="N196" s="17">
        <v>0.227939609938454</v>
      </c>
      <c r="O196" s="17">
        <v>0.118258150311547</v>
      </c>
      <c r="P196" s="17">
        <v>0.14947412879597199</v>
      </c>
      <c r="Q196" s="17">
        <v>0.129526491514971</v>
      </c>
    </row>
    <row r="197" spans="2:17" x14ac:dyDescent="0.35">
      <c r="B197" t="s">
        <v>130</v>
      </c>
      <c r="C197" s="17">
        <v>0.14730149727501601</v>
      </c>
      <c r="D197" s="17">
        <v>0.16812195638177499</v>
      </c>
      <c r="E197" s="17">
        <v>0.12661283387834699</v>
      </c>
      <c r="F197" s="17"/>
      <c r="G197" s="17">
        <v>0</v>
      </c>
      <c r="H197" s="17">
        <v>0.18834353324421499</v>
      </c>
      <c r="I197" s="17">
        <v>0.149224652001029</v>
      </c>
      <c r="J197" s="17">
        <v>0.120589128257533</v>
      </c>
      <c r="K197" s="17">
        <v>0.196780659711742</v>
      </c>
      <c r="L197" s="17">
        <v>0</v>
      </c>
      <c r="M197" s="17"/>
      <c r="N197" s="17">
        <v>0.16457682410976701</v>
      </c>
      <c r="O197" s="17">
        <v>0.115670866111749</v>
      </c>
      <c r="P197" s="17">
        <v>0.116618135192791</v>
      </c>
      <c r="Q197" s="17">
        <v>0.14815007246631801</v>
      </c>
    </row>
    <row r="198" spans="2:17" x14ac:dyDescent="0.35">
      <c r="B198" t="s">
        <v>131</v>
      </c>
      <c r="C198" s="17">
        <v>0.117676335524283</v>
      </c>
      <c r="D198" s="17">
        <v>0.12291159555089901</v>
      </c>
      <c r="E198" s="17">
        <v>0.11255431720218299</v>
      </c>
      <c r="F198" s="17"/>
      <c r="G198" s="17">
        <v>0.23510895191096901</v>
      </c>
      <c r="H198" s="17">
        <v>0.12979528782229399</v>
      </c>
      <c r="I198" s="17">
        <v>0.13469486912536699</v>
      </c>
      <c r="J198" s="17">
        <v>8.8407424295740902E-2</v>
      </c>
      <c r="K198" s="17">
        <v>0.109640519371068</v>
      </c>
      <c r="L198" s="17">
        <v>4.6750081342496801E-2</v>
      </c>
      <c r="M198" s="17"/>
      <c r="N198" s="17">
        <v>0.13366530786751099</v>
      </c>
      <c r="O198" s="17">
        <v>0.10648789799304</v>
      </c>
      <c r="P198" s="17">
        <v>8.0757353303318E-2</v>
      </c>
      <c r="Q198" s="17">
        <v>0.104911083552271</v>
      </c>
    </row>
    <row r="199" spans="2:17" x14ac:dyDescent="0.35">
      <c r="B199" t="s">
        <v>132</v>
      </c>
      <c r="C199" s="17">
        <v>7.3277086624187596E-2</v>
      </c>
      <c r="D199" s="17">
        <v>8.3748702984617604E-2</v>
      </c>
      <c r="E199" s="17">
        <v>6.2870954107584795E-2</v>
      </c>
      <c r="F199" s="17"/>
      <c r="G199" s="17">
        <v>0.31094851495314202</v>
      </c>
      <c r="H199" s="17">
        <v>0.104706469294802</v>
      </c>
      <c r="I199" s="17">
        <v>7.5320539943096204E-2</v>
      </c>
      <c r="J199" s="17">
        <v>6.0778671187640999E-2</v>
      </c>
      <c r="K199" s="17">
        <v>4.5145046690196401E-2</v>
      </c>
      <c r="L199" s="17">
        <v>0</v>
      </c>
      <c r="M199" s="17"/>
      <c r="N199" s="17">
        <v>8.9986361324301503E-2</v>
      </c>
      <c r="O199" s="17">
        <v>5.4459655659996699E-2</v>
      </c>
      <c r="P199" s="17">
        <v>6.2110548567055002E-2</v>
      </c>
      <c r="Q199" s="17">
        <v>4.9082257314072703E-2</v>
      </c>
    </row>
    <row r="200" spans="2:17" x14ac:dyDescent="0.35">
      <c r="B200" t="s">
        <v>133</v>
      </c>
      <c r="C200" s="17">
        <v>5.6101188575121801E-2</v>
      </c>
      <c r="D200" s="17">
        <v>7.0965753381701899E-2</v>
      </c>
      <c r="E200" s="17">
        <v>4.1281980713313203E-2</v>
      </c>
      <c r="F200" s="17"/>
      <c r="G200" s="17">
        <v>0.10248690744420499</v>
      </c>
      <c r="H200" s="17">
        <v>7.2783207269213904E-2</v>
      </c>
      <c r="I200" s="17">
        <v>7.2674045484995203E-2</v>
      </c>
      <c r="J200" s="17">
        <v>3.5651229837475401E-2</v>
      </c>
      <c r="K200" s="17">
        <v>1.5583385525137199E-2</v>
      </c>
      <c r="L200" s="17">
        <v>0</v>
      </c>
      <c r="M200" s="17"/>
      <c r="N200" s="17">
        <v>7.5841674277214097E-2</v>
      </c>
      <c r="O200" s="17">
        <v>3.3640821627671902E-2</v>
      </c>
      <c r="P200" s="17">
        <v>2.7607031751272802E-2</v>
      </c>
      <c r="Q200" s="17">
        <v>4.0652028950315403E-2</v>
      </c>
    </row>
    <row r="201" spans="2:17" x14ac:dyDescent="0.35">
      <c r="B201" t="s">
        <v>134</v>
      </c>
      <c r="C201" s="17">
        <v>5.5893786251217797E-2</v>
      </c>
      <c r="D201" s="17">
        <v>6.5685131486391699E-2</v>
      </c>
      <c r="E201" s="17">
        <v>4.6151131698013603E-2</v>
      </c>
      <c r="F201" s="17"/>
      <c r="G201" s="17">
        <v>0.15298812677238599</v>
      </c>
      <c r="H201" s="17">
        <v>7.0502283600475099E-2</v>
      </c>
      <c r="I201" s="17">
        <v>7.2962386739556601E-2</v>
      </c>
      <c r="J201" s="17">
        <v>3.4115697888598397E-2</v>
      </c>
      <c r="K201" s="17">
        <v>1.6458902833135301E-2</v>
      </c>
      <c r="L201" s="17">
        <v>0</v>
      </c>
      <c r="M201" s="17"/>
      <c r="N201" s="17">
        <v>8.4221486132749004E-2</v>
      </c>
      <c r="O201" s="17">
        <v>1.6055077813710399E-2</v>
      </c>
      <c r="P201" s="17">
        <v>2.66822464356288E-2</v>
      </c>
      <c r="Q201" s="17">
        <v>3.0870382915973299E-2</v>
      </c>
    </row>
    <row r="202" spans="2:17" x14ac:dyDescent="0.35">
      <c r="B202" t="s">
        <v>135</v>
      </c>
      <c r="C202" s="17">
        <v>4.5756291677263701E-2</v>
      </c>
      <c r="D202" s="17">
        <v>5.1935875237622303E-2</v>
      </c>
      <c r="E202" s="17">
        <v>3.9617848706572298E-2</v>
      </c>
      <c r="F202" s="17"/>
      <c r="G202" s="17">
        <v>4.7120697681920398E-2</v>
      </c>
      <c r="H202" s="17">
        <v>5.8348548808457801E-2</v>
      </c>
      <c r="I202" s="17">
        <v>5.5206569409324099E-2</v>
      </c>
      <c r="J202" s="17">
        <v>3.6592433225148997E-2</v>
      </c>
      <c r="K202" s="17">
        <v>1.20779924761502E-2</v>
      </c>
      <c r="L202" s="17">
        <v>0</v>
      </c>
      <c r="M202" s="17"/>
      <c r="N202" s="17">
        <v>5.9641506332687701E-2</v>
      </c>
      <c r="O202" s="17">
        <v>2.5660147490598799E-2</v>
      </c>
      <c r="P202" s="17">
        <v>2.98354428671774E-2</v>
      </c>
      <c r="Q202" s="17">
        <v>3.4021722078018901E-2</v>
      </c>
    </row>
    <row r="203" spans="2:17" x14ac:dyDescent="0.35">
      <c r="B203" t="s">
        <v>57</v>
      </c>
      <c r="C203" s="17">
        <v>4.1693251836743703E-2</v>
      </c>
      <c r="D203" s="17">
        <v>2.56644316726021E-2</v>
      </c>
      <c r="E203" s="17">
        <v>5.7774672119461801E-2</v>
      </c>
      <c r="F203" s="17"/>
      <c r="G203" s="17">
        <v>0</v>
      </c>
      <c r="H203" s="17">
        <v>3.78203164746716E-2</v>
      </c>
      <c r="I203" s="17">
        <v>3.4543054717251602E-2</v>
      </c>
      <c r="J203" s="17">
        <v>5.8104939554125601E-2</v>
      </c>
      <c r="K203" s="17">
        <v>3.4180120923259803E-2</v>
      </c>
      <c r="L203" s="17">
        <v>0</v>
      </c>
      <c r="M203" s="17"/>
      <c r="N203" s="17">
        <v>1.7548970646714901E-2</v>
      </c>
      <c r="O203" s="17">
        <v>4.8839631054762501E-2</v>
      </c>
      <c r="P203" s="17">
        <v>4.7121226986947498E-2</v>
      </c>
      <c r="Q203" s="17">
        <v>0.11694960432618901</v>
      </c>
    </row>
    <row r="204" spans="2:17" x14ac:dyDescent="0.35">
      <c r="B204" t="s">
        <v>59</v>
      </c>
      <c r="C204" s="17">
        <v>4.8645944715516604E-3</v>
      </c>
      <c r="D204" s="17">
        <v>3.4922924114032198E-3</v>
      </c>
      <c r="E204" s="17">
        <v>6.24268631002533E-3</v>
      </c>
      <c r="F204" s="17"/>
      <c r="G204" s="17">
        <v>0</v>
      </c>
      <c r="H204" s="17">
        <v>4.21208509992146E-3</v>
      </c>
      <c r="I204" s="17">
        <v>4.0195573386375104E-3</v>
      </c>
      <c r="J204" s="17">
        <v>6.05244186067637E-3</v>
      </c>
      <c r="K204" s="17">
        <v>4.0225346867133402E-3</v>
      </c>
      <c r="L204" s="17">
        <v>3.1676989414963497E-2</v>
      </c>
      <c r="M204" s="17"/>
      <c r="N204" s="17">
        <v>4.4040533103886399E-3</v>
      </c>
      <c r="O204" s="17">
        <v>3.1466581855168299E-3</v>
      </c>
      <c r="P204" s="17">
        <v>8.2773052773037203E-3</v>
      </c>
      <c r="Q204" s="17">
        <v>5.6169843267549497E-3</v>
      </c>
    </row>
    <row r="205" spans="2:17" x14ac:dyDescent="0.35">
      <c r="C205" s="17"/>
      <c r="D205" s="17"/>
      <c r="E205" s="17"/>
      <c r="F205" s="17"/>
      <c r="G205" s="17"/>
      <c r="H205" s="17"/>
      <c r="I205" s="17"/>
      <c r="J205" s="17"/>
      <c r="K205" s="17"/>
      <c r="L205" s="17"/>
      <c r="M205" s="17"/>
      <c r="N205" s="17"/>
      <c r="O205" s="17"/>
      <c r="P205" s="17"/>
      <c r="Q205" s="17"/>
    </row>
    <row r="206" spans="2:17" x14ac:dyDescent="0.35">
      <c r="B206" s="6" t="s">
        <v>136</v>
      </c>
      <c r="C206" s="17"/>
      <c r="D206" s="17"/>
      <c r="E206" s="17"/>
      <c r="F206" s="17"/>
      <c r="G206" s="17"/>
      <c r="H206" s="17"/>
      <c r="I206" s="17"/>
      <c r="J206" s="17"/>
      <c r="K206" s="17"/>
      <c r="L206" s="17"/>
      <c r="M206" s="17"/>
      <c r="N206" s="17"/>
      <c r="O206" s="17"/>
      <c r="P206" s="17"/>
      <c r="Q206" s="17"/>
    </row>
    <row r="207" spans="2:17" x14ac:dyDescent="0.35">
      <c r="B207" s="24" t="s">
        <v>15</v>
      </c>
      <c r="C207" s="17"/>
      <c r="D207" s="17"/>
      <c r="E207" s="17"/>
      <c r="F207" s="17"/>
      <c r="G207" s="17"/>
      <c r="H207" s="17"/>
      <c r="I207" s="17"/>
      <c r="J207" s="17"/>
      <c r="K207" s="17"/>
      <c r="L207" s="17"/>
      <c r="M207" s="17"/>
      <c r="N207" s="17"/>
      <c r="O207" s="17"/>
      <c r="P207" s="17"/>
      <c r="Q207" s="17"/>
    </row>
    <row r="208" spans="2:17" x14ac:dyDescent="0.35">
      <c r="B208" t="s">
        <v>137</v>
      </c>
      <c r="C208" s="17">
        <v>0.49247013751507202</v>
      </c>
      <c r="D208" s="17">
        <v>0.51739723643163804</v>
      </c>
      <c r="E208" s="17">
        <v>0.46801484440111402</v>
      </c>
      <c r="F208" s="17"/>
      <c r="G208" s="17">
        <v>0.48390114885910901</v>
      </c>
      <c r="H208" s="17">
        <v>0.60759200146388104</v>
      </c>
      <c r="I208" s="17">
        <v>0.52946463200237903</v>
      </c>
      <c r="J208" s="17">
        <v>0.44644490144693399</v>
      </c>
      <c r="K208" s="17">
        <v>0.30646334797644598</v>
      </c>
      <c r="L208" s="17">
        <v>0.196709844762776</v>
      </c>
      <c r="M208" s="17"/>
      <c r="N208" s="17">
        <v>0.55202526806724295</v>
      </c>
      <c r="O208" s="17">
        <v>0.43718898791747501</v>
      </c>
      <c r="P208" s="17">
        <v>0.41234757572472203</v>
      </c>
      <c r="Q208" s="17">
        <v>0.43158625331446698</v>
      </c>
    </row>
    <row r="209" spans="2:17" x14ac:dyDescent="0.35">
      <c r="B209" t="s">
        <v>138</v>
      </c>
      <c r="C209" s="17">
        <v>0.35412287028126799</v>
      </c>
      <c r="D209" s="17">
        <v>0.35479971906577101</v>
      </c>
      <c r="E209" s="17">
        <v>0.35280396313033802</v>
      </c>
      <c r="F209" s="17"/>
      <c r="G209" s="17">
        <v>0.219831537916991</v>
      </c>
      <c r="H209" s="17">
        <v>0.26154706068311201</v>
      </c>
      <c r="I209" s="17">
        <v>0.32883999308579698</v>
      </c>
      <c r="J209" s="17">
        <v>0.386306701895826</v>
      </c>
      <c r="K209" s="17">
        <v>0.50035398088518601</v>
      </c>
      <c r="L209" s="17">
        <v>0.68332507607376403</v>
      </c>
      <c r="M209" s="17"/>
      <c r="N209" s="17">
        <v>0.33251009992661601</v>
      </c>
      <c r="O209" s="17">
        <v>0.41841902587621599</v>
      </c>
      <c r="P209" s="17">
        <v>0.37478789160368903</v>
      </c>
      <c r="Q209" s="17">
        <v>0.33149809107789402</v>
      </c>
    </row>
    <row r="210" spans="2:17" x14ac:dyDescent="0.35">
      <c r="B210" t="s">
        <v>139</v>
      </c>
      <c r="C210" s="17">
        <v>9.6419979072204995E-2</v>
      </c>
      <c r="D210" s="17">
        <v>8.8509726666455596E-2</v>
      </c>
      <c r="E210" s="17">
        <v>0.10443153012807201</v>
      </c>
      <c r="F210" s="17"/>
      <c r="G210" s="17">
        <v>0.25129365093310901</v>
      </c>
      <c r="H210" s="17">
        <v>9.7800414076117601E-2</v>
      </c>
      <c r="I210" s="17">
        <v>9.2821595947756005E-2</v>
      </c>
      <c r="J210" s="17">
        <v>9.15971695380422E-2</v>
      </c>
      <c r="K210" s="17">
        <v>0.127593504578045</v>
      </c>
      <c r="L210" s="17">
        <v>0</v>
      </c>
      <c r="M210" s="17"/>
      <c r="N210" s="17">
        <v>8.1874559033826594E-2</v>
      </c>
      <c r="O210" s="17">
        <v>6.1603553065144999E-2</v>
      </c>
      <c r="P210" s="17">
        <v>0.16708012387954499</v>
      </c>
      <c r="Q210" s="17">
        <v>0.12359039211609001</v>
      </c>
    </row>
    <row r="211" spans="2:17" x14ac:dyDescent="0.35">
      <c r="B211" t="s">
        <v>57</v>
      </c>
      <c r="C211" s="17">
        <v>5.69870131314551E-2</v>
      </c>
      <c r="D211" s="17">
        <v>3.9293317836135398E-2</v>
      </c>
      <c r="E211" s="17">
        <v>7.4749662340476503E-2</v>
      </c>
      <c r="F211" s="17"/>
      <c r="G211" s="17">
        <v>4.4973662290790903E-2</v>
      </c>
      <c r="H211" s="17">
        <v>3.3060523776888999E-2</v>
      </c>
      <c r="I211" s="17">
        <v>4.88737789640677E-2</v>
      </c>
      <c r="J211" s="17">
        <v>7.5651227119197695E-2</v>
      </c>
      <c r="K211" s="17">
        <v>6.5589166560324E-2</v>
      </c>
      <c r="L211" s="17">
        <v>0.119965079163461</v>
      </c>
      <c r="M211" s="17"/>
      <c r="N211" s="17">
        <v>3.3590072972314498E-2</v>
      </c>
      <c r="O211" s="17">
        <v>8.2788433141164006E-2</v>
      </c>
      <c r="P211" s="17">
        <v>4.5784408792044602E-2</v>
      </c>
      <c r="Q211" s="17">
        <v>0.11332526349154901</v>
      </c>
    </row>
    <row r="212" spans="2:17" x14ac:dyDescent="0.35">
      <c r="C212" s="17"/>
      <c r="D212" s="17"/>
      <c r="E212" s="17"/>
      <c r="F212" s="17"/>
      <c r="G212" s="17"/>
      <c r="H212" s="17"/>
      <c r="I212" s="17"/>
      <c r="J212" s="17"/>
      <c r="K212" s="17"/>
      <c r="L212" s="17"/>
      <c r="M212" s="17"/>
      <c r="N212" s="17"/>
      <c r="O212" s="17"/>
      <c r="P212" s="17"/>
      <c r="Q212" s="17"/>
    </row>
    <row r="213" spans="2:17" x14ac:dyDescent="0.35">
      <c r="B213" s="6" t="s">
        <v>140</v>
      </c>
      <c r="C213" s="17"/>
      <c r="D213" s="17"/>
      <c r="E213" s="17"/>
      <c r="F213" s="17"/>
      <c r="G213" s="17"/>
      <c r="H213" s="17"/>
      <c r="I213" s="17"/>
      <c r="J213" s="17"/>
      <c r="K213" s="17"/>
      <c r="L213" s="17"/>
      <c r="M213" s="17"/>
      <c r="N213" s="17"/>
      <c r="O213" s="17"/>
      <c r="P213" s="17"/>
      <c r="Q213" s="17"/>
    </row>
    <row r="214" spans="2:17" x14ac:dyDescent="0.35">
      <c r="B214" s="24" t="s">
        <v>15</v>
      </c>
      <c r="C214" s="17"/>
      <c r="D214" s="17"/>
      <c r="E214" s="17"/>
      <c r="F214" s="17"/>
      <c r="G214" s="17"/>
      <c r="H214" s="17"/>
      <c r="I214" s="17"/>
      <c r="J214" s="17"/>
      <c r="K214" s="17"/>
      <c r="L214" s="17"/>
      <c r="M214" s="17"/>
      <c r="N214" s="17"/>
      <c r="O214" s="17"/>
      <c r="P214" s="17"/>
      <c r="Q214" s="17"/>
    </row>
    <row r="215" spans="2:17" x14ac:dyDescent="0.35">
      <c r="B215" t="s">
        <v>141</v>
      </c>
      <c r="C215" s="17">
        <v>0.18694464032484401</v>
      </c>
      <c r="D215" s="17">
        <v>0.22358615640976501</v>
      </c>
      <c r="E215" s="17">
        <v>0.15046326081401001</v>
      </c>
      <c r="F215" s="17"/>
      <c r="G215" s="17">
        <v>0.466163970054641</v>
      </c>
      <c r="H215" s="17">
        <v>0.25419104150112698</v>
      </c>
      <c r="I215" s="17">
        <v>0.23144560165865</v>
      </c>
      <c r="J215" s="17">
        <v>9.9098048378708406E-2</v>
      </c>
      <c r="K215" s="17">
        <v>0.15396926211530901</v>
      </c>
      <c r="L215" s="17">
        <v>0</v>
      </c>
      <c r="M215" s="17"/>
      <c r="N215" s="17">
        <v>0.25684109435594099</v>
      </c>
      <c r="O215" s="17">
        <v>8.6217784606339706E-2</v>
      </c>
      <c r="P215" s="17">
        <v>0.119528997495604</v>
      </c>
      <c r="Q215" s="17">
        <v>0.12592097030235699</v>
      </c>
    </row>
    <row r="216" spans="2:17" x14ac:dyDescent="0.35">
      <c r="B216" t="s">
        <v>142</v>
      </c>
      <c r="C216" s="17">
        <v>0.43180844910562399</v>
      </c>
      <c r="D216" s="17">
        <v>0.42809413562182602</v>
      </c>
      <c r="E216" s="17">
        <v>0.43496093754741499</v>
      </c>
      <c r="F216" s="17"/>
      <c r="G216" s="17">
        <v>0.43457215110672398</v>
      </c>
      <c r="H216" s="17">
        <v>0.41035553795376201</v>
      </c>
      <c r="I216" s="17">
        <v>0.41097365217480403</v>
      </c>
      <c r="J216" s="17">
        <v>0.45817092302538598</v>
      </c>
      <c r="K216" s="17">
        <v>0.47723060960592001</v>
      </c>
      <c r="L216" s="17">
        <v>0.48822640919061799</v>
      </c>
      <c r="M216" s="17"/>
      <c r="N216" s="17">
        <v>0.43193687346926601</v>
      </c>
      <c r="O216" s="17">
        <v>0.43296406682146499</v>
      </c>
      <c r="P216" s="17">
        <v>0.415096737060762</v>
      </c>
      <c r="Q216" s="17">
        <v>0.42514759864588803</v>
      </c>
    </row>
    <row r="217" spans="2:17" x14ac:dyDescent="0.35">
      <c r="B217" t="s">
        <v>143</v>
      </c>
      <c r="C217" s="17">
        <v>0.27201801408244902</v>
      </c>
      <c r="D217" s="17">
        <v>0.26600751880121098</v>
      </c>
      <c r="E217" s="17">
        <v>0.27830291389877598</v>
      </c>
      <c r="F217" s="17"/>
      <c r="G217" s="17">
        <v>9.9263878838634995E-2</v>
      </c>
      <c r="H217" s="17">
        <v>0.25468101882145</v>
      </c>
      <c r="I217" s="17">
        <v>0.25767179391231199</v>
      </c>
      <c r="J217" s="17">
        <v>0.29852095406104801</v>
      </c>
      <c r="K217" s="17">
        <v>0.28076755737638098</v>
      </c>
      <c r="L217" s="17">
        <v>0.42462617319443602</v>
      </c>
      <c r="M217" s="17"/>
      <c r="N217" s="17">
        <v>0.25153299435767401</v>
      </c>
      <c r="O217" s="17">
        <v>0.30852823758987702</v>
      </c>
      <c r="P217" s="17">
        <v>0.31543672359339903</v>
      </c>
      <c r="Q217" s="17">
        <v>0.27397076201108</v>
      </c>
    </row>
    <row r="218" spans="2:17" x14ac:dyDescent="0.35">
      <c r="B218" t="s">
        <v>144</v>
      </c>
      <c r="C218" s="17">
        <v>7.3075608143818402E-2</v>
      </c>
      <c r="D218" s="17">
        <v>5.9920691204651003E-2</v>
      </c>
      <c r="E218" s="17">
        <v>8.6312293840252893E-2</v>
      </c>
      <c r="F218" s="17"/>
      <c r="G218" s="17">
        <v>0</v>
      </c>
      <c r="H218" s="17">
        <v>7.0133191147291704E-2</v>
      </c>
      <c r="I218" s="17">
        <v>6.6614824764281003E-2</v>
      </c>
      <c r="J218" s="17">
        <v>9.3120688154997799E-2</v>
      </c>
      <c r="K218" s="17">
        <v>4.8801694855504299E-2</v>
      </c>
      <c r="L218" s="17">
        <v>4.0397336272448597E-2</v>
      </c>
      <c r="M218" s="17"/>
      <c r="N218" s="17">
        <v>4.2175562799977702E-2</v>
      </c>
      <c r="O218" s="17">
        <v>0.10676595334797299</v>
      </c>
      <c r="P218" s="17">
        <v>0.11837281489739999</v>
      </c>
      <c r="Q218" s="17">
        <v>0.10080468938611301</v>
      </c>
    </row>
    <row r="219" spans="2:17" x14ac:dyDescent="0.35">
      <c r="B219" t="s">
        <v>57</v>
      </c>
      <c r="C219" s="17">
        <v>3.61532883432647E-2</v>
      </c>
      <c r="D219" s="17">
        <v>2.23914979625469E-2</v>
      </c>
      <c r="E219" s="17">
        <v>4.9960593899545602E-2</v>
      </c>
      <c r="F219" s="17"/>
      <c r="G219" s="17">
        <v>0</v>
      </c>
      <c r="H219" s="17">
        <v>1.06392105763691E-2</v>
      </c>
      <c r="I219" s="17">
        <v>3.3294127489952502E-2</v>
      </c>
      <c r="J219" s="17">
        <v>5.1089386379860303E-2</v>
      </c>
      <c r="K219" s="17">
        <v>3.9230876046885597E-2</v>
      </c>
      <c r="L219" s="17">
        <v>4.6750081342496801E-2</v>
      </c>
      <c r="M219" s="17"/>
      <c r="N219" s="17">
        <v>1.75134750171419E-2</v>
      </c>
      <c r="O219" s="17">
        <v>6.5523957634345195E-2</v>
      </c>
      <c r="P219" s="17">
        <v>3.1564726952835798E-2</v>
      </c>
      <c r="Q219" s="17">
        <v>7.4155979654561596E-2</v>
      </c>
    </row>
    <row r="220" spans="2:17" x14ac:dyDescent="0.35">
      <c r="B220" t="s">
        <v>145</v>
      </c>
      <c r="C220" s="17">
        <v>0.61875308943046803</v>
      </c>
      <c r="D220" s="17">
        <v>0.65168029203159095</v>
      </c>
      <c r="E220" s="17">
        <v>0.58542419836142501</v>
      </c>
      <c r="F220" s="17"/>
      <c r="G220" s="17">
        <v>0.90073612116136503</v>
      </c>
      <c r="H220" s="17">
        <v>0.66454657945488904</v>
      </c>
      <c r="I220" s="17">
        <v>0.642419253833454</v>
      </c>
      <c r="J220" s="17">
        <v>0.55726897140409404</v>
      </c>
      <c r="K220" s="17">
        <v>0.63119987172122904</v>
      </c>
      <c r="L220" s="17">
        <v>0.48822640919061799</v>
      </c>
      <c r="M220" s="17"/>
      <c r="N220" s="17">
        <v>0.68877796782520595</v>
      </c>
      <c r="O220" s="17">
        <v>0.51918185142780504</v>
      </c>
      <c r="P220" s="17">
        <v>0.53462573455636597</v>
      </c>
      <c r="Q220" s="17">
        <v>0.55106856894824496</v>
      </c>
    </row>
    <row r="221" spans="2:17" x14ac:dyDescent="0.35">
      <c r="B221" t="s">
        <v>146</v>
      </c>
      <c r="C221" s="17">
        <v>-0.582599801087203</v>
      </c>
      <c r="D221" s="17">
        <v>-0.62928879406904403</v>
      </c>
      <c r="E221" s="17">
        <v>-0.53546360446188002</v>
      </c>
      <c r="F221" s="17"/>
      <c r="G221" s="17">
        <v>-0.90073612116136503</v>
      </c>
      <c r="H221" s="17">
        <v>-0.65390736887851997</v>
      </c>
      <c r="I221" s="17">
        <v>-0.60912512634350202</v>
      </c>
      <c r="J221" s="17">
        <v>-0.50617958502423399</v>
      </c>
      <c r="K221" s="17">
        <v>-0.59196899567434302</v>
      </c>
      <c r="L221" s="17">
        <v>-0.44147632784812102</v>
      </c>
      <c r="M221" s="17"/>
      <c r="N221" s="17">
        <v>-0.67126449280806399</v>
      </c>
      <c r="O221" s="17">
        <v>-0.453657893793459</v>
      </c>
      <c r="P221" s="17">
        <v>-0.50306100760353001</v>
      </c>
      <c r="Q221" s="17">
        <v>-0.47691258929368402</v>
      </c>
    </row>
    <row r="222" spans="2:17" x14ac:dyDescent="0.35">
      <c r="C222" s="17"/>
      <c r="D222" s="17"/>
      <c r="E222" s="17"/>
      <c r="F222" s="17"/>
      <c r="G222" s="17"/>
      <c r="H222" s="17"/>
      <c r="I222" s="17"/>
      <c r="J222" s="17"/>
      <c r="K222" s="17"/>
      <c r="L222" s="17"/>
      <c r="M222" s="17"/>
      <c r="N222" s="17"/>
      <c r="O222" s="17"/>
      <c r="P222" s="17"/>
      <c r="Q222" s="17"/>
    </row>
    <row r="223" spans="2:17" x14ac:dyDescent="0.35">
      <c r="B223" s="6" t="s">
        <v>147</v>
      </c>
      <c r="C223" s="17"/>
      <c r="D223" s="17"/>
      <c r="E223" s="17"/>
      <c r="F223" s="17"/>
      <c r="G223" s="17"/>
      <c r="H223" s="17"/>
      <c r="I223" s="17"/>
      <c r="J223" s="17"/>
      <c r="K223" s="17"/>
      <c r="L223" s="17"/>
      <c r="M223" s="17"/>
      <c r="N223" s="17"/>
      <c r="O223" s="17"/>
      <c r="P223" s="17"/>
      <c r="Q223" s="17"/>
    </row>
    <row r="224" spans="2:17" x14ac:dyDescent="0.35">
      <c r="B224" s="24" t="s">
        <v>15</v>
      </c>
      <c r="C224" s="17"/>
      <c r="D224" s="17"/>
      <c r="E224" s="17"/>
      <c r="F224" s="17"/>
      <c r="G224" s="17"/>
      <c r="H224" s="17"/>
      <c r="I224" s="17"/>
      <c r="J224" s="17"/>
      <c r="K224" s="17"/>
      <c r="L224" s="17"/>
      <c r="M224" s="17"/>
      <c r="N224" s="17"/>
      <c r="O224" s="17"/>
      <c r="P224" s="17"/>
      <c r="Q224" s="17"/>
    </row>
    <row r="225" spans="2:17" x14ac:dyDescent="0.35">
      <c r="B225" t="s">
        <v>141</v>
      </c>
      <c r="C225" s="17">
        <v>0.15819776368230301</v>
      </c>
      <c r="D225" s="17">
        <v>0.19472011328976899</v>
      </c>
      <c r="E225" s="17">
        <v>0.121807077904959</v>
      </c>
      <c r="F225" s="17"/>
      <c r="G225" s="17">
        <v>0.27078776944998001</v>
      </c>
      <c r="H225" s="17">
        <v>0.20357546523896899</v>
      </c>
      <c r="I225" s="17">
        <v>0.18912249653859001</v>
      </c>
      <c r="J225" s="17">
        <v>9.4586108227034907E-2</v>
      </c>
      <c r="K225" s="17">
        <v>0.156475940094712</v>
      </c>
      <c r="L225" s="17">
        <v>0</v>
      </c>
      <c r="M225" s="17"/>
      <c r="N225" s="17">
        <v>0.21116908352324301</v>
      </c>
      <c r="O225" s="17">
        <v>7.0092308737448997E-2</v>
      </c>
      <c r="P225" s="17">
        <v>0.113116245730858</v>
      </c>
      <c r="Q225" s="17">
        <v>0.115751539124001</v>
      </c>
    </row>
    <row r="226" spans="2:17" x14ac:dyDescent="0.35">
      <c r="B226" t="s">
        <v>142</v>
      </c>
      <c r="C226" s="17">
        <v>0.42215806977803999</v>
      </c>
      <c r="D226" s="17">
        <v>0.42702557411526199</v>
      </c>
      <c r="E226" s="17">
        <v>0.41770652258534702</v>
      </c>
      <c r="F226" s="17"/>
      <c r="G226" s="17">
        <v>0.50112450550281096</v>
      </c>
      <c r="H226" s="17">
        <v>0.420452946865432</v>
      </c>
      <c r="I226" s="17">
        <v>0.38791858834550802</v>
      </c>
      <c r="J226" s="17">
        <v>0.44685001282886699</v>
      </c>
      <c r="K226" s="17">
        <v>0.48305750312495399</v>
      </c>
      <c r="L226" s="17">
        <v>0.756386664756172</v>
      </c>
      <c r="M226" s="17"/>
      <c r="N226" s="17">
        <v>0.42907147556175301</v>
      </c>
      <c r="O226" s="17">
        <v>0.42319965581265401</v>
      </c>
      <c r="P226" s="17">
        <v>0.43537020167546697</v>
      </c>
      <c r="Q226" s="17">
        <v>0.383285425155587</v>
      </c>
    </row>
    <row r="227" spans="2:17" x14ac:dyDescent="0.35">
      <c r="B227" t="s">
        <v>143</v>
      </c>
      <c r="C227" s="17">
        <v>0.30608925208491999</v>
      </c>
      <c r="D227" s="17">
        <v>0.27777376318284303</v>
      </c>
      <c r="E227" s="17">
        <v>0.33373519708563998</v>
      </c>
      <c r="F227" s="17"/>
      <c r="G227" s="17">
        <v>4.4973662290790903E-2</v>
      </c>
      <c r="H227" s="17">
        <v>0.29992937404339998</v>
      </c>
      <c r="I227" s="17">
        <v>0.30882910438831601</v>
      </c>
      <c r="J227" s="17">
        <v>0.32860621026852799</v>
      </c>
      <c r="K227" s="17">
        <v>0.24633471199933099</v>
      </c>
      <c r="L227" s="17">
        <v>0.243613335243828</v>
      </c>
      <c r="M227" s="17"/>
      <c r="N227" s="17">
        <v>0.29448738091719601</v>
      </c>
      <c r="O227" s="17">
        <v>0.33410219442182798</v>
      </c>
      <c r="P227" s="17">
        <v>0.33081932556890198</v>
      </c>
      <c r="Q227" s="17">
        <v>0.28764628722061902</v>
      </c>
    </row>
    <row r="228" spans="2:17" x14ac:dyDescent="0.35">
      <c r="B228" t="s">
        <v>144</v>
      </c>
      <c r="C228" s="17">
        <v>8.4634360534095399E-2</v>
      </c>
      <c r="D228" s="17">
        <v>7.4287162388226802E-2</v>
      </c>
      <c r="E228" s="17">
        <v>9.5072850353577307E-2</v>
      </c>
      <c r="F228" s="17"/>
      <c r="G228" s="17">
        <v>0.18311406275641701</v>
      </c>
      <c r="H228" s="17">
        <v>6.8993021101354496E-2</v>
      </c>
      <c r="I228" s="17">
        <v>9.0362928416703903E-2</v>
      </c>
      <c r="J228" s="17">
        <v>8.6652032185017394E-2</v>
      </c>
      <c r="K228" s="17">
        <v>7.0153458858168205E-2</v>
      </c>
      <c r="L228" s="17">
        <v>0</v>
      </c>
      <c r="M228" s="17"/>
      <c r="N228" s="17">
        <v>5.2553167929268001E-2</v>
      </c>
      <c r="O228" s="17">
        <v>0.12933525321735401</v>
      </c>
      <c r="P228" s="17">
        <v>9.0340746340256697E-2</v>
      </c>
      <c r="Q228" s="17">
        <v>0.143187450799448</v>
      </c>
    </row>
    <row r="229" spans="2:17" x14ac:dyDescent="0.35">
      <c r="B229" t="s">
        <v>57</v>
      </c>
      <c r="C229" s="17">
        <v>2.8920553920641801E-2</v>
      </c>
      <c r="D229" s="17">
        <v>2.61933870238996E-2</v>
      </c>
      <c r="E229" s="17">
        <v>3.1678352070476798E-2</v>
      </c>
      <c r="F229" s="17"/>
      <c r="G229" s="17">
        <v>0</v>
      </c>
      <c r="H229" s="17">
        <v>7.0491927508444102E-3</v>
      </c>
      <c r="I229" s="17">
        <v>2.3766882310882899E-2</v>
      </c>
      <c r="J229" s="17">
        <v>4.3305636490552697E-2</v>
      </c>
      <c r="K229" s="17">
        <v>4.39783859228342E-2</v>
      </c>
      <c r="L229" s="17">
        <v>0</v>
      </c>
      <c r="M229" s="17"/>
      <c r="N229" s="17">
        <v>1.27188920685402E-2</v>
      </c>
      <c r="O229" s="17">
        <v>4.3270587810715098E-2</v>
      </c>
      <c r="P229" s="17">
        <v>3.0353480684516401E-2</v>
      </c>
      <c r="Q229" s="17">
        <v>7.0129297700344706E-2</v>
      </c>
    </row>
    <row r="230" spans="2:17" x14ac:dyDescent="0.35">
      <c r="B230" t="s">
        <v>145</v>
      </c>
      <c r="C230" s="17">
        <v>0.58035583346034303</v>
      </c>
      <c r="D230" s="17">
        <v>0.621745687405031</v>
      </c>
      <c r="E230" s="17">
        <v>0.53951360049030594</v>
      </c>
      <c r="F230" s="17"/>
      <c r="G230" s="17">
        <v>0.77191227495279202</v>
      </c>
      <c r="H230" s="17">
        <v>0.62402841210440096</v>
      </c>
      <c r="I230" s="17">
        <v>0.577041084884097</v>
      </c>
      <c r="J230" s="17">
        <v>0.541436121055902</v>
      </c>
      <c r="K230" s="17">
        <v>0.63953344321966599</v>
      </c>
      <c r="L230" s="17">
        <v>0.756386664756172</v>
      </c>
      <c r="M230" s="17"/>
      <c r="N230" s="17">
        <v>0.640240559084996</v>
      </c>
      <c r="O230" s="17">
        <v>0.49329196455010299</v>
      </c>
      <c r="P230" s="17">
        <v>0.54848644740632502</v>
      </c>
      <c r="Q230" s="17">
        <v>0.49903696427958799</v>
      </c>
    </row>
    <row r="231" spans="2:17" x14ac:dyDescent="0.35">
      <c r="B231" t="s">
        <v>146</v>
      </c>
      <c r="C231" s="17">
        <v>-0.55143527953970095</v>
      </c>
      <c r="D231" s="17">
        <v>-0.59555230038113105</v>
      </c>
      <c r="E231" s="17">
        <v>-0.50783524841982897</v>
      </c>
      <c r="F231" s="17"/>
      <c r="G231" s="17">
        <v>-0.77191227495279202</v>
      </c>
      <c r="H231" s="17">
        <v>-0.61697921935355704</v>
      </c>
      <c r="I231" s="17">
        <v>-0.55327420257321502</v>
      </c>
      <c r="J231" s="17">
        <v>-0.49813048456534997</v>
      </c>
      <c r="K231" s="17">
        <v>-0.595555057296832</v>
      </c>
      <c r="L231" s="17">
        <v>-0.756386664756172</v>
      </c>
      <c r="M231" s="17"/>
      <c r="N231" s="17">
        <v>-0.62752166701645495</v>
      </c>
      <c r="O231" s="17">
        <v>-0.45002137673938802</v>
      </c>
      <c r="P231" s="17">
        <v>-0.51813296672180797</v>
      </c>
      <c r="Q231" s="17">
        <v>-0.42890766657924401</v>
      </c>
    </row>
    <row r="232" spans="2:17" x14ac:dyDescent="0.35">
      <c r="C232" s="17"/>
      <c r="D232" s="17"/>
      <c r="E232" s="17"/>
      <c r="F232" s="17"/>
      <c r="G232" s="17"/>
      <c r="H232" s="17"/>
      <c r="I232" s="17"/>
      <c r="J232" s="17"/>
      <c r="K232" s="17"/>
      <c r="L232" s="17"/>
      <c r="M232" s="17"/>
      <c r="N232" s="17"/>
      <c r="O232" s="17"/>
      <c r="P232" s="17"/>
      <c r="Q232" s="17"/>
    </row>
    <row r="233" spans="2:17" x14ac:dyDescent="0.35">
      <c r="B233" s="6" t="s">
        <v>148</v>
      </c>
      <c r="C233" s="17"/>
      <c r="D233" s="17"/>
      <c r="E233" s="17"/>
      <c r="F233" s="17"/>
      <c r="G233" s="17"/>
      <c r="H233" s="17"/>
      <c r="I233" s="17"/>
      <c r="J233" s="17"/>
      <c r="K233" s="17"/>
      <c r="L233" s="17"/>
      <c r="M233" s="17"/>
      <c r="N233" s="17"/>
      <c r="O233" s="17"/>
      <c r="P233" s="17"/>
      <c r="Q233" s="17"/>
    </row>
    <row r="234" spans="2:17" x14ac:dyDescent="0.35">
      <c r="B234" s="24" t="s">
        <v>15</v>
      </c>
      <c r="C234" s="17"/>
      <c r="D234" s="17"/>
      <c r="E234" s="17"/>
      <c r="F234" s="17"/>
      <c r="G234" s="17"/>
      <c r="H234" s="17"/>
      <c r="I234" s="17"/>
      <c r="J234" s="17"/>
      <c r="K234" s="17"/>
      <c r="L234" s="17"/>
      <c r="M234" s="17"/>
      <c r="N234" s="17"/>
      <c r="O234" s="17"/>
      <c r="P234" s="17"/>
      <c r="Q234" s="17"/>
    </row>
    <row r="235" spans="2:17" x14ac:dyDescent="0.35">
      <c r="B235" t="s">
        <v>141</v>
      </c>
      <c r="C235" s="17">
        <v>0.16858435815403799</v>
      </c>
      <c r="D235" s="17">
        <v>0.207678451936959</v>
      </c>
      <c r="E235" s="17">
        <v>0.129630451394842</v>
      </c>
      <c r="F235" s="17"/>
      <c r="G235" s="17">
        <v>0.15238075749689101</v>
      </c>
      <c r="H235" s="17">
        <v>0.25482022832836598</v>
      </c>
      <c r="I235" s="17">
        <v>0.20460956277275</v>
      </c>
      <c r="J235" s="17">
        <v>8.8453795300502097E-2</v>
      </c>
      <c r="K235" s="17">
        <v>0.142771213328268</v>
      </c>
      <c r="L235" s="17">
        <v>4.6750081342496801E-2</v>
      </c>
      <c r="M235" s="17"/>
      <c r="N235" s="17">
        <v>0.229261066090717</v>
      </c>
      <c r="O235" s="17">
        <v>8.0259803007443703E-2</v>
      </c>
      <c r="P235" s="17">
        <v>9.6885391595636902E-2</v>
      </c>
      <c r="Q235" s="17">
        <v>0.12672708518208201</v>
      </c>
    </row>
    <row r="236" spans="2:17" x14ac:dyDescent="0.35">
      <c r="B236" t="s">
        <v>142</v>
      </c>
      <c r="C236" s="17">
        <v>0.45514660395675899</v>
      </c>
      <c r="D236" s="17">
        <v>0.46729778957162599</v>
      </c>
      <c r="E236" s="17">
        <v>0.44244570649258302</v>
      </c>
      <c r="F236" s="17"/>
      <c r="G236" s="17">
        <v>0.61864767162840395</v>
      </c>
      <c r="H236" s="17">
        <v>0.44343345939853102</v>
      </c>
      <c r="I236" s="17">
        <v>0.42320137469169</v>
      </c>
      <c r="J236" s="17">
        <v>0.4704473678726</v>
      </c>
      <c r="K236" s="17">
        <v>0.54966628839842202</v>
      </c>
      <c r="L236" s="17">
        <v>0.756386664756172</v>
      </c>
      <c r="M236" s="17"/>
      <c r="N236" s="17">
        <v>0.45515042184315302</v>
      </c>
      <c r="O236" s="17">
        <v>0.43940387970651901</v>
      </c>
      <c r="P236" s="17">
        <v>0.47334695573702501</v>
      </c>
      <c r="Q236" s="17">
        <v>0.444687738514988</v>
      </c>
    </row>
    <row r="237" spans="2:17" x14ac:dyDescent="0.35">
      <c r="B237" t="s">
        <v>143</v>
      </c>
      <c r="C237" s="17">
        <v>0.27092102181737998</v>
      </c>
      <c r="D237" s="17">
        <v>0.23520874431327601</v>
      </c>
      <c r="E237" s="17">
        <v>0.30692733811806899</v>
      </c>
      <c r="F237" s="17"/>
      <c r="G237" s="17">
        <v>0.22897157087470499</v>
      </c>
      <c r="H237" s="17">
        <v>0.23368944490768401</v>
      </c>
      <c r="I237" s="17">
        <v>0.27415610653107397</v>
      </c>
      <c r="J237" s="17">
        <v>0.30284132994711099</v>
      </c>
      <c r="K237" s="17">
        <v>0.20911214493362601</v>
      </c>
      <c r="L237" s="17">
        <v>0.15646591762888301</v>
      </c>
      <c r="M237" s="17"/>
      <c r="N237" s="17">
        <v>0.253566445047193</v>
      </c>
      <c r="O237" s="17">
        <v>0.33125864437507102</v>
      </c>
      <c r="P237" s="17">
        <v>0.28308065088195</v>
      </c>
      <c r="Q237" s="17">
        <v>0.25517578692734</v>
      </c>
    </row>
    <row r="238" spans="2:17" x14ac:dyDescent="0.35">
      <c r="B238" t="s">
        <v>144</v>
      </c>
      <c r="C238" s="17">
        <v>6.6879163648262796E-2</v>
      </c>
      <c r="D238" s="17">
        <v>5.90522890380316E-2</v>
      </c>
      <c r="E238" s="17">
        <v>7.4777934178389405E-2</v>
      </c>
      <c r="F238" s="17"/>
      <c r="G238" s="17">
        <v>0</v>
      </c>
      <c r="H238" s="17">
        <v>5.0197604688898903E-2</v>
      </c>
      <c r="I238" s="17">
        <v>6.1570229569812299E-2</v>
      </c>
      <c r="J238" s="17">
        <v>8.1796704543231305E-2</v>
      </c>
      <c r="K238" s="17">
        <v>7.5662461812272999E-2</v>
      </c>
      <c r="L238" s="17">
        <v>4.0397336272448597E-2</v>
      </c>
      <c r="M238" s="17"/>
      <c r="N238" s="17">
        <v>4.5314437446845802E-2</v>
      </c>
      <c r="O238" s="17">
        <v>9.0464994605928106E-2</v>
      </c>
      <c r="P238" s="17">
        <v>9.8847187106367806E-2</v>
      </c>
      <c r="Q238" s="17">
        <v>8.7553562611763294E-2</v>
      </c>
    </row>
    <row r="239" spans="2:17" x14ac:dyDescent="0.35">
      <c r="B239" t="s">
        <v>57</v>
      </c>
      <c r="C239" s="17">
        <v>3.8468852423560601E-2</v>
      </c>
      <c r="D239" s="17">
        <v>3.0762725140107298E-2</v>
      </c>
      <c r="E239" s="17">
        <v>4.6218569816117397E-2</v>
      </c>
      <c r="F239" s="17"/>
      <c r="G239" s="17">
        <v>0</v>
      </c>
      <c r="H239" s="17">
        <v>1.78592626765199E-2</v>
      </c>
      <c r="I239" s="17">
        <v>3.6462726434674297E-2</v>
      </c>
      <c r="J239" s="17">
        <v>5.6460802336555302E-2</v>
      </c>
      <c r="K239" s="17">
        <v>2.27878915274108E-2</v>
      </c>
      <c r="L239" s="17">
        <v>0</v>
      </c>
      <c r="M239" s="17"/>
      <c r="N239" s="17">
        <v>1.67076295720914E-2</v>
      </c>
      <c r="O239" s="17">
        <v>5.8612678305037601E-2</v>
      </c>
      <c r="P239" s="17">
        <v>4.7839814679019897E-2</v>
      </c>
      <c r="Q239" s="17">
        <v>8.5855826763826804E-2</v>
      </c>
    </row>
    <row r="240" spans="2:17" x14ac:dyDescent="0.35">
      <c r="B240" t="s">
        <v>145</v>
      </c>
      <c r="C240" s="17">
        <v>0.62373096211079704</v>
      </c>
      <c r="D240" s="17">
        <v>0.67497624150858504</v>
      </c>
      <c r="E240" s="17">
        <v>0.57207615788742405</v>
      </c>
      <c r="F240" s="17"/>
      <c r="G240" s="17">
        <v>0.77102842912529401</v>
      </c>
      <c r="H240" s="17">
        <v>0.698253687726897</v>
      </c>
      <c r="I240" s="17">
        <v>0.62781093746444006</v>
      </c>
      <c r="J240" s="17">
        <v>0.55890116317310201</v>
      </c>
      <c r="K240" s="17">
        <v>0.69243750172669005</v>
      </c>
      <c r="L240" s="17">
        <v>0.80313674609866903</v>
      </c>
      <c r="M240" s="17"/>
      <c r="N240" s="17">
        <v>0.68441148793386997</v>
      </c>
      <c r="O240" s="17">
        <v>0.51966368271396302</v>
      </c>
      <c r="P240" s="17">
        <v>0.57023234733266204</v>
      </c>
      <c r="Q240" s="17">
        <v>0.57141482369706997</v>
      </c>
    </row>
    <row r="241" spans="2:17" x14ac:dyDescent="0.35">
      <c r="B241" t="s">
        <v>146</v>
      </c>
      <c r="C241" s="17">
        <v>-0.58526210968723602</v>
      </c>
      <c r="D241" s="17">
        <v>-0.64421351636847801</v>
      </c>
      <c r="E241" s="17">
        <v>-0.525857588071307</v>
      </c>
      <c r="F241" s="17"/>
      <c r="G241" s="17">
        <v>-0.77102842912529401</v>
      </c>
      <c r="H241" s="17">
        <v>-0.68039442505037695</v>
      </c>
      <c r="I241" s="17">
        <v>-0.59134821102976598</v>
      </c>
      <c r="J241" s="17">
        <v>-0.50244036083654697</v>
      </c>
      <c r="K241" s="17">
        <v>-0.66964961019927904</v>
      </c>
      <c r="L241" s="17">
        <v>-0.80313674609866903</v>
      </c>
      <c r="M241" s="17"/>
      <c r="N241" s="17">
        <v>-0.66770385836177903</v>
      </c>
      <c r="O241" s="17">
        <v>-0.46105100440892499</v>
      </c>
      <c r="P241" s="17">
        <v>-0.52239253265364205</v>
      </c>
      <c r="Q241" s="17">
        <v>-0.485558996933243</v>
      </c>
    </row>
    <row r="242" spans="2:17" x14ac:dyDescent="0.35">
      <c r="C242" s="17"/>
      <c r="D242" s="17"/>
      <c r="E242" s="17"/>
      <c r="F242" s="17"/>
      <c r="G242" s="17"/>
      <c r="H242" s="17"/>
      <c r="I242" s="17"/>
      <c r="J242" s="17"/>
      <c r="K242" s="17"/>
      <c r="L242" s="17"/>
      <c r="M242" s="17"/>
      <c r="N242" s="17"/>
      <c r="O242" s="17"/>
      <c r="P242" s="17"/>
      <c r="Q242" s="17"/>
    </row>
    <row r="243" spans="2:17" x14ac:dyDescent="0.35">
      <c r="B243" s="6" t="s">
        <v>149</v>
      </c>
      <c r="C243" s="17"/>
      <c r="D243" s="17"/>
      <c r="E243" s="17"/>
      <c r="F243" s="17"/>
      <c r="G243" s="17"/>
      <c r="H243" s="17"/>
      <c r="I243" s="17"/>
      <c r="J243" s="17"/>
      <c r="K243" s="17"/>
      <c r="L243" s="17"/>
      <c r="M243" s="17"/>
      <c r="N243" s="17"/>
      <c r="O243" s="17"/>
      <c r="P243" s="17"/>
      <c r="Q243" s="17"/>
    </row>
    <row r="244" spans="2:17" x14ac:dyDescent="0.35">
      <c r="B244" s="24" t="s">
        <v>15</v>
      </c>
      <c r="C244" s="17"/>
      <c r="D244" s="17"/>
      <c r="E244" s="17"/>
      <c r="F244" s="17"/>
      <c r="G244" s="17"/>
      <c r="H244" s="17"/>
      <c r="I244" s="17"/>
      <c r="J244" s="17"/>
      <c r="K244" s="17"/>
      <c r="L244" s="17"/>
      <c r="M244" s="17"/>
      <c r="N244" s="17"/>
      <c r="O244" s="17"/>
      <c r="P244" s="17"/>
      <c r="Q244" s="17"/>
    </row>
    <row r="245" spans="2:17" x14ac:dyDescent="0.35">
      <c r="B245" t="s">
        <v>150</v>
      </c>
      <c r="C245" s="17">
        <v>0.39729438664365502</v>
      </c>
      <c r="D245" s="17">
        <v>0.40931190699396403</v>
      </c>
      <c r="E245" s="17">
        <v>0.38566313612733999</v>
      </c>
      <c r="F245" s="17"/>
      <c r="G245" s="17">
        <v>0.53944387992073295</v>
      </c>
      <c r="H245" s="17">
        <v>0.41627110354334002</v>
      </c>
      <c r="I245" s="17">
        <v>0.429617070934394</v>
      </c>
      <c r="J245" s="17">
        <v>0.34877493387078201</v>
      </c>
      <c r="K245" s="17">
        <v>0.33560075339365197</v>
      </c>
      <c r="L245" s="17">
        <v>0.61759164917484599</v>
      </c>
      <c r="M245" s="17"/>
      <c r="N245" s="17">
        <v>0.46004617061520903</v>
      </c>
      <c r="O245" s="17">
        <v>0.37849087084369398</v>
      </c>
      <c r="P245" s="17">
        <v>0.29048792551802999</v>
      </c>
      <c r="Q245" s="17">
        <v>0.30801909464059002</v>
      </c>
    </row>
    <row r="246" spans="2:17" x14ac:dyDescent="0.35">
      <c r="B246" t="s">
        <v>151</v>
      </c>
      <c r="C246" s="17">
        <v>0.40656835914904199</v>
      </c>
      <c r="D246" s="17">
        <v>0.41556961289576</v>
      </c>
      <c r="E246" s="17">
        <v>0.396971335865201</v>
      </c>
      <c r="F246" s="17"/>
      <c r="G246" s="17">
        <v>0.382809988764999</v>
      </c>
      <c r="H246" s="17">
        <v>0.41866844367603301</v>
      </c>
      <c r="I246" s="17">
        <v>0.39247819981702298</v>
      </c>
      <c r="J246" s="17">
        <v>0.43147269574907199</v>
      </c>
      <c r="K246" s="17">
        <v>0.395865695041628</v>
      </c>
      <c r="L246" s="17">
        <v>0.18899208403975301</v>
      </c>
      <c r="M246" s="17"/>
      <c r="N246" s="17">
        <v>0.39977261272931702</v>
      </c>
      <c r="O246" s="17">
        <v>0.42135472815296099</v>
      </c>
      <c r="P246" s="17">
        <v>0.415806112785299</v>
      </c>
      <c r="Q246" s="17">
        <v>0.39701128550966602</v>
      </c>
    </row>
    <row r="247" spans="2:17" x14ac:dyDescent="0.35">
      <c r="B247" t="s">
        <v>152</v>
      </c>
      <c r="C247" s="17">
        <v>0.13118654441385499</v>
      </c>
      <c r="D247" s="17">
        <v>0.118918289169826</v>
      </c>
      <c r="E247" s="17">
        <v>0.14359367462418601</v>
      </c>
      <c r="F247" s="17"/>
      <c r="G247" s="17">
        <v>7.7746131314267802E-2</v>
      </c>
      <c r="H247" s="17">
        <v>0.13760143429066199</v>
      </c>
      <c r="I247" s="17">
        <v>0.116151122090277</v>
      </c>
      <c r="J247" s="17">
        <v>0.149719393247535</v>
      </c>
      <c r="K247" s="17">
        <v>0.138399559280208</v>
      </c>
      <c r="L247" s="17">
        <v>0.146666185442904</v>
      </c>
      <c r="M247" s="17"/>
      <c r="N247" s="17">
        <v>0.10544234153252</v>
      </c>
      <c r="O247" s="17">
        <v>0.119262960995023</v>
      </c>
      <c r="P247" s="17">
        <v>0.197692066453316</v>
      </c>
      <c r="Q247" s="17">
        <v>0.17233775597609199</v>
      </c>
    </row>
    <row r="248" spans="2:17" x14ac:dyDescent="0.35">
      <c r="B248" t="s">
        <v>153</v>
      </c>
      <c r="C248" s="17">
        <v>3.1750916939289803E-2</v>
      </c>
      <c r="D248" s="17">
        <v>2.93037154272194E-2</v>
      </c>
      <c r="E248" s="17">
        <v>3.42313659217654E-2</v>
      </c>
      <c r="F248" s="17"/>
      <c r="G248" s="17">
        <v>0</v>
      </c>
      <c r="H248" s="17">
        <v>2.24325078334058E-2</v>
      </c>
      <c r="I248" s="17">
        <v>2.7540700248896498E-2</v>
      </c>
      <c r="J248" s="17">
        <v>2.8037230353020502E-2</v>
      </c>
      <c r="K248" s="17">
        <v>8.8843449526785606E-2</v>
      </c>
      <c r="L248" s="17">
        <v>0</v>
      </c>
      <c r="M248" s="17"/>
      <c r="N248" s="17">
        <v>2.26919239868437E-2</v>
      </c>
      <c r="O248" s="17">
        <v>3.7710420281272201E-2</v>
      </c>
      <c r="P248" s="17">
        <v>4.0693789672979902E-2</v>
      </c>
      <c r="Q248" s="17">
        <v>5.0380449702144899E-2</v>
      </c>
    </row>
    <row r="249" spans="2:17" x14ac:dyDescent="0.35">
      <c r="B249" t="s">
        <v>57</v>
      </c>
      <c r="C249" s="17">
        <v>3.3199792854158201E-2</v>
      </c>
      <c r="D249" s="17">
        <v>2.6896475513230801E-2</v>
      </c>
      <c r="E249" s="17">
        <v>3.9540487461507498E-2</v>
      </c>
      <c r="F249" s="17"/>
      <c r="G249" s="17">
        <v>0</v>
      </c>
      <c r="H249" s="17">
        <v>5.0265106565590897E-3</v>
      </c>
      <c r="I249" s="17">
        <v>3.4212906909410097E-2</v>
      </c>
      <c r="J249" s="17">
        <v>4.1995746779590601E-2</v>
      </c>
      <c r="K249" s="17">
        <v>4.1290542757725798E-2</v>
      </c>
      <c r="L249" s="17">
        <v>4.6750081342496801E-2</v>
      </c>
      <c r="M249" s="17"/>
      <c r="N249" s="17">
        <v>1.2046951136110699E-2</v>
      </c>
      <c r="O249" s="17">
        <v>4.3181019727050102E-2</v>
      </c>
      <c r="P249" s="17">
        <v>5.5320105570374097E-2</v>
      </c>
      <c r="Q249" s="17">
        <v>7.2251414171506503E-2</v>
      </c>
    </row>
    <row r="250" spans="2:17" x14ac:dyDescent="0.35">
      <c r="C250" s="17"/>
      <c r="D250" s="17"/>
      <c r="E250" s="17"/>
      <c r="F250" s="17"/>
      <c r="G250" s="17"/>
      <c r="H250" s="17"/>
      <c r="I250" s="17"/>
      <c r="J250" s="17"/>
      <c r="K250" s="17"/>
      <c r="L250" s="17"/>
      <c r="M250" s="17"/>
      <c r="N250" s="17"/>
      <c r="O250" s="17"/>
      <c r="P250" s="17"/>
      <c r="Q250" s="17"/>
    </row>
    <row r="251" spans="2:17" x14ac:dyDescent="0.35">
      <c r="B251" s="6" t="s">
        <v>154</v>
      </c>
      <c r="C251" s="17"/>
      <c r="D251" s="17"/>
      <c r="E251" s="17"/>
      <c r="F251" s="17"/>
      <c r="G251" s="17"/>
      <c r="H251" s="17"/>
      <c r="I251" s="17"/>
      <c r="J251" s="17"/>
      <c r="K251" s="17"/>
      <c r="L251" s="17"/>
      <c r="M251" s="17"/>
      <c r="N251" s="17"/>
      <c r="O251" s="17"/>
      <c r="P251" s="17"/>
      <c r="Q251" s="17"/>
    </row>
    <row r="252" spans="2:17" x14ac:dyDescent="0.35">
      <c r="B252" s="24" t="s">
        <v>15</v>
      </c>
      <c r="C252" s="17"/>
      <c r="D252" s="17"/>
      <c r="E252" s="17"/>
      <c r="F252" s="17"/>
      <c r="G252" s="17"/>
      <c r="H252" s="17"/>
      <c r="I252" s="17"/>
      <c r="J252" s="17"/>
      <c r="K252" s="17"/>
      <c r="L252" s="17"/>
      <c r="M252" s="17"/>
      <c r="N252" s="17"/>
      <c r="O252" s="17"/>
      <c r="P252" s="17"/>
      <c r="Q252" s="17"/>
    </row>
    <row r="253" spans="2:17" x14ac:dyDescent="0.35">
      <c r="B253" t="s">
        <v>150</v>
      </c>
      <c r="C253" s="17">
        <v>0.414353868043425</v>
      </c>
      <c r="D253" s="17">
        <v>0.43367430278010599</v>
      </c>
      <c r="E253" s="17">
        <v>0.394438197502615</v>
      </c>
      <c r="F253" s="17"/>
      <c r="G253" s="17">
        <v>0.45574713579915699</v>
      </c>
      <c r="H253" s="17">
        <v>0.47932329837493098</v>
      </c>
      <c r="I253" s="17">
        <v>0.43319924033678903</v>
      </c>
      <c r="J253" s="17">
        <v>0.37395861053873303</v>
      </c>
      <c r="K253" s="17">
        <v>0.33564201510355401</v>
      </c>
      <c r="L253" s="17">
        <v>0.60389541918184098</v>
      </c>
      <c r="M253" s="17"/>
      <c r="N253" s="17">
        <v>0.49200280907196903</v>
      </c>
      <c r="O253" s="17">
        <v>0.35690577547587798</v>
      </c>
      <c r="P253" s="17">
        <v>0.30144296340534199</v>
      </c>
      <c r="Q253" s="17">
        <v>0.30357965980111501</v>
      </c>
    </row>
    <row r="254" spans="2:17" x14ac:dyDescent="0.35">
      <c r="B254" t="s">
        <v>151</v>
      </c>
      <c r="C254" s="17">
        <v>0.37408789705871998</v>
      </c>
      <c r="D254" s="17">
        <v>0.38126674660904097</v>
      </c>
      <c r="E254" s="17">
        <v>0.36727564113890498</v>
      </c>
      <c r="F254" s="17"/>
      <c r="G254" s="17">
        <v>0.37045535570147797</v>
      </c>
      <c r="H254" s="17">
        <v>0.32971323267987501</v>
      </c>
      <c r="I254" s="17">
        <v>0.35124653468938</v>
      </c>
      <c r="J254" s="17">
        <v>0.40250258234661801</v>
      </c>
      <c r="K254" s="17">
        <v>0.46672780135165498</v>
      </c>
      <c r="L254" s="17">
        <v>0.35570724454571001</v>
      </c>
      <c r="M254" s="17"/>
      <c r="N254" s="17">
        <v>0.35227440637092799</v>
      </c>
      <c r="O254" s="17">
        <v>0.40003540398034498</v>
      </c>
      <c r="P254" s="17">
        <v>0.41422236423750203</v>
      </c>
      <c r="Q254" s="17">
        <v>0.381934409565372</v>
      </c>
    </row>
    <row r="255" spans="2:17" x14ac:dyDescent="0.35">
      <c r="B255" t="s">
        <v>152</v>
      </c>
      <c r="C255" s="17">
        <v>0.14416934562512501</v>
      </c>
      <c r="D255" s="17">
        <v>0.12361166015130499</v>
      </c>
      <c r="E255" s="17">
        <v>0.16488458643596199</v>
      </c>
      <c r="F255" s="17"/>
      <c r="G255" s="17">
        <v>0.17379750849936401</v>
      </c>
      <c r="H255" s="17">
        <v>0.17518594845482999</v>
      </c>
      <c r="I255" s="17">
        <v>0.14132003067594801</v>
      </c>
      <c r="J255" s="17">
        <v>0.14857910135625099</v>
      </c>
      <c r="K255" s="17">
        <v>0.10586916972008199</v>
      </c>
      <c r="L255" s="17">
        <v>0</v>
      </c>
      <c r="M255" s="17"/>
      <c r="N255" s="17">
        <v>0.11090957718372001</v>
      </c>
      <c r="O255" s="17">
        <v>0.16666712590819799</v>
      </c>
      <c r="P255" s="17">
        <v>0.19197509964472201</v>
      </c>
      <c r="Q255" s="17">
        <v>0.19914921142985401</v>
      </c>
    </row>
    <row r="256" spans="2:17" x14ac:dyDescent="0.35">
      <c r="B256" t="s">
        <v>153</v>
      </c>
      <c r="C256" s="17">
        <v>3.4175734080856099E-2</v>
      </c>
      <c r="D256" s="17">
        <v>3.6169627599369099E-2</v>
      </c>
      <c r="E256" s="17">
        <v>3.2214398033753401E-2</v>
      </c>
      <c r="F256" s="17"/>
      <c r="G256" s="17">
        <v>0</v>
      </c>
      <c r="H256" s="17">
        <v>5.0822048558199599E-3</v>
      </c>
      <c r="I256" s="17">
        <v>3.94651832515353E-2</v>
      </c>
      <c r="J256" s="17">
        <v>3.6695482145526599E-2</v>
      </c>
      <c r="K256" s="17">
        <v>4.7979670187408598E-2</v>
      </c>
      <c r="L256" s="17">
        <v>0</v>
      </c>
      <c r="M256" s="17"/>
      <c r="N256" s="17">
        <v>3.3944449482954601E-2</v>
      </c>
      <c r="O256" s="17">
        <v>2.2907818134133201E-2</v>
      </c>
      <c r="P256" s="17">
        <v>4.2898861636017999E-2</v>
      </c>
      <c r="Q256" s="17">
        <v>4.1838680758701001E-2</v>
      </c>
    </row>
    <row r="257" spans="2:17" x14ac:dyDescent="0.35">
      <c r="B257" t="s">
        <v>57</v>
      </c>
      <c r="C257" s="17">
        <v>3.3213155191873601E-2</v>
      </c>
      <c r="D257" s="17">
        <v>2.52776628601784E-2</v>
      </c>
      <c r="E257" s="17">
        <v>4.1187176888765303E-2</v>
      </c>
      <c r="F257" s="17"/>
      <c r="G257" s="17">
        <v>0</v>
      </c>
      <c r="H257" s="17">
        <v>1.06953156345429E-2</v>
      </c>
      <c r="I257" s="17">
        <v>3.47690110463479E-2</v>
      </c>
      <c r="J257" s="17">
        <v>3.8264223612871601E-2</v>
      </c>
      <c r="K257" s="17">
        <v>4.3781343637301198E-2</v>
      </c>
      <c r="L257" s="17">
        <v>4.0397336272448597E-2</v>
      </c>
      <c r="M257" s="17"/>
      <c r="N257" s="17">
        <v>1.0868757890428999E-2</v>
      </c>
      <c r="O257" s="17">
        <v>5.3483876501445898E-2</v>
      </c>
      <c r="P257" s="17">
        <v>4.9460711076414997E-2</v>
      </c>
      <c r="Q257" s="17">
        <v>7.3498038444957794E-2</v>
      </c>
    </row>
    <row r="258" spans="2:17" x14ac:dyDescent="0.35">
      <c r="C258" s="17"/>
      <c r="D258" s="17"/>
      <c r="E258" s="17"/>
      <c r="F258" s="17"/>
      <c r="G258" s="17"/>
      <c r="H258" s="17"/>
      <c r="I258" s="17"/>
      <c r="J258" s="17"/>
      <c r="K258" s="17"/>
      <c r="L258" s="17"/>
      <c r="M258" s="17"/>
      <c r="N258" s="17"/>
      <c r="O258" s="17"/>
      <c r="P258" s="17"/>
      <c r="Q258" s="17"/>
    </row>
    <row r="259" spans="2:17" x14ac:dyDescent="0.35">
      <c r="B259" s="6" t="s">
        <v>155</v>
      </c>
      <c r="C259" s="17"/>
      <c r="D259" s="17"/>
      <c r="E259" s="17"/>
      <c r="F259" s="17"/>
      <c r="G259" s="17"/>
      <c r="H259" s="17"/>
      <c r="I259" s="17"/>
      <c r="J259" s="17"/>
      <c r="K259" s="17"/>
      <c r="L259" s="17"/>
      <c r="M259" s="17"/>
      <c r="N259" s="17"/>
      <c r="O259" s="17"/>
      <c r="P259" s="17"/>
      <c r="Q259" s="17"/>
    </row>
    <row r="260" spans="2:17" x14ac:dyDescent="0.35">
      <c r="B260" s="24" t="s">
        <v>15</v>
      </c>
      <c r="C260" s="17"/>
      <c r="D260" s="17"/>
      <c r="E260" s="17"/>
      <c r="F260" s="17"/>
      <c r="G260" s="17"/>
      <c r="H260" s="17"/>
      <c r="I260" s="17"/>
      <c r="J260" s="17"/>
      <c r="K260" s="17"/>
      <c r="L260" s="17"/>
      <c r="M260" s="17"/>
      <c r="N260" s="17"/>
      <c r="O260" s="17"/>
      <c r="P260" s="17"/>
      <c r="Q260" s="17"/>
    </row>
    <row r="261" spans="2:17" x14ac:dyDescent="0.35">
      <c r="B261" t="s">
        <v>150</v>
      </c>
      <c r="C261" s="17">
        <v>0.39208639857683097</v>
      </c>
      <c r="D261" s="17">
        <v>0.423105459268106</v>
      </c>
      <c r="E261" s="17">
        <v>0.36143517629683702</v>
      </c>
      <c r="F261" s="17"/>
      <c r="G261" s="17">
        <v>0.237922805211226</v>
      </c>
      <c r="H261" s="17">
        <v>0.45567979888894899</v>
      </c>
      <c r="I261" s="17">
        <v>0.40625988608075497</v>
      </c>
      <c r="J261" s="17">
        <v>0.35311435182112599</v>
      </c>
      <c r="K261" s="17">
        <v>0.34336038169286398</v>
      </c>
      <c r="L261" s="17">
        <v>0.67863940796199396</v>
      </c>
      <c r="M261" s="17"/>
      <c r="N261" s="17">
        <v>0.47064645141177902</v>
      </c>
      <c r="O261" s="17">
        <v>0.31287699065235802</v>
      </c>
      <c r="P261" s="17">
        <v>0.30089978956058899</v>
      </c>
      <c r="Q261" s="17">
        <v>0.29518047141911202</v>
      </c>
    </row>
    <row r="262" spans="2:17" x14ac:dyDescent="0.35">
      <c r="B262" t="s">
        <v>151</v>
      </c>
      <c r="C262" s="17">
        <v>0.40353219834245002</v>
      </c>
      <c r="D262" s="17">
        <v>0.40184788271357802</v>
      </c>
      <c r="E262" s="17">
        <v>0.40462518413788001</v>
      </c>
      <c r="F262" s="17"/>
      <c r="G262" s="17">
        <v>0.49787361635694299</v>
      </c>
      <c r="H262" s="17">
        <v>0.391203643221053</v>
      </c>
      <c r="I262" s="17">
        <v>0.38171772924787301</v>
      </c>
      <c r="J262" s="17">
        <v>0.43447998612354</v>
      </c>
      <c r="K262" s="17">
        <v>0.45067416684441802</v>
      </c>
      <c r="L262" s="17">
        <v>8.7546988980156407E-2</v>
      </c>
      <c r="M262" s="17"/>
      <c r="N262" s="17">
        <v>0.39779882491817198</v>
      </c>
      <c r="O262" s="17">
        <v>0.43760502702822301</v>
      </c>
      <c r="P262" s="17">
        <v>0.39137242895413399</v>
      </c>
      <c r="Q262" s="17">
        <v>0.390462674631471</v>
      </c>
    </row>
    <row r="263" spans="2:17" x14ac:dyDescent="0.35">
      <c r="B263" t="s">
        <v>152</v>
      </c>
      <c r="C263" s="17">
        <v>0.13786042350866601</v>
      </c>
      <c r="D263" s="17">
        <v>0.121320485662022</v>
      </c>
      <c r="E263" s="17">
        <v>0.15454884636275101</v>
      </c>
      <c r="F263" s="17"/>
      <c r="G263" s="17">
        <v>0.26420357843183201</v>
      </c>
      <c r="H263" s="17">
        <v>0.13101673500421801</v>
      </c>
      <c r="I263" s="17">
        <v>0.14219915846002601</v>
      </c>
      <c r="J263" s="17">
        <v>0.12764185235629999</v>
      </c>
      <c r="K263" s="17">
        <v>0.146963139108993</v>
      </c>
      <c r="L263" s="17">
        <v>0.18706352171535301</v>
      </c>
      <c r="M263" s="17"/>
      <c r="N263" s="17">
        <v>0.10309038718008801</v>
      </c>
      <c r="O263" s="17">
        <v>0.15201340245886699</v>
      </c>
      <c r="P263" s="17">
        <v>0.22177994156705499</v>
      </c>
      <c r="Q263" s="17">
        <v>0.16650921710778899</v>
      </c>
    </row>
    <row r="264" spans="2:17" x14ac:dyDescent="0.35">
      <c r="B264" t="s">
        <v>153</v>
      </c>
      <c r="C264" s="17">
        <v>3.0489882623247099E-2</v>
      </c>
      <c r="D264" s="17">
        <v>3.2072706608541897E-2</v>
      </c>
      <c r="E264" s="17">
        <v>2.8936241563154001E-2</v>
      </c>
      <c r="F264" s="17"/>
      <c r="G264" s="17">
        <v>0</v>
      </c>
      <c r="H264" s="17">
        <v>1.43458113177803E-2</v>
      </c>
      <c r="I264" s="17">
        <v>3.4059488694220597E-2</v>
      </c>
      <c r="J264" s="17">
        <v>3.3948861641286798E-2</v>
      </c>
      <c r="K264" s="17">
        <v>2.9188285534955401E-2</v>
      </c>
      <c r="L264" s="17">
        <v>0</v>
      </c>
      <c r="M264" s="17"/>
      <c r="N264" s="17">
        <v>1.23453188941305E-2</v>
      </c>
      <c r="O264" s="17">
        <v>4.2050937786648597E-2</v>
      </c>
      <c r="P264" s="17">
        <v>3.8060004819701697E-2</v>
      </c>
      <c r="Q264" s="17">
        <v>7.63940140269284E-2</v>
      </c>
    </row>
    <row r="265" spans="2:17" x14ac:dyDescent="0.35">
      <c r="B265" t="s">
        <v>57</v>
      </c>
      <c r="C265" s="17">
        <v>3.6031096948806601E-2</v>
      </c>
      <c r="D265" s="17">
        <v>2.1653465747751101E-2</v>
      </c>
      <c r="E265" s="17">
        <v>5.0454551639377898E-2</v>
      </c>
      <c r="F265" s="17"/>
      <c r="G265" s="17">
        <v>0</v>
      </c>
      <c r="H265" s="17">
        <v>7.7540115679993601E-3</v>
      </c>
      <c r="I265" s="17">
        <v>3.5763737517124798E-2</v>
      </c>
      <c r="J265" s="17">
        <v>5.0814948057747597E-2</v>
      </c>
      <c r="K265" s="17">
        <v>2.98140268187689E-2</v>
      </c>
      <c r="L265" s="17">
        <v>4.6750081342496801E-2</v>
      </c>
      <c r="M265" s="17"/>
      <c r="N265" s="17">
        <v>1.61190175958312E-2</v>
      </c>
      <c r="O265" s="17">
        <v>5.5453642073902402E-2</v>
      </c>
      <c r="P265" s="17">
        <v>4.78878350985203E-2</v>
      </c>
      <c r="Q265" s="17">
        <v>7.1453622814699497E-2</v>
      </c>
    </row>
    <row r="266" spans="2:17" x14ac:dyDescent="0.35">
      <c r="C266" s="17"/>
      <c r="D266" s="17"/>
      <c r="E266" s="17"/>
      <c r="F266" s="17"/>
      <c r="G266" s="17"/>
      <c r="H266" s="17"/>
      <c r="I266" s="17"/>
      <c r="J266" s="17"/>
      <c r="K266" s="17"/>
      <c r="L266" s="17"/>
      <c r="M266" s="17"/>
      <c r="N266" s="17"/>
      <c r="O266" s="17"/>
      <c r="P266" s="17"/>
      <c r="Q266" s="17"/>
    </row>
    <row r="267" spans="2:17" x14ac:dyDescent="0.35">
      <c r="B267" s="6" t="s">
        <v>156</v>
      </c>
      <c r="C267" s="17"/>
      <c r="D267" s="17"/>
      <c r="E267" s="17"/>
      <c r="F267" s="17"/>
      <c r="G267" s="17"/>
      <c r="H267" s="17"/>
      <c r="I267" s="17"/>
      <c r="J267" s="17"/>
      <c r="K267" s="17"/>
      <c r="L267" s="17"/>
      <c r="M267" s="17"/>
      <c r="N267" s="17"/>
      <c r="O267" s="17"/>
      <c r="P267" s="17"/>
      <c r="Q267" s="17"/>
    </row>
    <row r="268" spans="2:17" x14ac:dyDescent="0.35">
      <c r="B268" s="24" t="s">
        <v>15</v>
      </c>
      <c r="C268" s="17"/>
      <c r="D268" s="17"/>
      <c r="E268" s="17"/>
      <c r="F268" s="17"/>
      <c r="G268" s="17"/>
      <c r="H268" s="17"/>
      <c r="I268" s="17"/>
      <c r="J268" s="17"/>
      <c r="K268" s="17"/>
      <c r="L268" s="17"/>
      <c r="M268" s="17"/>
      <c r="N268" s="17"/>
      <c r="O268" s="17"/>
      <c r="P268" s="17"/>
      <c r="Q268" s="17"/>
    </row>
    <row r="269" spans="2:17" x14ac:dyDescent="0.35">
      <c r="B269" t="s">
        <v>157</v>
      </c>
      <c r="C269" s="17">
        <v>0.20686212731222101</v>
      </c>
      <c r="D269" s="17">
        <v>0.22822283806278901</v>
      </c>
      <c r="E269" s="17">
        <v>0.18569200024552299</v>
      </c>
      <c r="F269" s="17"/>
      <c r="G269" s="17">
        <v>0.31242282641679198</v>
      </c>
      <c r="H269" s="17">
        <v>0.26117196604812098</v>
      </c>
      <c r="I269" s="17">
        <v>0.246929339774934</v>
      </c>
      <c r="J269" s="17">
        <v>0.13848004518971299</v>
      </c>
      <c r="K269" s="17">
        <v>0.15932898513652</v>
      </c>
      <c r="L269" s="17">
        <v>4.6750081342496801E-2</v>
      </c>
      <c r="M269" s="17"/>
      <c r="N269" s="17">
        <v>0.27295264334613201</v>
      </c>
      <c r="O269" s="17">
        <v>0.12928826510261901</v>
      </c>
      <c r="P269" s="17">
        <v>0.13624770577598799</v>
      </c>
      <c r="Q269" s="17">
        <v>0.13580900203248</v>
      </c>
    </row>
    <row r="270" spans="2:17" x14ac:dyDescent="0.35">
      <c r="B270" t="s">
        <v>158</v>
      </c>
      <c r="C270" s="17">
        <v>0.466166508526898</v>
      </c>
      <c r="D270" s="17">
        <v>0.472206950133161</v>
      </c>
      <c r="E270" s="17">
        <v>0.45959156544123703</v>
      </c>
      <c r="F270" s="17"/>
      <c r="G270" s="17">
        <v>0.38605609887370101</v>
      </c>
      <c r="H270" s="17">
        <v>0.47029078502849703</v>
      </c>
      <c r="I270" s="17">
        <v>0.45322935636603501</v>
      </c>
      <c r="J270" s="17">
        <v>0.47988379445329898</v>
      </c>
      <c r="K270" s="17">
        <v>0.44892873493681901</v>
      </c>
      <c r="L270" s="17">
        <v>0.86610250104255804</v>
      </c>
      <c r="M270" s="17"/>
      <c r="N270" s="17">
        <v>0.484042517715913</v>
      </c>
      <c r="O270" s="17">
        <v>0.46138048599169501</v>
      </c>
      <c r="P270" s="17">
        <v>0.44382961744723098</v>
      </c>
      <c r="Q270" s="17">
        <v>0.42354763385642702</v>
      </c>
    </row>
    <row r="271" spans="2:17" x14ac:dyDescent="0.35">
      <c r="B271" t="s">
        <v>159</v>
      </c>
      <c r="C271" s="17">
        <v>0.19558988757878601</v>
      </c>
      <c r="D271" s="17">
        <v>0.18958760182455101</v>
      </c>
      <c r="E271" s="17">
        <v>0.20179065178029901</v>
      </c>
      <c r="F271" s="17"/>
      <c r="G271" s="17">
        <v>0.172697228500934</v>
      </c>
      <c r="H271" s="17">
        <v>0.16348843093090101</v>
      </c>
      <c r="I271" s="17">
        <v>0.19013426286963001</v>
      </c>
      <c r="J271" s="17">
        <v>0.212930902008865</v>
      </c>
      <c r="K271" s="17">
        <v>0.229050147395161</v>
      </c>
      <c r="L271" s="17">
        <v>4.0397336272448597E-2</v>
      </c>
      <c r="M271" s="17"/>
      <c r="N271" s="17">
        <v>0.15726409187152399</v>
      </c>
      <c r="O271" s="17">
        <v>0.22377667953078301</v>
      </c>
      <c r="P271" s="17">
        <v>0.25546212114378303</v>
      </c>
      <c r="Q271" s="17">
        <v>0.242683610432575</v>
      </c>
    </row>
    <row r="272" spans="2:17" x14ac:dyDescent="0.35">
      <c r="B272" t="s">
        <v>160</v>
      </c>
      <c r="C272" s="17">
        <v>5.0362892534860398E-2</v>
      </c>
      <c r="D272" s="17">
        <v>4.5056185545895099E-2</v>
      </c>
      <c r="E272" s="17">
        <v>5.5723330493491798E-2</v>
      </c>
      <c r="F272" s="17"/>
      <c r="G272" s="17">
        <v>0.12882384620857301</v>
      </c>
      <c r="H272" s="17">
        <v>4.1887707232208297E-2</v>
      </c>
      <c r="I272" s="17">
        <v>4.7725262767496002E-2</v>
      </c>
      <c r="J272" s="17">
        <v>6.2003977604442401E-2</v>
      </c>
      <c r="K272" s="17">
        <v>3.3490118005689302E-2</v>
      </c>
      <c r="L272" s="17">
        <v>0</v>
      </c>
      <c r="M272" s="17"/>
      <c r="N272" s="17">
        <v>4.0316892254892801E-2</v>
      </c>
      <c r="O272" s="17">
        <v>5.8211044066261798E-2</v>
      </c>
      <c r="P272" s="17">
        <v>7.0995114977308496E-2</v>
      </c>
      <c r="Q272" s="17">
        <v>5.65192523750579E-2</v>
      </c>
    </row>
    <row r="273" spans="2:17" x14ac:dyDescent="0.35">
      <c r="B273" t="s">
        <v>57</v>
      </c>
      <c r="C273" s="17">
        <v>8.1018584047234596E-2</v>
      </c>
      <c r="D273" s="17">
        <v>6.49264244336034E-2</v>
      </c>
      <c r="E273" s="17">
        <v>9.7202452039449702E-2</v>
      </c>
      <c r="F273" s="17"/>
      <c r="G273" s="17">
        <v>0</v>
      </c>
      <c r="H273" s="17">
        <v>6.3161110760272199E-2</v>
      </c>
      <c r="I273" s="17">
        <v>6.19817782219046E-2</v>
      </c>
      <c r="J273" s="17">
        <v>0.10670128074368</v>
      </c>
      <c r="K273" s="17">
        <v>0.12920201452581001</v>
      </c>
      <c r="L273" s="17">
        <v>4.6750081342496801E-2</v>
      </c>
      <c r="M273" s="17"/>
      <c r="N273" s="17">
        <v>4.5423854811538003E-2</v>
      </c>
      <c r="O273" s="17">
        <v>0.12734352530863999</v>
      </c>
      <c r="P273" s="17">
        <v>9.3465440655690096E-2</v>
      </c>
      <c r="Q273" s="17">
        <v>0.14144050130346</v>
      </c>
    </row>
    <row r="274" spans="2:17" x14ac:dyDescent="0.35">
      <c r="C274" s="17"/>
      <c r="D274" s="17"/>
      <c r="E274" s="17"/>
      <c r="F274" s="17"/>
      <c r="G274" s="17"/>
      <c r="H274" s="17"/>
      <c r="I274" s="17"/>
      <c r="J274" s="17"/>
      <c r="K274" s="17"/>
      <c r="L274" s="17"/>
      <c r="M274" s="17"/>
      <c r="N274" s="17"/>
      <c r="O274" s="17"/>
      <c r="P274" s="17"/>
      <c r="Q274" s="17"/>
    </row>
    <row r="275" spans="2:17" x14ac:dyDescent="0.35">
      <c r="B275" s="6" t="s">
        <v>161</v>
      </c>
      <c r="C275" s="17"/>
      <c r="D275" s="17"/>
      <c r="E275" s="17"/>
      <c r="F275" s="17"/>
      <c r="G275" s="17"/>
      <c r="H275" s="17"/>
      <c r="I275" s="17"/>
      <c r="J275" s="17"/>
      <c r="K275" s="17"/>
      <c r="L275" s="17"/>
      <c r="M275" s="17"/>
      <c r="N275" s="17"/>
      <c r="O275" s="17"/>
      <c r="P275" s="17"/>
      <c r="Q275" s="17"/>
    </row>
    <row r="276" spans="2:17" x14ac:dyDescent="0.35">
      <c r="B276" s="24" t="s">
        <v>15</v>
      </c>
      <c r="C276" s="17"/>
      <c r="D276" s="17"/>
      <c r="E276" s="17"/>
      <c r="F276" s="17"/>
      <c r="G276" s="17"/>
      <c r="H276" s="17"/>
      <c r="I276" s="17"/>
      <c r="J276" s="17"/>
      <c r="K276" s="17"/>
      <c r="L276" s="17"/>
      <c r="M276" s="17"/>
      <c r="N276" s="17"/>
      <c r="O276" s="17"/>
      <c r="P276" s="17"/>
      <c r="Q276" s="17"/>
    </row>
    <row r="277" spans="2:17" x14ac:dyDescent="0.35">
      <c r="B277" t="s">
        <v>157</v>
      </c>
      <c r="C277" s="17">
        <v>0.19894430924127501</v>
      </c>
      <c r="D277" s="17">
        <v>0.22771169610504699</v>
      </c>
      <c r="E277" s="17">
        <v>0.17035447295171599</v>
      </c>
      <c r="F277" s="17"/>
      <c r="G277" s="17">
        <v>0.37647238098216601</v>
      </c>
      <c r="H277" s="17">
        <v>0.28190685944263799</v>
      </c>
      <c r="I277" s="17">
        <v>0.24103699684819499</v>
      </c>
      <c r="J277" s="17">
        <v>0.12256346142652701</v>
      </c>
      <c r="K277" s="17">
        <v>0.12209988737045301</v>
      </c>
      <c r="L277" s="17">
        <v>0</v>
      </c>
      <c r="M277" s="17"/>
      <c r="N277" s="17">
        <v>0.28296600596740201</v>
      </c>
      <c r="O277" s="17">
        <v>8.3848635539328406E-2</v>
      </c>
      <c r="P277" s="17">
        <v>0.10376131102696</v>
      </c>
      <c r="Q277" s="17">
        <v>0.130448737732313</v>
      </c>
    </row>
    <row r="278" spans="2:17" x14ac:dyDescent="0.35">
      <c r="B278" t="s">
        <v>158</v>
      </c>
      <c r="C278" s="17">
        <v>0.41641284109725102</v>
      </c>
      <c r="D278" s="17">
        <v>0.41393604588507099</v>
      </c>
      <c r="E278" s="17">
        <v>0.419305010767972</v>
      </c>
      <c r="F278" s="17"/>
      <c r="G278" s="17">
        <v>0.22347665407650699</v>
      </c>
      <c r="H278" s="17">
        <v>0.41195625180530399</v>
      </c>
      <c r="I278" s="17">
        <v>0.39771187866190399</v>
      </c>
      <c r="J278" s="17">
        <v>0.424365059405441</v>
      </c>
      <c r="K278" s="17">
        <v>0.48074439796443003</v>
      </c>
      <c r="L278" s="17">
        <v>0.756386664756172</v>
      </c>
      <c r="M278" s="17"/>
      <c r="N278" s="17">
        <v>0.41952334968758098</v>
      </c>
      <c r="O278" s="17">
        <v>0.412274685440079</v>
      </c>
      <c r="P278" s="17">
        <v>0.42357591173522702</v>
      </c>
      <c r="Q278" s="17">
        <v>0.40649186931456099</v>
      </c>
    </row>
    <row r="279" spans="2:17" x14ac:dyDescent="0.35">
      <c r="B279" t="s">
        <v>159</v>
      </c>
      <c r="C279" s="17">
        <v>0.237878318641641</v>
      </c>
      <c r="D279" s="17">
        <v>0.22892945653498101</v>
      </c>
      <c r="E279" s="17">
        <v>0.24607636631902299</v>
      </c>
      <c r="F279" s="17"/>
      <c r="G279" s="17">
        <v>0.23989331930301699</v>
      </c>
      <c r="H279" s="17">
        <v>0.22352383227216999</v>
      </c>
      <c r="I279" s="17">
        <v>0.23399169964750699</v>
      </c>
      <c r="J279" s="17">
        <v>0.26083775987053998</v>
      </c>
      <c r="K279" s="17">
        <v>0.20547424398219799</v>
      </c>
      <c r="L279" s="17">
        <v>0.15164216351802401</v>
      </c>
      <c r="M279" s="17"/>
      <c r="N279" s="17">
        <v>0.20031392810700199</v>
      </c>
      <c r="O279" s="17">
        <v>0.31508962075978802</v>
      </c>
      <c r="P279" s="17">
        <v>0.24705737970917399</v>
      </c>
      <c r="Q279" s="17">
        <v>0.26480017560902502</v>
      </c>
    </row>
    <row r="280" spans="2:17" x14ac:dyDescent="0.35">
      <c r="B280" t="s">
        <v>160</v>
      </c>
      <c r="C280" s="17">
        <v>6.11951780903041E-2</v>
      </c>
      <c r="D280" s="17">
        <v>5.9989711711949598E-2</v>
      </c>
      <c r="E280" s="17">
        <v>6.2462274179150699E-2</v>
      </c>
      <c r="F280" s="17"/>
      <c r="G280" s="17">
        <v>0.16015764563831</v>
      </c>
      <c r="H280" s="17">
        <v>4.6693753290403997E-2</v>
      </c>
      <c r="I280" s="17">
        <v>5.4551345348279698E-2</v>
      </c>
      <c r="J280" s="17">
        <v>7.8977544501611097E-2</v>
      </c>
      <c r="K280" s="17">
        <v>5.2470113535304203E-2</v>
      </c>
      <c r="L280" s="17">
        <v>0</v>
      </c>
      <c r="M280" s="17"/>
      <c r="N280" s="17">
        <v>5.0939187023037298E-2</v>
      </c>
      <c r="O280" s="17">
        <v>6.6382799353616795E-2</v>
      </c>
      <c r="P280" s="17">
        <v>0.107260500430886</v>
      </c>
      <c r="Q280" s="17">
        <v>4.9985176128051097E-2</v>
      </c>
    </row>
    <row r="281" spans="2:17" x14ac:dyDescent="0.35">
      <c r="B281" t="s">
        <v>57</v>
      </c>
      <c r="C281" s="17">
        <v>8.55693529295289E-2</v>
      </c>
      <c r="D281" s="17">
        <v>6.9433089762950401E-2</v>
      </c>
      <c r="E281" s="17">
        <v>0.10180187578213901</v>
      </c>
      <c r="F281" s="17"/>
      <c r="G281" s="17">
        <v>0</v>
      </c>
      <c r="H281" s="17">
        <v>3.5919303189484497E-2</v>
      </c>
      <c r="I281" s="17">
        <v>7.2708079494114106E-2</v>
      </c>
      <c r="J281" s="17">
        <v>0.113256174795882</v>
      </c>
      <c r="K281" s="17">
        <v>0.13921135714761501</v>
      </c>
      <c r="L281" s="17">
        <v>9.1971171725804601E-2</v>
      </c>
      <c r="M281" s="17"/>
      <c r="N281" s="17">
        <v>4.6257529214978103E-2</v>
      </c>
      <c r="O281" s="17">
        <v>0.12240425890718799</v>
      </c>
      <c r="P281" s="17">
        <v>0.118344897097753</v>
      </c>
      <c r="Q281" s="17">
        <v>0.14827404121605001</v>
      </c>
    </row>
    <row r="282" spans="2:17" x14ac:dyDescent="0.35">
      <c r="C282" s="17"/>
      <c r="D282" s="17"/>
      <c r="E282" s="17"/>
      <c r="F282" s="17"/>
      <c r="G282" s="17"/>
      <c r="H282" s="17"/>
      <c r="I282" s="17"/>
      <c r="J282" s="17"/>
      <c r="K282" s="17"/>
      <c r="L282" s="17"/>
      <c r="M282" s="17"/>
      <c r="N282" s="17"/>
      <c r="O282" s="17"/>
      <c r="P282" s="17"/>
      <c r="Q282" s="17"/>
    </row>
    <row r="283" spans="2:17" x14ac:dyDescent="0.35">
      <c r="B283" s="6" t="s">
        <v>162</v>
      </c>
      <c r="C283" s="17"/>
      <c r="D283" s="17"/>
      <c r="E283" s="17"/>
      <c r="F283" s="17"/>
      <c r="G283" s="17"/>
      <c r="H283" s="17"/>
      <c r="I283" s="17"/>
      <c r="J283" s="17"/>
      <c r="K283" s="17"/>
      <c r="L283" s="17"/>
      <c r="M283" s="17"/>
      <c r="N283" s="17"/>
      <c r="O283" s="17"/>
      <c r="P283" s="17"/>
      <c r="Q283" s="17"/>
    </row>
    <row r="284" spans="2:17" x14ac:dyDescent="0.35">
      <c r="B284" s="24" t="s">
        <v>15</v>
      </c>
      <c r="C284" s="17"/>
      <c r="D284" s="17"/>
      <c r="E284" s="17"/>
      <c r="F284" s="17"/>
      <c r="G284" s="17"/>
      <c r="H284" s="17"/>
      <c r="I284" s="17"/>
      <c r="J284" s="17"/>
      <c r="K284" s="17"/>
      <c r="L284" s="17"/>
      <c r="M284" s="17"/>
      <c r="N284" s="17"/>
      <c r="O284" s="17"/>
      <c r="P284" s="17"/>
      <c r="Q284" s="17"/>
    </row>
    <row r="285" spans="2:17" x14ac:dyDescent="0.35">
      <c r="B285" t="s">
        <v>157</v>
      </c>
      <c r="C285" s="17">
        <v>0.192427966827075</v>
      </c>
      <c r="D285" s="17">
        <v>0.22061269143676801</v>
      </c>
      <c r="E285" s="17">
        <v>0.16441472628561199</v>
      </c>
      <c r="F285" s="17"/>
      <c r="G285" s="17">
        <v>0.109809866106336</v>
      </c>
      <c r="H285" s="17">
        <v>0.27219560597165698</v>
      </c>
      <c r="I285" s="17">
        <v>0.23403692527693501</v>
      </c>
      <c r="J285" s="17">
        <v>0.11755203689065399</v>
      </c>
      <c r="K285" s="17">
        <v>0.13932698400128399</v>
      </c>
      <c r="L285" s="17">
        <v>0</v>
      </c>
      <c r="M285" s="17"/>
      <c r="N285" s="17">
        <v>0.26565625963246697</v>
      </c>
      <c r="O285" s="17">
        <v>8.9182091268703204E-2</v>
      </c>
      <c r="P285" s="17">
        <v>0.11434112221500101</v>
      </c>
      <c r="Q285" s="17">
        <v>0.123428647739606</v>
      </c>
    </row>
    <row r="286" spans="2:17" x14ac:dyDescent="0.35">
      <c r="B286" t="s">
        <v>158</v>
      </c>
      <c r="C286" s="17">
        <v>0.43530290968899099</v>
      </c>
      <c r="D286" s="17">
        <v>0.441687191144227</v>
      </c>
      <c r="E286" s="17">
        <v>0.42934658457950597</v>
      </c>
      <c r="F286" s="17"/>
      <c r="G286" s="17">
        <v>0.54369539689336599</v>
      </c>
      <c r="H286" s="17">
        <v>0.43568917524547701</v>
      </c>
      <c r="I286" s="17">
        <v>0.423776897090893</v>
      </c>
      <c r="J286" s="17">
        <v>0.439415170301164</v>
      </c>
      <c r="K286" s="17">
        <v>0.43233553028966998</v>
      </c>
      <c r="L286" s="17">
        <v>0.86763149200174705</v>
      </c>
      <c r="M286" s="17"/>
      <c r="N286" s="17">
        <v>0.43557920603565697</v>
      </c>
      <c r="O286" s="17">
        <v>0.43540747062702501</v>
      </c>
      <c r="P286" s="17">
        <v>0.46446843339961502</v>
      </c>
      <c r="Q286" s="17">
        <v>0.41169598576490701</v>
      </c>
    </row>
    <row r="287" spans="2:17" x14ac:dyDescent="0.35">
      <c r="B287" t="s">
        <v>159</v>
      </c>
      <c r="C287" s="17">
        <v>0.23585355820743301</v>
      </c>
      <c r="D287" s="17">
        <v>0.223757597581909</v>
      </c>
      <c r="E287" s="17">
        <v>0.24719888893518299</v>
      </c>
      <c r="F287" s="17"/>
      <c r="G287" s="17">
        <v>0.23131075365277901</v>
      </c>
      <c r="H287" s="17">
        <v>0.20897498280297599</v>
      </c>
      <c r="I287" s="17">
        <v>0.230346343966149</v>
      </c>
      <c r="J287" s="17">
        <v>0.26303796480313901</v>
      </c>
      <c r="K287" s="17">
        <v>0.227477014201768</v>
      </c>
      <c r="L287" s="17">
        <v>4.0397336272448597E-2</v>
      </c>
      <c r="M287" s="17"/>
      <c r="N287" s="17">
        <v>0.20272043797828501</v>
      </c>
      <c r="O287" s="17">
        <v>0.292441559880459</v>
      </c>
      <c r="P287" s="17">
        <v>0.24497061729028799</v>
      </c>
      <c r="Q287" s="17">
        <v>0.274595527416438</v>
      </c>
    </row>
    <row r="288" spans="2:17" x14ac:dyDescent="0.35">
      <c r="B288" t="s">
        <v>160</v>
      </c>
      <c r="C288" s="17">
        <v>5.5170335909003297E-2</v>
      </c>
      <c r="D288" s="17">
        <v>4.8697927227234997E-2</v>
      </c>
      <c r="E288" s="17">
        <v>6.1702064415105E-2</v>
      </c>
      <c r="F288" s="17"/>
      <c r="G288" s="17">
        <v>0.115183983347519</v>
      </c>
      <c r="H288" s="17">
        <v>4.0234014497399197E-2</v>
      </c>
      <c r="I288" s="17">
        <v>5.1520451823367702E-2</v>
      </c>
      <c r="J288" s="17">
        <v>7.0002933831317199E-2</v>
      </c>
      <c r="K288" s="17">
        <v>4.4329440428335302E-2</v>
      </c>
      <c r="L288" s="17">
        <v>0</v>
      </c>
      <c r="M288" s="17"/>
      <c r="N288" s="17">
        <v>4.9665555138456698E-2</v>
      </c>
      <c r="O288" s="17">
        <v>6.0189896444025899E-2</v>
      </c>
      <c r="P288" s="17">
        <v>6.9490082979673407E-2</v>
      </c>
      <c r="Q288" s="17">
        <v>5.2993973842624699E-2</v>
      </c>
    </row>
    <row r="289" spans="2:17" x14ac:dyDescent="0.35">
      <c r="B289" t="s">
        <v>57</v>
      </c>
      <c r="C289" s="17">
        <v>8.1245229367496993E-2</v>
      </c>
      <c r="D289" s="17">
        <v>6.5244592609860402E-2</v>
      </c>
      <c r="E289" s="17">
        <v>9.7337735784593399E-2</v>
      </c>
      <c r="F289" s="17"/>
      <c r="G289" s="17">
        <v>0</v>
      </c>
      <c r="H289" s="17">
        <v>4.2906221482491E-2</v>
      </c>
      <c r="I289" s="17">
        <v>6.0319381842654701E-2</v>
      </c>
      <c r="J289" s="17">
        <v>0.109991894173726</v>
      </c>
      <c r="K289" s="17">
        <v>0.15653103107894301</v>
      </c>
      <c r="L289" s="17">
        <v>9.1971171725804601E-2</v>
      </c>
      <c r="M289" s="17"/>
      <c r="N289" s="17">
        <v>4.6378541215133899E-2</v>
      </c>
      <c r="O289" s="17">
        <v>0.12277898177978699</v>
      </c>
      <c r="P289" s="17">
        <v>0.10672974411542301</v>
      </c>
      <c r="Q289" s="17">
        <v>0.137285865236424</v>
      </c>
    </row>
    <row r="290" spans="2:17" x14ac:dyDescent="0.35">
      <c r="C290" s="17"/>
      <c r="D290" s="17"/>
      <c r="E290" s="17"/>
      <c r="F290" s="17"/>
      <c r="G290" s="17"/>
      <c r="H290" s="17"/>
      <c r="I290" s="17"/>
      <c r="J290" s="17"/>
      <c r="K290" s="17"/>
      <c r="L290" s="17"/>
      <c r="M290" s="17"/>
      <c r="N290" s="17"/>
      <c r="O290" s="17"/>
      <c r="P290" s="17"/>
      <c r="Q290" s="17"/>
    </row>
    <row r="291" spans="2:17" x14ac:dyDescent="0.35">
      <c r="B291" s="6" t="s">
        <v>163</v>
      </c>
      <c r="C291" s="17"/>
      <c r="D291" s="17"/>
      <c r="E291" s="17"/>
      <c r="F291" s="17"/>
      <c r="G291" s="17"/>
      <c r="H291" s="17"/>
      <c r="I291" s="17"/>
      <c r="J291" s="17"/>
      <c r="K291" s="17"/>
      <c r="L291" s="17"/>
      <c r="M291" s="17"/>
      <c r="N291" s="17"/>
      <c r="O291" s="17"/>
      <c r="P291" s="17"/>
      <c r="Q291" s="17"/>
    </row>
    <row r="292" spans="2:17" x14ac:dyDescent="0.35">
      <c r="B292" s="24" t="s">
        <v>15</v>
      </c>
      <c r="C292" s="17"/>
      <c r="D292" s="17"/>
      <c r="E292" s="17"/>
      <c r="F292" s="17"/>
      <c r="G292" s="17"/>
      <c r="H292" s="17"/>
      <c r="I292" s="17"/>
      <c r="J292" s="17"/>
      <c r="K292" s="17"/>
      <c r="L292" s="17"/>
      <c r="M292" s="17"/>
      <c r="N292" s="17"/>
      <c r="O292" s="17"/>
      <c r="P292" s="17"/>
      <c r="Q292" s="17"/>
    </row>
    <row r="293" spans="2:17" x14ac:dyDescent="0.35">
      <c r="B293" t="s">
        <v>164</v>
      </c>
      <c r="C293" s="17">
        <v>0.14277160058338201</v>
      </c>
      <c r="D293" s="17">
        <v>0.17026040014778099</v>
      </c>
      <c r="E293" s="17">
        <v>0.115405444194853</v>
      </c>
      <c r="F293" s="17"/>
      <c r="G293" s="17">
        <v>0.19277262162109601</v>
      </c>
      <c r="H293" s="17">
        <v>0.196330185709431</v>
      </c>
      <c r="I293" s="17">
        <v>0.18452019528607899</v>
      </c>
      <c r="J293" s="17">
        <v>8.2247876491419902E-2</v>
      </c>
      <c r="K293" s="17">
        <v>6.1455030671742399E-2</v>
      </c>
      <c r="L293" s="17">
        <v>0</v>
      </c>
      <c r="M293" s="17"/>
      <c r="N293" s="17">
        <v>0.207897816246745</v>
      </c>
      <c r="O293" s="17">
        <v>6.5548830314697007E-2</v>
      </c>
      <c r="P293" s="17">
        <v>6.1027673179018901E-2</v>
      </c>
      <c r="Q293" s="17">
        <v>7.9847660392687897E-2</v>
      </c>
    </row>
    <row r="294" spans="2:17" x14ac:dyDescent="0.35">
      <c r="B294" t="s">
        <v>165</v>
      </c>
      <c r="C294" s="17">
        <v>0.252091865364581</v>
      </c>
      <c r="D294" s="17">
        <v>0.28708500168976703</v>
      </c>
      <c r="E294" s="17">
        <v>0.21633137386668899</v>
      </c>
      <c r="F294" s="17"/>
      <c r="G294" s="17">
        <v>0.104633942835335</v>
      </c>
      <c r="H294" s="17">
        <v>0.35275132827188499</v>
      </c>
      <c r="I294" s="17">
        <v>0.27418579786986402</v>
      </c>
      <c r="J294" s="17">
        <v>0.200984933197973</v>
      </c>
      <c r="K294" s="17">
        <v>0.196795354128078</v>
      </c>
      <c r="L294" s="17">
        <v>0</v>
      </c>
      <c r="M294" s="17"/>
      <c r="N294" s="17">
        <v>0.28325362970498202</v>
      </c>
      <c r="O294" s="17">
        <v>0.17390850560110599</v>
      </c>
      <c r="P294" s="17">
        <v>0.26310678812748101</v>
      </c>
      <c r="Q294" s="17">
        <v>0.21678613755746701</v>
      </c>
    </row>
    <row r="295" spans="2:17" x14ac:dyDescent="0.35">
      <c r="B295" t="s">
        <v>166</v>
      </c>
      <c r="C295" s="17">
        <v>0.22350493217999401</v>
      </c>
      <c r="D295" s="17">
        <v>0.19533250436979099</v>
      </c>
      <c r="E295" s="17">
        <v>0.25191903690102002</v>
      </c>
      <c r="F295" s="17"/>
      <c r="G295" s="17">
        <v>0.318493794979676</v>
      </c>
      <c r="H295" s="17">
        <v>0.184453100161733</v>
      </c>
      <c r="I295" s="17">
        <v>0.193940798355281</v>
      </c>
      <c r="J295" s="17">
        <v>0.28890643990131099</v>
      </c>
      <c r="K295" s="17">
        <v>0.19456335679949399</v>
      </c>
      <c r="L295" s="17">
        <v>0.26549059247281298</v>
      </c>
      <c r="M295" s="17"/>
      <c r="N295" s="17">
        <v>0.18212571538429301</v>
      </c>
      <c r="O295" s="17">
        <v>0.25599533946587</v>
      </c>
      <c r="P295" s="17">
        <v>0.25284459677687998</v>
      </c>
      <c r="Q295" s="17">
        <v>0.305100540288685</v>
      </c>
    </row>
    <row r="296" spans="2:17" x14ac:dyDescent="0.35">
      <c r="B296" t="s">
        <v>167</v>
      </c>
      <c r="C296" s="17">
        <v>0.26711272217701498</v>
      </c>
      <c r="D296" s="17">
        <v>0.22922501791049699</v>
      </c>
      <c r="E296" s="17">
        <v>0.30529220011259101</v>
      </c>
      <c r="F296" s="17"/>
      <c r="G296" s="17">
        <v>0.22054244502067399</v>
      </c>
      <c r="H296" s="17">
        <v>0.20188877418057699</v>
      </c>
      <c r="I296" s="17">
        <v>0.24372316394687699</v>
      </c>
      <c r="J296" s="17">
        <v>0.30255525046167098</v>
      </c>
      <c r="K296" s="17">
        <v>0.34842408671130798</v>
      </c>
      <c r="L296" s="17">
        <v>0.51217316217459297</v>
      </c>
      <c r="M296" s="17"/>
      <c r="N296" s="17">
        <v>0.23449600709766599</v>
      </c>
      <c r="O296" s="17">
        <v>0.36058295529908502</v>
      </c>
      <c r="P296" s="17">
        <v>0.29030445743377098</v>
      </c>
      <c r="Q296" s="17">
        <v>0.25038010255918702</v>
      </c>
    </row>
    <row r="297" spans="2:17" x14ac:dyDescent="0.35">
      <c r="B297" t="s">
        <v>168</v>
      </c>
      <c r="C297" s="17">
        <v>9.5854043329500094E-2</v>
      </c>
      <c r="D297" s="17">
        <v>0.10657552314465001</v>
      </c>
      <c r="E297" s="17">
        <v>8.5220299981579206E-2</v>
      </c>
      <c r="F297" s="17"/>
      <c r="G297" s="17">
        <v>0.16355719554321899</v>
      </c>
      <c r="H297" s="17">
        <v>4.3108310735271903E-2</v>
      </c>
      <c r="I297" s="17">
        <v>8.6764952628692105E-2</v>
      </c>
      <c r="J297" s="17">
        <v>0.103872419566288</v>
      </c>
      <c r="K297" s="17">
        <v>0.181463510151395</v>
      </c>
      <c r="L297" s="17">
        <v>0.222336245352594</v>
      </c>
      <c r="M297" s="17"/>
      <c r="N297" s="17">
        <v>8.38101227302019E-2</v>
      </c>
      <c r="O297" s="17">
        <v>0.110182383536588</v>
      </c>
      <c r="P297" s="17">
        <v>0.122428901627197</v>
      </c>
      <c r="Q297" s="17">
        <v>0.101719400117965</v>
      </c>
    </row>
    <row r="298" spans="2:17" x14ac:dyDescent="0.35">
      <c r="B298" t="s">
        <v>57</v>
      </c>
      <c r="C298" s="17">
        <v>1.86648363655285E-2</v>
      </c>
      <c r="D298" s="17">
        <v>1.15215527375142E-2</v>
      </c>
      <c r="E298" s="17">
        <v>2.5831644943267899E-2</v>
      </c>
      <c r="F298" s="17"/>
      <c r="G298" s="17">
        <v>0</v>
      </c>
      <c r="H298" s="17">
        <v>2.14683009411013E-2</v>
      </c>
      <c r="I298" s="17">
        <v>1.6865091913206998E-2</v>
      </c>
      <c r="J298" s="17">
        <v>2.14330803813369E-2</v>
      </c>
      <c r="K298" s="17">
        <v>1.7298661537982901E-2</v>
      </c>
      <c r="L298" s="17">
        <v>0</v>
      </c>
      <c r="M298" s="17"/>
      <c r="N298" s="17">
        <v>8.4167088361126793E-3</v>
      </c>
      <c r="O298" s="17">
        <v>3.3781985782654199E-2</v>
      </c>
      <c r="P298" s="17">
        <v>1.02875828556519E-2</v>
      </c>
      <c r="Q298" s="17">
        <v>4.6166159084007598E-2</v>
      </c>
    </row>
    <row r="299" spans="2:17" x14ac:dyDescent="0.35">
      <c r="C299" s="17"/>
      <c r="D299" s="17"/>
      <c r="E299" s="17"/>
      <c r="F299" s="17"/>
      <c r="G299" s="17"/>
      <c r="H299" s="17"/>
      <c r="I299" s="17"/>
      <c r="J299" s="17"/>
      <c r="K299" s="17"/>
      <c r="L299" s="17"/>
      <c r="M299" s="17"/>
      <c r="N299" s="17"/>
      <c r="O299" s="17"/>
      <c r="P299" s="17"/>
      <c r="Q299" s="17"/>
    </row>
    <row r="300" spans="2:17" x14ac:dyDescent="0.35">
      <c r="B300" s="6" t="s">
        <v>169</v>
      </c>
      <c r="C300" s="17"/>
      <c r="D300" s="17"/>
      <c r="E300" s="17"/>
      <c r="F300" s="17"/>
      <c r="G300" s="17"/>
      <c r="H300" s="17"/>
      <c r="I300" s="17"/>
      <c r="J300" s="17"/>
      <c r="K300" s="17"/>
      <c r="L300" s="17"/>
      <c r="M300" s="17"/>
      <c r="N300" s="17"/>
      <c r="O300" s="17"/>
      <c r="P300" s="17"/>
      <c r="Q300" s="17"/>
    </row>
    <row r="301" spans="2:17" x14ac:dyDescent="0.35">
      <c r="B301" s="24" t="s">
        <v>15</v>
      </c>
      <c r="C301" s="17"/>
      <c r="D301" s="17"/>
      <c r="E301" s="17"/>
      <c r="F301" s="17"/>
      <c r="G301" s="17"/>
      <c r="H301" s="17"/>
      <c r="I301" s="17"/>
      <c r="J301" s="17"/>
      <c r="K301" s="17"/>
      <c r="L301" s="17"/>
      <c r="M301" s="17"/>
      <c r="N301" s="17"/>
      <c r="O301" s="17"/>
      <c r="P301" s="17"/>
      <c r="Q301" s="17"/>
    </row>
    <row r="302" spans="2:17" x14ac:dyDescent="0.35">
      <c r="B302" t="s">
        <v>170</v>
      </c>
      <c r="C302" s="17">
        <v>9.7487873740756695E-2</v>
      </c>
      <c r="D302" s="17">
        <v>7.6561104820746198E-2</v>
      </c>
      <c r="E302" s="17">
        <v>0.118526084186687</v>
      </c>
      <c r="F302" s="17"/>
      <c r="G302" s="17">
        <v>0.104633942835335</v>
      </c>
      <c r="H302" s="17">
        <v>0.128127260620123</v>
      </c>
      <c r="I302" s="17">
        <v>9.8111187386625401E-2</v>
      </c>
      <c r="J302" s="17">
        <v>9.2023266050048E-2</v>
      </c>
      <c r="K302" s="17">
        <v>7.4521891335684098E-2</v>
      </c>
      <c r="L302" s="17">
        <v>0</v>
      </c>
      <c r="M302" s="17"/>
      <c r="N302" s="17">
        <v>7.71310321190221E-2</v>
      </c>
      <c r="O302" s="17">
        <v>0.112438017957162</v>
      </c>
      <c r="P302" s="17">
        <v>0.11409646783395599</v>
      </c>
      <c r="Q302" s="17">
        <v>0.136509802337418</v>
      </c>
    </row>
    <row r="303" spans="2:17" x14ac:dyDescent="0.35">
      <c r="B303" t="s">
        <v>171</v>
      </c>
      <c r="C303" s="17">
        <v>0.86207983828650603</v>
      </c>
      <c r="D303" s="17">
        <v>0.88376129857438401</v>
      </c>
      <c r="E303" s="17">
        <v>0.84024624623097799</v>
      </c>
      <c r="F303" s="17"/>
      <c r="G303" s="17">
        <v>0.895366057164665</v>
      </c>
      <c r="H303" s="17">
        <v>0.85828052673023003</v>
      </c>
      <c r="I303" s="17">
        <v>0.87520058108770804</v>
      </c>
      <c r="J303" s="17">
        <v>0.83836817844408895</v>
      </c>
      <c r="K303" s="17">
        <v>0.86738572709598305</v>
      </c>
      <c r="L303" s="17">
        <v>1</v>
      </c>
      <c r="M303" s="17"/>
      <c r="N303" s="17">
        <v>0.89767322613368705</v>
      </c>
      <c r="O303" s="17">
        <v>0.848030910002051</v>
      </c>
      <c r="P303" s="17">
        <v>0.839213134592798</v>
      </c>
      <c r="Q303" s="17">
        <v>0.77522680114784204</v>
      </c>
    </row>
    <row r="304" spans="2:17" x14ac:dyDescent="0.35">
      <c r="B304" t="s">
        <v>57</v>
      </c>
      <c r="C304" s="17">
        <v>4.0432287972737402E-2</v>
      </c>
      <c r="D304" s="17">
        <v>3.9677596604869803E-2</v>
      </c>
      <c r="E304" s="17">
        <v>4.12276695823343E-2</v>
      </c>
      <c r="F304" s="17"/>
      <c r="G304" s="17">
        <v>0</v>
      </c>
      <c r="H304" s="17">
        <v>1.35922126496467E-2</v>
      </c>
      <c r="I304" s="17">
        <v>2.66882315256666E-2</v>
      </c>
      <c r="J304" s="17">
        <v>6.9608555505863007E-2</v>
      </c>
      <c r="K304" s="17">
        <v>5.8092381568332803E-2</v>
      </c>
      <c r="L304" s="17">
        <v>0</v>
      </c>
      <c r="M304" s="17"/>
      <c r="N304" s="17">
        <v>2.51957417472903E-2</v>
      </c>
      <c r="O304" s="17">
        <v>3.9531072040787103E-2</v>
      </c>
      <c r="P304" s="17">
        <v>4.66903975732458E-2</v>
      </c>
      <c r="Q304" s="17">
        <v>8.8263396514739301E-2</v>
      </c>
    </row>
    <row r="305" spans="2:17" x14ac:dyDescent="0.35">
      <c r="C305" s="17"/>
      <c r="D305" s="17"/>
      <c r="E305" s="17"/>
      <c r="F305" s="17"/>
      <c r="G305" s="17"/>
      <c r="H305" s="17"/>
      <c r="I305" s="17"/>
      <c r="J305" s="17"/>
      <c r="K305" s="17"/>
      <c r="L305" s="17"/>
      <c r="M305" s="17"/>
      <c r="N305" s="17"/>
      <c r="O305" s="17"/>
      <c r="P305" s="17"/>
      <c r="Q305" s="17"/>
    </row>
    <row r="306" spans="2:17" x14ac:dyDescent="0.35">
      <c r="B306" s="6" t="s">
        <v>172</v>
      </c>
      <c r="C306" s="17"/>
      <c r="D306" s="17"/>
      <c r="E306" s="17"/>
      <c r="F306" s="17"/>
      <c r="G306" s="17"/>
      <c r="H306" s="17"/>
      <c r="I306" s="17"/>
      <c r="J306" s="17"/>
      <c r="K306" s="17"/>
      <c r="L306" s="17"/>
      <c r="M306" s="17"/>
      <c r="N306" s="17"/>
      <c r="O306" s="17"/>
      <c r="P306" s="17"/>
      <c r="Q306" s="17"/>
    </row>
    <row r="307" spans="2:17" x14ac:dyDescent="0.35">
      <c r="B307" s="24" t="s">
        <v>15</v>
      </c>
      <c r="C307" s="17"/>
      <c r="D307" s="17"/>
      <c r="E307" s="17"/>
      <c r="F307" s="17"/>
      <c r="G307" s="17"/>
      <c r="H307" s="17"/>
      <c r="I307" s="17"/>
      <c r="J307" s="17"/>
      <c r="K307" s="17"/>
      <c r="L307" s="17"/>
      <c r="M307" s="17"/>
      <c r="N307" s="17"/>
      <c r="O307" s="17"/>
      <c r="P307" s="17"/>
      <c r="Q307" s="17"/>
    </row>
    <row r="308" spans="2:17" x14ac:dyDescent="0.35">
      <c r="B308" t="s">
        <v>173</v>
      </c>
      <c r="C308" s="17">
        <v>0.50279741583075899</v>
      </c>
      <c r="D308" s="17">
        <v>0.50670261940653905</v>
      </c>
      <c r="E308" s="17">
        <v>0.49839558814731899</v>
      </c>
      <c r="F308" s="17"/>
      <c r="G308" s="17">
        <v>0.54659031728352503</v>
      </c>
      <c r="H308" s="17">
        <v>0.59601638169361704</v>
      </c>
      <c r="I308" s="17">
        <v>0.50397474128556197</v>
      </c>
      <c r="J308" s="17">
        <v>0.465913914709008</v>
      </c>
      <c r="K308" s="17">
        <v>0.48543516271871801</v>
      </c>
      <c r="L308" s="17">
        <v>0.45807841073484401</v>
      </c>
      <c r="M308" s="17"/>
      <c r="N308" s="17">
        <v>0.52881599666988</v>
      </c>
      <c r="O308" s="17">
        <v>0.50330862183005998</v>
      </c>
      <c r="P308" s="17">
        <v>0.47952568952812202</v>
      </c>
      <c r="Q308" s="17">
        <v>0.42188656595792601</v>
      </c>
    </row>
    <row r="309" spans="2:17" x14ac:dyDescent="0.35">
      <c r="B309" t="s">
        <v>174</v>
      </c>
      <c r="C309" s="17">
        <v>0.47101462503553299</v>
      </c>
      <c r="D309" s="17">
        <v>0.44458332803128298</v>
      </c>
      <c r="E309" s="17">
        <v>0.49693889312787398</v>
      </c>
      <c r="F309" s="17"/>
      <c r="G309" s="17">
        <v>0.54506967942653906</v>
      </c>
      <c r="H309" s="17">
        <v>0.50007389093897203</v>
      </c>
      <c r="I309" s="17">
        <v>0.44676478029100403</v>
      </c>
      <c r="J309" s="17">
        <v>0.48045373012432002</v>
      </c>
      <c r="K309" s="17">
        <v>0.48998749454770801</v>
      </c>
      <c r="L309" s="17">
        <v>0.75485776873658195</v>
      </c>
      <c r="M309" s="17"/>
      <c r="N309" s="17">
        <v>0.470232181702603</v>
      </c>
      <c r="O309" s="17">
        <v>0.525838757558583</v>
      </c>
      <c r="P309" s="17">
        <v>0.43717100446761598</v>
      </c>
      <c r="Q309" s="17">
        <v>0.431051294519185</v>
      </c>
    </row>
    <row r="310" spans="2:17" x14ac:dyDescent="0.35">
      <c r="B310" t="s">
        <v>175</v>
      </c>
      <c r="C310" s="17">
        <v>0.44921442698042702</v>
      </c>
      <c r="D310" s="17">
        <v>0.47181320908309998</v>
      </c>
      <c r="E310" s="17">
        <v>0.427046106896037</v>
      </c>
      <c r="F310" s="17"/>
      <c r="G310" s="17">
        <v>0.58990796196379902</v>
      </c>
      <c r="H310" s="17">
        <v>0.55508760771418397</v>
      </c>
      <c r="I310" s="17">
        <v>0.46093783067307498</v>
      </c>
      <c r="J310" s="17">
        <v>0.393046502169979</v>
      </c>
      <c r="K310" s="17">
        <v>0.41745155525837302</v>
      </c>
      <c r="L310" s="17">
        <v>0.39703065194769599</v>
      </c>
      <c r="M310" s="17"/>
      <c r="N310" s="17">
        <v>0.48158962298665098</v>
      </c>
      <c r="O310" s="17">
        <v>0.438719636544319</v>
      </c>
      <c r="P310" s="17">
        <v>0.43158593698153902</v>
      </c>
      <c r="Q310" s="17">
        <v>0.36938014185597901</v>
      </c>
    </row>
    <row r="311" spans="2:17" x14ac:dyDescent="0.35">
      <c r="B311" t="s">
        <v>176</v>
      </c>
      <c r="C311" s="17">
        <v>0.440002590079766</v>
      </c>
      <c r="D311" s="17">
        <v>0.46676942743577599</v>
      </c>
      <c r="E311" s="17">
        <v>0.412660799624954</v>
      </c>
      <c r="F311" s="17"/>
      <c r="G311" s="17">
        <v>0.48169284878864399</v>
      </c>
      <c r="H311" s="17">
        <v>0.49475260433073298</v>
      </c>
      <c r="I311" s="17">
        <v>0.44664924045341498</v>
      </c>
      <c r="J311" s="17">
        <v>0.39962613678706599</v>
      </c>
      <c r="K311" s="17">
        <v>0.43686112536744898</v>
      </c>
      <c r="L311" s="17">
        <v>0.70534051424143795</v>
      </c>
      <c r="M311" s="17"/>
      <c r="N311" s="17">
        <v>0.49257349122104499</v>
      </c>
      <c r="O311" s="17">
        <v>0.39587874368312398</v>
      </c>
      <c r="P311" s="17">
        <v>0.358317636476639</v>
      </c>
      <c r="Q311" s="17">
        <v>0.36960744785091099</v>
      </c>
    </row>
    <row r="312" spans="2:17" x14ac:dyDescent="0.35">
      <c r="B312" t="s">
        <v>177</v>
      </c>
      <c r="C312" s="17">
        <v>0.36047231151656201</v>
      </c>
      <c r="D312" s="17">
        <v>0.36357237065255099</v>
      </c>
      <c r="E312" s="17">
        <v>0.35673481051342398</v>
      </c>
      <c r="F312" s="17"/>
      <c r="G312" s="17">
        <v>0.41302280461239499</v>
      </c>
      <c r="H312" s="17">
        <v>0.37067472359141201</v>
      </c>
      <c r="I312" s="17">
        <v>0.36380246902679297</v>
      </c>
      <c r="J312" s="17">
        <v>0.35627489898758902</v>
      </c>
      <c r="K312" s="17">
        <v>0.31177701356229298</v>
      </c>
      <c r="L312" s="17">
        <v>0.62691344348397704</v>
      </c>
      <c r="M312" s="17"/>
      <c r="N312" s="17">
        <v>0.39094251830853599</v>
      </c>
      <c r="O312" s="17">
        <v>0.34787510135510202</v>
      </c>
      <c r="P312" s="17">
        <v>0.33111083488430698</v>
      </c>
      <c r="Q312" s="17">
        <v>0.28141572479721999</v>
      </c>
    </row>
    <row r="313" spans="2:17" x14ac:dyDescent="0.35">
      <c r="B313" t="s">
        <v>178</v>
      </c>
      <c r="C313" s="17">
        <v>0.30844298527119701</v>
      </c>
      <c r="D313" s="17">
        <v>0.30122623322361403</v>
      </c>
      <c r="E313" s="17">
        <v>0.31497781019114601</v>
      </c>
      <c r="F313" s="17"/>
      <c r="G313" s="17">
        <v>0.390358649523663</v>
      </c>
      <c r="H313" s="17">
        <v>0.374166365884462</v>
      </c>
      <c r="I313" s="17">
        <v>0.32652566284595103</v>
      </c>
      <c r="J313" s="17">
        <v>0.27475440536413698</v>
      </c>
      <c r="K313" s="17">
        <v>0.23709967999158099</v>
      </c>
      <c r="L313" s="17">
        <v>0.15631250849032699</v>
      </c>
      <c r="M313" s="17"/>
      <c r="N313" s="17">
        <v>0.33727139756779501</v>
      </c>
      <c r="O313" s="17">
        <v>0.29706919127744102</v>
      </c>
      <c r="P313" s="17">
        <v>0.221739140527038</v>
      </c>
      <c r="Q313" s="17">
        <v>0.29768503488271397</v>
      </c>
    </row>
    <row r="314" spans="2:17" x14ac:dyDescent="0.35">
      <c r="B314" t="s">
        <v>179</v>
      </c>
      <c r="C314" s="17">
        <v>0.29367260599023398</v>
      </c>
      <c r="D314" s="17">
        <v>0.32013986818118501</v>
      </c>
      <c r="E314" s="17">
        <v>0.26648524191524797</v>
      </c>
      <c r="F314" s="17"/>
      <c r="G314" s="17">
        <v>0.31549241522615501</v>
      </c>
      <c r="H314" s="17">
        <v>0.34246422961442002</v>
      </c>
      <c r="I314" s="17">
        <v>0.29365646599242601</v>
      </c>
      <c r="J314" s="17">
        <v>0.26017879593930499</v>
      </c>
      <c r="K314" s="17">
        <v>0.32656636309763398</v>
      </c>
      <c r="L314" s="17">
        <v>0.41422352117880601</v>
      </c>
      <c r="M314" s="17"/>
      <c r="N314" s="17">
        <v>0.33614084239235298</v>
      </c>
      <c r="O314" s="17">
        <v>0.28404748175602101</v>
      </c>
      <c r="P314" s="17">
        <v>0.20078287820225299</v>
      </c>
      <c r="Q314" s="17">
        <v>0.23360131516390201</v>
      </c>
    </row>
    <row r="315" spans="2:17" x14ac:dyDescent="0.35">
      <c r="B315" t="s">
        <v>180</v>
      </c>
      <c r="C315" s="17">
        <v>0.26030774875010598</v>
      </c>
      <c r="D315" s="17">
        <v>0.28242881978207901</v>
      </c>
      <c r="E315" s="17">
        <v>0.23842982141611899</v>
      </c>
      <c r="F315" s="17"/>
      <c r="G315" s="17">
        <v>0.58211204556373197</v>
      </c>
      <c r="H315" s="17">
        <v>0.29253913951438798</v>
      </c>
      <c r="I315" s="17">
        <v>0.25161744855656198</v>
      </c>
      <c r="J315" s="17">
        <v>0.25330325660159198</v>
      </c>
      <c r="K315" s="17">
        <v>0.26520600293191299</v>
      </c>
      <c r="L315" s="17">
        <v>0.15646591762888301</v>
      </c>
      <c r="M315" s="17"/>
      <c r="N315" s="17">
        <v>0.28078919486083698</v>
      </c>
      <c r="O315" s="17">
        <v>0.25814561212975201</v>
      </c>
      <c r="P315" s="17">
        <v>0.24757362518046699</v>
      </c>
      <c r="Q315" s="17">
        <v>0.200015569161931</v>
      </c>
    </row>
    <row r="316" spans="2:17" x14ac:dyDescent="0.35">
      <c r="B316" t="s">
        <v>181</v>
      </c>
      <c r="C316" s="17">
        <v>0.20933583145541701</v>
      </c>
      <c r="D316" s="17">
        <v>0.244830643982407</v>
      </c>
      <c r="E316" s="17">
        <v>0.17303084174383801</v>
      </c>
      <c r="F316" s="17"/>
      <c r="G316" s="17">
        <v>0.111803461701258</v>
      </c>
      <c r="H316" s="17">
        <v>0.25285578224230798</v>
      </c>
      <c r="I316" s="17">
        <v>0.20570102467479801</v>
      </c>
      <c r="J316" s="17">
        <v>0.19162283653277201</v>
      </c>
      <c r="K316" s="17">
        <v>0.225118383618062</v>
      </c>
      <c r="L316" s="17">
        <v>0.30313210307178701</v>
      </c>
      <c r="M316" s="17"/>
      <c r="N316" s="17">
        <v>0.237058912034953</v>
      </c>
      <c r="O316" s="17">
        <v>0.17549938831063899</v>
      </c>
      <c r="P316" s="17">
        <v>0.16034549783782301</v>
      </c>
      <c r="Q316" s="17">
        <v>0.18276905867912099</v>
      </c>
    </row>
    <row r="317" spans="2:17" x14ac:dyDescent="0.35">
      <c r="B317" t="s">
        <v>57</v>
      </c>
      <c r="C317" s="17">
        <v>3.8398861168199502E-2</v>
      </c>
      <c r="D317" s="17">
        <v>3.2436687418532201E-2</v>
      </c>
      <c r="E317" s="17">
        <v>4.4403338683730503E-2</v>
      </c>
      <c r="F317" s="17"/>
      <c r="G317" s="17">
        <v>0</v>
      </c>
      <c r="H317" s="17">
        <v>2.5990852702615998E-2</v>
      </c>
      <c r="I317" s="17">
        <v>3.5853042990573403E-2</v>
      </c>
      <c r="J317" s="17">
        <v>4.76801195704371E-2</v>
      </c>
      <c r="K317" s="17">
        <v>2.8881646369588801E-2</v>
      </c>
      <c r="L317" s="17">
        <v>0.166715160505957</v>
      </c>
      <c r="M317" s="17"/>
      <c r="N317" s="17">
        <v>2.0308205573562801E-2</v>
      </c>
      <c r="O317" s="17">
        <v>7.2559364512597799E-2</v>
      </c>
      <c r="P317" s="17">
        <v>3.4728572099293198E-2</v>
      </c>
      <c r="Q317" s="17">
        <v>6.5970875496228196E-2</v>
      </c>
    </row>
    <row r="318" spans="2:17" x14ac:dyDescent="0.35">
      <c r="B318" t="s">
        <v>77</v>
      </c>
      <c r="C318" s="17">
        <v>6.9141885707890899E-2</v>
      </c>
      <c r="D318" s="17">
        <v>5.6435797319819798E-2</v>
      </c>
      <c r="E318" s="17">
        <v>8.1925522102049994E-2</v>
      </c>
      <c r="F318" s="17"/>
      <c r="G318" s="17">
        <v>0</v>
      </c>
      <c r="H318" s="17">
        <v>1.35672703468171E-2</v>
      </c>
      <c r="I318" s="17">
        <v>6.1994069833780897E-2</v>
      </c>
      <c r="J318" s="17">
        <v>9.4739179356907496E-2</v>
      </c>
      <c r="K318" s="17">
        <v>0.11429926744464</v>
      </c>
      <c r="L318" s="17">
        <v>0</v>
      </c>
      <c r="M318" s="17"/>
      <c r="N318" s="17">
        <v>4.9280355502483698E-2</v>
      </c>
      <c r="O318" s="17">
        <v>8.2650659976007596E-2</v>
      </c>
      <c r="P318" s="17">
        <v>6.14286428530397E-2</v>
      </c>
      <c r="Q318" s="17">
        <v>0.134790595249311</v>
      </c>
    </row>
    <row r="319" spans="2:17" x14ac:dyDescent="0.35">
      <c r="C319" s="17"/>
      <c r="D319" s="17"/>
      <c r="E319" s="17"/>
      <c r="F319" s="17"/>
      <c r="G319" s="17"/>
      <c r="H319" s="17"/>
      <c r="I319" s="17"/>
      <c r="J319" s="17"/>
      <c r="K319" s="17"/>
      <c r="L319" s="17"/>
      <c r="M319" s="17"/>
      <c r="N319" s="17"/>
      <c r="O319" s="17"/>
      <c r="P319" s="17"/>
      <c r="Q319" s="17"/>
    </row>
    <row r="320" spans="2:17" x14ac:dyDescent="0.35">
      <c r="B320" s="6" t="s">
        <v>182</v>
      </c>
      <c r="C320" s="17"/>
      <c r="D320" s="17"/>
      <c r="E320" s="17"/>
      <c r="F320" s="17"/>
      <c r="G320" s="17"/>
      <c r="H320" s="17"/>
      <c r="I320" s="17"/>
      <c r="J320" s="17"/>
      <c r="K320" s="17"/>
      <c r="L320" s="17"/>
      <c r="M320" s="17"/>
      <c r="N320" s="17"/>
      <c r="O320" s="17"/>
      <c r="P320" s="17"/>
      <c r="Q320" s="17"/>
    </row>
    <row r="321" spans="2:17" x14ac:dyDescent="0.35">
      <c r="B321" s="24" t="s">
        <v>15</v>
      </c>
      <c r="C321" s="17"/>
      <c r="D321" s="17"/>
      <c r="E321" s="17"/>
      <c r="F321" s="17"/>
      <c r="G321" s="17"/>
      <c r="H321" s="17"/>
      <c r="I321" s="17"/>
      <c r="J321" s="17"/>
      <c r="K321" s="17"/>
      <c r="L321" s="17"/>
      <c r="M321" s="17"/>
      <c r="N321" s="17"/>
      <c r="O321" s="17"/>
      <c r="P321" s="17"/>
      <c r="Q321" s="17"/>
    </row>
    <row r="322" spans="2:17" x14ac:dyDescent="0.35">
      <c r="B322" t="s">
        <v>183</v>
      </c>
      <c r="C322" s="17">
        <v>0.44726564023208198</v>
      </c>
      <c r="D322" s="17">
        <v>0.41509453576574301</v>
      </c>
      <c r="E322" s="17">
        <v>0.47891012944635403</v>
      </c>
      <c r="F322" s="17"/>
      <c r="G322" s="17">
        <v>0.39805736934640401</v>
      </c>
      <c r="H322" s="17">
        <v>0.49792961523929702</v>
      </c>
      <c r="I322" s="17">
        <v>0.47397257821502797</v>
      </c>
      <c r="J322" s="17">
        <v>0.39365792657932602</v>
      </c>
      <c r="K322" s="17">
        <v>0.41761572778811401</v>
      </c>
      <c r="L322" s="17">
        <v>0.49694675604810301</v>
      </c>
      <c r="M322" s="17"/>
      <c r="N322" s="17">
        <v>0.47219758363748998</v>
      </c>
      <c r="O322" s="17">
        <v>0.43653103705684898</v>
      </c>
      <c r="P322" s="17">
        <v>0.38909926818910701</v>
      </c>
      <c r="Q322" s="17">
        <v>0.42095263857283299</v>
      </c>
    </row>
    <row r="323" spans="2:17" x14ac:dyDescent="0.35">
      <c r="B323" t="s">
        <v>184</v>
      </c>
      <c r="C323" s="17">
        <v>0.34747307640455799</v>
      </c>
      <c r="D323" s="17">
        <v>0.413322634609746</v>
      </c>
      <c r="E323" s="17">
        <v>0.28092938095415898</v>
      </c>
      <c r="F323" s="17"/>
      <c r="G323" s="17">
        <v>0.47947169832331998</v>
      </c>
      <c r="H323" s="17">
        <v>0.39840545334477701</v>
      </c>
      <c r="I323" s="17">
        <v>0.35921982527943702</v>
      </c>
      <c r="J323" s="17">
        <v>0.317452488175613</v>
      </c>
      <c r="K323" s="17">
        <v>0.30649376536902301</v>
      </c>
      <c r="L323" s="17">
        <v>0.29923432515086501</v>
      </c>
      <c r="M323" s="17"/>
      <c r="N323" s="17">
        <v>0.39230607270971102</v>
      </c>
      <c r="O323" s="17">
        <v>0.32822960006269702</v>
      </c>
      <c r="P323" s="17">
        <v>0.284356263849672</v>
      </c>
      <c r="Q323" s="17">
        <v>0.260025755811221</v>
      </c>
    </row>
    <row r="324" spans="2:17" x14ac:dyDescent="0.35">
      <c r="B324" t="s">
        <v>185</v>
      </c>
      <c r="C324" s="17">
        <v>0.32589749318615802</v>
      </c>
      <c r="D324" s="17">
        <v>0.36753732582927801</v>
      </c>
      <c r="E324" s="17">
        <v>0.28355898302351801</v>
      </c>
      <c r="F324" s="17"/>
      <c r="G324" s="17">
        <v>0.42247024157705598</v>
      </c>
      <c r="H324" s="17">
        <v>0.36626983554342801</v>
      </c>
      <c r="I324" s="17">
        <v>0.33676722270333698</v>
      </c>
      <c r="J324" s="17">
        <v>0.31338147382611797</v>
      </c>
      <c r="K324" s="17">
        <v>0.25361855092501501</v>
      </c>
      <c r="L324" s="17">
        <v>0.18798949790528999</v>
      </c>
      <c r="M324" s="17"/>
      <c r="N324" s="17">
        <v>0.365587754905145</v>
      </c>
      <c r="O324" s="17">
        <v>0.32053718841466999</v>
      </c>
      <c r="P324" s="17">
        <v>0.30168835833601299</v>
      </c>
      <c r="Q324" s="17">
        <v>0.20854517286258301</v>
      </c>
    </row>
    <row r="325" spans="2:17" x14ac:dyDescent="0.35">
      <c r="B325" t="s">
        <v>186</v>
      </c>
      <c r="C325" s="17">
        <v>0.31632792169707502</v>
      </c>
      <c r="D325" s="17">
        <v>0.36619644641932603</v>
      </c>
      <c r="E325" s="17">
        <v>0.26574547201690302</v>
      </c>
      <c r="F325" s="17"/>
      <c r="G325" s="17">
        <v>0.55621595149734204</v>
      </c>
      <c r="H325" s="17">
        <v>0.32484994722584998</v>
      </c>
      <c r="I325" s="17">
        <v>0.31528620962181902</v>
      </c>
      <c r="J325" s="17">
        <v>0.30519689412287998</v>
      </c>
      <c r="K325" s="17">
        <v>0.32005348336308898</v>
      </c>
      <c r="L325" s="17">
        <v>0.41047915239644001</v>
      </c>
      <c r="M325" s="17"/>
      <c r="N325" s="17">
        <v>0.36654488287113601</v>
      </c>
      <c r="O325" s="17">
        <v>0.257858813351591</v>
      </c>
      <c r="P325" s="17">
        <v>0.25662193742820599</v>
      </c>
      <c r="Q325" s="17">
        <v>0.25617440912737299</v>
      </c>
    </row>
    <row r="326" spans="2:17" x14ac:dyDescent="0.35">
      <c r="B326" t="s">
        <v>187</v>
      </c>
      <c r="C326" s="17">
        <v>0.291587368225247</v>
      </c>
      <c r="D326" s="17">
        <v>0.29842299407060302</v>
      </c>
      <c r="E326" s="17">
        <v>0.28404326678673802</v>
      </c>
      <c r="F326" s="17"/>
      <c r="G326" s="17">
        <v>0.25366638842077199</v>
      </c>
      <c r="H326" s="17">
        <v>0.29516581609165499</v>
      </c>
      <c r="I326" s="17">
        <v>0.28805825047585099</v>
      </c>
      <c r="J326" s="17">
        <v>0.31314948707634699</v>
      </c>
      <c r="K326" s="17">
        <v>0.208374942344527</v>
      </c>
      <c r="L326" s="17">
        <v>0.51192424745603704</v>
      </c>
      <c r="M326" s="17"/>
      <c r="N326" s="17">
        <v>0.319502669271163</v>
      </c>
      <c r="O326" s="17">
        <v>0.26069719593350899</v>
      </c>
      <c r="P326" s="17">
        <v>0.277773516974748</v>
      </c>
      <c r="Q326" s="17">
        <v>0.22355090462911301</v>
      </c>
    </row>
    <row r="327" spans="2:17" x14ac:dyDescent="0.35">
      <c r="B327" t="s">
        <v>188</v>
      </c>
      <c r="C327" s="17">
        <v>0.25616879152149602</v>
      </c>
      <c r="D327" s="17">
        <v>0.28315615262127802</v>
      </c>
      <c r="E327" s="17">
        <v>0.22842371099681899</v>
      </c>
      <c r="F327" s="17"/>
      <c r="G327" s="17">
        <v>0.25624568062034597</v>
      </c>
      <c r="H327" s="17">
        <v>0.28985301045460499</v>
      </c>
      <c r="I327" s="17">
        <v>0.26226049469365598</v>
      </c>
      <c r="J327" s="17">
        <v>0.25022071831305798</v>
      </c>
      <c r="K327" s="17">
        <v>0.177499957040718</v>
      </c>
      <c r="L327" s="17">
        <v>0.40442378899282699</v>
      </c>
      <c r="M327" s="17"/>
      <c r="N327" s="17">
        <v>0.29938383199024199</v>
      </c>
      <c r="O327" s="17">
        <v>0.18686533414068801</v>
      </c>
      <c r="P327" s="17">
        <v>0.22321997626647699</v>
      </c>
      <c r="Q327" s="17">
        <v>0.20359558628839</v>
      </c>
    </row>
    <row r="328" spans="2:17" x14ac:dyDescent="0.35">
      <c r="B328" t="s">
        <v>189</v>
      </c>
      <c r="C328" s="17">
        <v>0.234530838495491</v>
      </c>
      <c r="D328" s="17">
        <v>0.29550550533430198</v>
      </c>
      <c r="E328" s="17">
        <v>0.173746600194843</v>
      </c>
      <c r="F328" s="17"/>
      <c r="G328" s="17">
        <v>0.46946516697889001</v>
      </c>
      <c r="H328" s="17">
        <v>0.25422092877526897</v>
      </c>
      <c r="I328" s="17">
        <v>0.22769770156010499</v>
      </c>
      <c r="J328" s="17">
        <v>0.21781289601853199</v>
      </c>
      <c r="K328" s="17">
        <v>0.272073276167138</v>
      </c>
      <c r="L328" s="17">
        <v>0.341560223747714</v>
      </c>
      <c r="M328" s="17"/>
      <c r="N328" s="17">
        <v>0.26631517274218203</v>
      </c>
      <c r="O328" s="17">
        <v>0.20216631785019501</v>
      </c>
      <c r="P328" s="17">
        <v>0.20232265640974501</v>
      </c>
      <c r="Q328" s="17">
        <v>0.189163362410708</v>
      </c>
    </row>
    <row r="329" spans="2:17" x14ac:dyDescent="0.35">
      <c r="B329" t="s">
        <v>190</v>
      </c>
      <c r="C329" s="17">
        <v>0.204362207476283</v>
      </c>
      <c r="D329" s="17">
        <v>0.25311376614159897</v>
      </c>
      <c r="E329" s="17">
        <v>0.15577963763728001</v>
      </c>
      <c r="F329" s="17"/>
      <c r="G329" s="17">
        <v>0.43774535142208898</v>
      </c>
      <c r="H329" s="17">
        <v>0.25183444341491901</v>
      </c>
      <c r="I329" s="17">
        <v>0.23968164949353399</v>
      </c>
      <c r="J329" s="17">
        <v>0.14027700963003401</v>
      </c>
      <c r="K329" s="17">
        <v>0.14997156108156501</v>
      </c>
      <c r="L329" s="17">
        <v>0.222336245352594</v>
      </c>
      <c r="M329" s="17"/>
      <c r="N329" s="17">
        <v>0.25370288175139799</v>
      </c>
      <c r="O329" s="17">
        <v>0.13360578518063199</v>
      </c>
      <c r="P329" s="17">
        <v>0.155362295357517</v>
      </c>
      <c r="Q329" s="17">
        <v>0.155745366657845</v>
      </c>
    </row>
    <row r="330" spans="2:17" x14ac:dyDescent="0.35">
      <c r="B330" t="s">
        <v>191</v>
      </c>
      <c r="C330" s="17">
        <v>0.192927983469179</v>
      </c>
      <c r="D330" s="17">
        <v>0.20555940211791701</v>
      </c>
      <c r="E330" s="17">
        <v>0.18047939766542201</v>
      </c>
      <c r="F330" s="17"/>
      <c r="G330" s="17">
        <v>0.270676245976055</v>
      </c>
      <c r="H330" s="17">
        <v>0.216668847948355</v>
      </c>
      <c r="I330" s="17">
        <v>0.22306014690218501</v>
      </c>
      <c r="J330" s="17">
        <v>0.14743035330069501</v>
      </c>
      <c r="K330" s="17">
        <v>0.15883073796955399</v>
      </c>
      <c r="L330" s="17">
        <v>0.111091418107019</v>
      </c>
      <c r="M330" s="17"/>
      <c r="N330" s="17">
        <v>0.22091386333679</v>
      </c>
      <c r="O330" s="17">
        <v>0.158318954114474</v>
      </c>
      <c r="P330" s="17">
        <v>0.17108177591914001</v>
      </c>
      <c r="Q330" s="17">
        <v>0.15166956125310399</v>
      </c>
    </row>
    <row r="331" spans="2:17" x14ac:dyDescent="0.35">
      <c r="B331" t="s">
        <v>192</v>
      </c>
      <c r="C331" s="17">
        <v>0.19084807740922499</v>
      </c>
      <c r="D331" s="17">
        <v>0.23999007726125299</v>
      </c>
      <c r="E331" s="17">
        <v>0.141861369613101</v>
      </c>
      <c r="F331" s="17"/>
      <c r="G331" s="17">
        <v>0.24844976422027901</v>
      </c>
      <c r="H331" s="17">
        <v>0.215864694009054</v>
      </c>
      <c r="I331" s="17">
        <v>0.202081298330683</v>
      </c>
      <c r="J331" s="17">
        <v>0.17513798220990801</v>
      </c>
      <c r="K331" s="17">
        <v>0.132344667447681</v>
      </c>
      <c r="L331" s="17">
        <v>0.30008350214677199</v>
      </c>
      <c r="M331" s="17"/>
      <c r="N331" s="17">
        <v>0.24187718972660499</v>
      </c>
      <c r="O331" s="17">
        <v>0.14517938802258101</v>
      </c>
      <c r="P331" s="17">
        <v>0.14326436085584601</v>
      </c>
      <c r="Q331" s="17">
        <v>0.100882339000196</v>
      </c>
    </row>
    <row r="332" spans="2:17" x14ac:dyDescent="0.35">
      <c r="B332" t="s">
        <v>193</v>
      </c>
      <c r="C332" s="17">
        <v>0.15880726537641199</v>
      </c>
      <c r="D332" s="17">
        <v>0.178591919529242</v>
      </c>
      <c r="E332" s="17">
        <v>0.13916655897783101</v>
      </c>
      <c r="F332" s="17"/>
      <c r="G332" s="17">
        <v>0.28303087903957602</v>
      </c>
      <c r="H332" s="17">
        <v>0.184401179374685</v>
      </c>
      <c r="I332" s="17">
        <v>0.17688770076687399</v>
      </c>
      <c r="J332" s="17">
        <v>0.13074937823980001</v>
      </c>
      <c r="K332" s="17">
        <v>0.105921738873741</v>
      </c>
      <c r="L332" s="17">
        <v>0.222336245352594</v>
      </c>
      <c r="M332" s="17"/>
      <c r="N332" s="17">
        <v>0.173518680069495</v>
      </c>
      <c r="O332" s="17">
        <v>0.13938877341617401</v>
      </c>
      <c r="P332" s="17">
        <v>0.14960330040873801</v>
      </c>
      <c r="Q332" s="17">
        <v>0.139091429454022</v>
      </c>
    </row>
    <row r="333" spans="2:17" x14ac:dyDescent="0.35">
      <c r="B333" t="s">
        <v>57</v>
      </c>
      <c r="C333" s="17">
        <v>6.2297817077272701E-2</v>
      </c>
      <c r="D333" s="17">
        <v>4.5518608857133998E-2</v>
      </c>
      <c r="E333" s="17">
        <v>7.9150616662173406E-2</v>
      </c>
      <c r="F333" s="17"/>
      <c r="G333" s="17">
        <v>0</v>
      </c>
      <c r="H333" s="17">
        <v>3.2469712678001597E-2</v>
      </c>
      <c r="I333" s="17">
        <v>5.2887886187778302E-2</v>
      </c>
      <c r="J333" s="17">
        <v>8.4306428161102301E-2</v>
      </c>
      <c r="K333" s="17">
        <v>8.6769374645101205E-2</v>
      </c>
      <c r="L333" s="17">
        <v>4.6750081342496801E-2</v>
      </c>
      <c r="M333" s="17"/>
      <c r="N333" s="17">
        <v>3.5995447607665203E-2</v>
      </c>
      <c r="O333" s="17">
        <v>0.123743782282044</v>
      </c>
      <c r="P333" s="17">
        <v>6.84171796565166E-2</v>
      </c>
      <c r="Q333" s="17">
        <v>7.6727957612234901E-2</v>
      </c>
    </row>
    <row r="334" spans="2:17" x14ac:dyDescent="0.35">
      <c r="B334" t="s">
        <v>77</v>
      </c>
      <c r="C334" s="17">
        <v>9.3843875484726405E-2</v>
      </c>
      <c r="D334" s="17">
        <v>6.2714173924928396E-2</v>
      </c>
      <c r="E334" s="17">
        <v>0.125088517722554</v>
      </c>
      <c r="F334" s="17"/>
      <c r="G334" s="17">
        <v>0</v>
      </c>
      <c r="H334" s="17">
        <v>2.6107630000573499E-2</v>
      </c>
      <c r="I334" s="17">
        <v>8.1755548260794703E-2</v>
      </c>
      <c r="J334" s="17">
        <v>0.13841951475235401</v>
      </c>
      <c r="K334" s="17">
        <v>0.10411910288362999</v>
      </c>
      <c r="L334" s="17">
        <v>0.166715160505957</v>
      </c>
      <c r="M334" s="17"/>
      <c r="N334" s="17">
        <v>6.8246571890079002E-2</v>
      </c>
      <c r="O334" s="17">
        <v>0.114823599065488</v>
      </c>
      <c r="P334" s="17">
        <v>9.11305634694905E-2</v>
      </c>
      <c r="Q334" s="17">
        <v>0.16769947676962901</v>
      </c>
    </row>
    <row r="335" spans="2:17" x14ac:dyDescent="0.35">
      <c r="C335" s="17"/>
      <c r="D335" s="17"/>
      <c r="E335" s="17"/>
      <c r="F335" s="17"/>
      <c r="G335" s="17"/>
      <c r="H335" s="17"/>
      <c r="I335" s="17"/>
      <c r="J335" s="17"/>
      <c r="K335" s="17"/>
      <c r="L335" s="17"/>
      <c r="M335" s="17"/>
      <c r="N335" s="17"/>
      <c r="O335" s="17"/>
      <c r="P335" s="17"/>
      <c r="Q335" s="17"/>
    </row>
    <row r="336" spans="2:17" x14ac:dyDescent="0.35">
      <c r="B336" s="6" t="s">
        <v>194</v>
      </c>
      <c r="C336" s="17"/>
      <c r="D336" s="17"/>
      <c r="E336" s="17"/>
      <c r="F336" s="17"/>
      <c r="G336" s="17"/>
      <c r="H336" s="17"/>
      <c r="I336" s="17"/>
      <c r="J336" s="17"/>
      <c r="K336" s="17"/>
      <c r="L336" s="17"/>
      <c r="M336" s="17"/>
      <c r="N336" s="17"/>
      <c r="O336" s="17"/>
      <c r="P336" s="17"/>
      <c r="Q336" s="17"/>
    </row>
    <row r="337" spans="2:17" x14ac:dyDescent="0.35">
      <c r="B337" s="24" t="s">
        <v>15</v>
      </c>
      <c r="C337" s="17"/>
      <c r="D337" s="17"/>
      <c r="E337" s="17"/>
      <c r="F337" s="17"/>
      <c r="G337" s="17"/>
      <c r="H337" s="17"/>
      <c r="I337" s="17"/>
      <c r="J337" s="17"/>
      <c r="K337" s="17"/>
      <c r="L337" s="17"/>
      <c r="M337" s="17"/>
      <c r="N337" s="17"/>
      <c r="O337" s="17"/>
      <c r="P337" s="17"/>
      <c r="Q337" s="17"/>
    </row>
    <row r="338" spans="2:17" x14ac:dyDescent="0.35">
      <c r="B338" t="s">
        <v>195</v>
      </c>
      <c r="C338" s="17">
        <v>0.23190532305199099</v>
      </c>
      <c r="D338" s="17">
        <v>0.234543295082492</v>
      </c>
      <c r="E338" s="17">
        <v>0.22949587502667901</v>
      </c>
      <c r="F338" s="17"/>
      <c r="G338" s="17">
        <v>0.21973434133966499</v>
      </c>
      <c r="H338" s="17">
        <v>0.25273086125768901</v>
      </c>
      <c r="I338" s="17">
        <v>0.233750056219624</v>
      </c>
      <c r="J338" s="17">
        <v>0.23376352990763999</v>
      </c>
      <c r="K338" s="17">
        <v>0.184118464792143</v>
      </c>
      <c r="L338" s="17">
        <v>0.222336245352594</v>
      </c>
      <c r="M338" s="17"/>
      <c r="N338" s="17">
        <v>0.22131845244658399</v>
      </c>
      <c r="O338" s="17">
        <v>0.233455122523754</v>
      </c>
      <c r="P338" s="17">
        <v>0.25723999496112399</v>
      </c>
      <c r="Q338" s="17">
        <v>0.25051538122392197</v>
      </c>
    </row>
    <row r="339" spans="2:17" x14ac:dyDescent="0.35">
      <c r="B339" t="s">
        <v>196</v>
      </c>
      <c r="C339" s="17">
        <v>0.54469519059882598</v>
      </c>
      <c r="D339" s="17">
        <v>0.53974213087465395</v>
      </c>
      <c r="E339" s="17">
        <v>0.54919942635133501</v>
      </c>
      <c r="F339" s="17"/>
      <c r="G339" s="17">
        <v>0.47120877369328901</v>
      </c>
      <c r="H339" s="17">
        <v>0.52311282504275403</v>
      </c>
      <c r="I339" s="17">
        <v>0.55614979490443295</v>
      </c>
      <c r="J339" s="17">
        <v>0.53053133715650802</v>
      </c>
      <c r="K339" s="17">
        <v>0.57483767279410203</v>
      </c>
      <c r="L339" s="17">
        <v>0.53902639747869696</v>
      </c>
      <c r="M339" s="17"/>
      <c r="N339" s="17">
        <v>0.563846170521903</v>
      </c>
      <c r="O339" s="17">
        <v>0.56348506716713398</v>
      </c>
      <c r="P339" s="17">
        <v>0.49886371284334202</v>
      </c>
      <c r="Q339" s="17">
        <v>0.48614418486297201</v>
      </c>
    </row>
    <row r="340" spans="2:17" x14ac:dyDescent="0.35">
      <c r="B340" t="s">
        <v>197</v>
      </c>
      <c r="C340" s="17">
        <v>0.15262617272436901</v>
      </c>
      <c r="D340" s="17">
        <v>0.15108975465150701</v>
      </c>
      <c r="E340" s="17">
        <v>0.154315274977296</v>
      </c>
      <c r="F340" s="17"/>
      <c r="G340" s="17">
        <v>0.23131075365277901</v>
      </c>
      <c r="H340" s="17">
        <v>0.16671338136892899</v>
      </c>
      <c r="I340" s="17">
        <v>0.13481876628949499</v>
      </c>
      <c r="J340" s="17">
        <v>0.16864729107896301</v>
      </c>
      <c r="K340" s="17">
        <v>0.168102389993083</v>
      </c>
      <c r="L340" s="17">
        <v>9.1971171725804601E-2</v>
      </c>
      <c r="M340" s="17"/>
      <c r="N340" s="17">
        <v>0.15041592746770399</v>
      </c>
      <c r="O340" s="17">
        <v>0.134546917630392</v>
      </c>
      <c r="P340" s="17">
        <v>0.165994824184683</v>
      </c>
      <c r="Q340" s="17">
        <v>0.17049215702305801</v>
      </c>
    </row>
    <row r="341" spans="2:17" x14ac:dyDescent="0.35">
      <c r="B341" t="s">
        <v>198</v>
      </c>
      <c r="C341" s="17">
        <v>4.7918687899207002E-2</v>
      </c>
      <c r="D341" s="17">
        <v>4.9825991715188797E-2</v>
      </c>
      <c r="E341" s="17">
        <v>4.6057653620816499E-2</v>
      </c>
      <c r="F341" s="17"/>
      <c r="G341" s="17">
        <v>0</v>
      </c>
      <c r="H341" s="17">
        <v>3.5610766490765999E-2</v>
      </c>
      <c r="I341" s="17">
        <v>5.4296013233614E-2</v>
      </c>
      <c r="J341" s="17">
        <v>4.2675154469903803E-2</v>
      </c>
      <c r="K341" s="17">
        <v>4.6370645043696597E-2</v>
      </c>
      <c r="L341" s="17">
        <v>0.146666185442904</v>
      </c>
      <c r="M341" s="17"/>
      <c r="N341" s="17">
        <v>4.7096673231709602E-2</v>
      </c>
      <c r="O341" s="17">
        <v>5.47766201605384E-2</v>
      </c>
      <c r="P341" s="17">
        <v>5.70393193931003E-2</v>
      </c>
      <c r="Q341" s="17">
        <v>3.6350472071150303E-2</v>
      </c>
    </row>
    <row r="342" spans="2:17" x14ac:dyDescent="0.35">
      <c r="B342" t="s">
        <v>199</v>
      </c>
      <c r="C342" s="17">
        <v>8.9328131477979193E-3</v>
      </c>
      <c r="D342" s="17">
        <v>7.3484957233873396E-3</v>
      </c>
      <c r="E342" s="17">
        <v>1.05271094716081E-2</v>
      </c>
      <c r="F342" s="17"/>
      <c r="G342" s="17">
        <v>7.7746131314267802E-2</v>
      </c>
      <c r="H342" s="17">
        <v>1.9388862477843601E-2</v>
      </c>
      <c r="I342" s="17">
        <v>1.04665807148156E-2</v>
      </c>
      <c r="J342" s="17">
        <v>3.2247781613436001E-3</v>
      </c>
      <c r="K342" s="17">
        <v>0</v>
      </c>
      <c r="L342" s="17">
        <v>0</v>
      </c>
      <c r="M342" s="17"/>
      <c r="N342" s="17">
        <v>1.08129666953146E-2</v>
      </c>
      <c r="O342" s="17">
        <v>0</v>
      </c>
      <c r="P342" s="17">
        <v>7.5396406517990802E-3</v>
      </c>
      <c r="Q342" s="17">
        <v>1.4486842770194399E-2</v>
      </c>
    </row>
    <row r="343" spans="2:17" x14ac:dyDescent="0.35">
      <c r="B343" t="s">
        <v>57</v>
      </c>
      <c r="C343" s="17">
        <v>1.39218125778092E-2</v>
      </c>
      <c r="D343" s="17">
        <v>1.7450331952771101E-2</v>
      </c>
      <c r="E343" s="17">
        <v>1.04046605522649E-2</v>
      </c>
      <c r="F343" s="17"/>
      <c r="G343" s="17">
        <v>0</v>
      </c>
      <c r="H343" s="17">
        <v>2.4433033620181498E-3</v>
      </c>
      <c r="I343" s="17">
        <v>1.05187886380188E-2</v>
      </c>
      <c r="J343" s="17">
        <v>2.1157909225642198E-2</v>
      </c>
      <c r="K343" s="17">
        <v>2.6570827376974901E-2</v>
      </c>
      <c r="L343" s="17">
        <v>0</v>
      </c>
      <c r="M343" s="17"/>
      <c r="N343" s="17">
        <v>6.5098096367858203E-3</v>
      </c>
      <c r="O343" s="17">
        <v>1.3736272518181301E-2</v>
      </c>
      <c r="P343" s="17">
        <v>1.33225079659512E-2</v>
      </c>
      <c r="Q343" s="17">
        <v>4.2010962048703297E-2</v>
      </c>
    </row>
    <row r="344" spans="2:17" x14ac:dyDescent="0.35">
      <c r="B344" t="s">
        <v>200</v>
      </c>
      <c r="C344" s="17">
        <v>0.77660051365081695</v>
      </c>
      <c r="D344" s="17">
        <v>0.774285425957146</v>
      </c>
      <c r="E344" s="17">
        <v>0.77869530137801501</v>
      </c>
      <c r="F344" s="17"/>
      <c r="G344" s="17">
        <v>0.69094311503295402</v>
      </c>
      <c r="H344" s="17">
        <v>0.77584368630044298</v>
      </c>
      <c r="I344" s="17">
        <v>0.78989985112405703</v>
      </c>
      <c r="J344" s="17">
        <v>0.76429486706414795</v>
      </c>
      <c r="K344" s="17">
        <v>0.75895613758624503</v>
      </c>
      <c r="L344" s="17">
        <v>0.76136264283129096</v>
      </c>
      <c r="M344" s="17"/>
      <c r="N344" s="17">
        <v>0.78516462296848599</v>
      </c>
      <c r="O344" s="17">
        <v>0.79694018969088898</v>
      </c>
      <c r="P344" s="17">
        <v>0.75610370780446601</v>
      </c>
      <c r="Q344" s="17">
        <v>0.73665956608689398</v>
      </c>
    </row>
    <row r="345" spans="2:17" x14ac:dyDescent="0.35">
      <c r="B345" t="s">
        <v>201</v>
      </c>
      <c r="C345" s="17">
        <v>5.6851501047005003E-2</v>
      </c>
      <c r="D345" s="17">
        <v>5.7174487438576199E-2</v>
      </c>
      <c r="E345" s="17">
        <v>5.6584763092424599E-2</v>
      </c>
      <c r="F345" s="17"/>
      <c r="G345" s="17">
        <v>7.7746131314267802E-2</v>
      </c>
      <c r="H345" s="17">
        <v>5.4999628968609597E-2</v>
      </c>
      <c r="I345" s="17">
        <v>6.4762593948429606E-2</v>
      </c>
      <c r="J345" s="17">
        <v>4.5899932631247399E-2</v>
      </c>
      <c r="K345" s="17">
        <v>4.6370645043696597E-2</v>
      </c>
      <c r="L345" s="17">
        <v>0.146666185442904</v>
      </c>
      <c r="M345" s="17"/>
      <c r="N345" s="17">
        <v>5.7909639927024199E-2</v>
      </c>
      <c r="O345" s="17">
        <v>5.47766201605384E-2</v>
      </c>
      <c r="P345" s="17">
        <v>6.4578960044899394E-2</v>
      </c>
      <c r="Q345" s="17">
        <v>5.0837314841344801E-2</v>
      </c>
    </row>
    <row r="346" spans="2:17" x14ac:dyDescent="0.35">
      <c r="B346" t="s">
        <v>146</v>
      </c>
      <c r="C346" s="17">
        <v>0.71974901260381197</v>
      </c>
      <c r="D346" s="17">
        <v>0.71711093851857</v>
      </c>
      <c r="E346" s="17">
        <v>0.72211053828559002</v>
      </c>
      <c r="F346" s="17"/>
      <c r="G346" s="17">
        <v>0.61319698371868603</v>
      </c>
      <c r="H346" s="17">
        <v>0.72084405733183399</v>
      </c>
      <c r="I346" s="17">
        <v>0.72513725717562705</v>
      </c>
      <c r="J346" s="17">
        <v>0.71839493443290003</v>
      </c>
      <c r="K346" s="17">
        <v>0.71258549254254899</v>
      </c>
      <c r="L346" s="17">
        <v>0.61469645738838696</v>
      </c>
      <c r="M346" s="17"/>
      <c r="N346" s="17">
        <v>0.72725498304146197</v>
      </c>
      <c r="O346" s="17">
        <v>0.74216356953035001</v>
      </c>
      <c r="P346" s="17">
        <v>0.69152474775956696</v>
      </c>
      <c r="Q346" s="17">
        <v>0.68582225124554896</v>
      </c>
    </row>
    <row r="347" spans="2:17" x14ac:dyDescent="0.35">
      <c r="C347" s="17"/>
      <c r="D347" s="17"/>
      <c r="E347" s="17"/>
      <c r="F347" s="17"/>
      <c r="G347" s="17"/>
      <c r="H347" s="17"/>
      <c r="I347" s="17"/>
      <c r="J347" s="17"/>
      <c r="K347" s="17"/>
      <c r="L347" s="17"/>
      <c r="M347" s="17"/>
      <c r="N347" s="17"/>
      <c r="O347" s="17"/>
      <c r="P347" s="17"/>
      <c r="Q347" s="17"/>
    </row>
    <row r="348" spans="2:17" x14ac:dyDescent="0.35">
      <c r="B348" s="6" t="s">
        <v>202</v>
      </c>
      <c r="C348" s="17"/>
      <c r="D348" s="17"/>
      <c r="E348" s="17"/>
      <c r="F348" s="17"/>
      <c r="G348" s="17"/>
      <c r="H348" s="17"/>
      <c r="I348" s="17"/>
      <c r="J348" s="17"/>
      <c r="K348" s="17"/>
      <c r="L348" s="17"/>
      <c r="M348" s="17"/>
      <c r="N348" s="17"/>
      <c r="O348" s="17"/>
      <c r="P348" s="17"/>
      <c r="Q348" s="17"/>
    </row>
    <row r="349" spans="2:17" x14ac:dyDescent="0.35">
      <c r="B349" s="24" t="s">
        <v>15</v>
      </c>
      <c r="C349" s="17"/>
      <c r="D349" s="17"/>
      <c r="E349" s="17"/>
      <c r="F349" s="17"/>
      <c r="G349" s="17"/>
      <c r="H349" s="17"/>
      <c r="I349" s="17"/>
      <c r="J349" s="17"/>
      <c r="K349" s="17"/>
      <c r="L349" s="17"/>
      <c r="M349" s="17"/>
      <c r="N349" s="17"/>
      <c r="O349" s="17"/>
      <c r="P349" s="17"/>
      <c r="Q349" s="17"/>
    </row>
    <row r="350" spans="2:17" x14ac:dyDescent="0.35">
      <c r="B350" t="s">
        <v>195</v>
      </c>
      <c r="C350" s="17">
        <v>0.18991217091135501</v>
      </c>
      <c r="D350" s="17">
        <v>0.206846160288683</v>
      </c>
      <c r="E350" s="17">
        <v>0.173155016549533</v>
      </c>
      <c r="F350" s="17"/>
      <c r="G350" s="17">
        <v>0.206670974044735</v>
      </c>
      <c r="H350" s="17">
        <v>0.27057953579610999</v>
      </c>
      <c r="I350" s="17">
        <v>0.222333018604501</v>
      </c>
      <c r="J350" s="17">
        <v>0.121322685772218</v>
      </c>
      <c r="K350" s="17">
        <v>0.13274200110828199</v>
      </c>
      <c r="L350" s="17">
        <v>0.222336245352594</v>
      </c>
      <c r="M350" s="17"/>
      <c r="N350" s="17">
        <v>0.22215347061546101</v>
      </c>
      <c r="O350" s="17">
        <v>0.14433882963729899</v>
      </c>
      <c r="P350" s="17">
        <v>0.16311036214038499</v>
      </c>
      <c r="Q350" s="17">
        <v>0.15346309227196001</v>
      </c>
    </row>
    <row r="351" spans="2:17" x14ac:dyDescent="0.35">
      <c r="B351" t="s">
        <v>196</v>
      </c>
      <c r="C351" s="17">
        <v>0.41488709711223798</v>
      </c>
      <c r="D351" s="17">
        <v>0.40309869931542902</v>
      </c>
      <c r="E351" s="17">
        <v>0.42709585078893397</v>
      </c>
      <c r="F351" s="17"/>
      <c r="G351" s="17">
        <v>0.46835203647933399</v>
      </c>
      <c r="H351" s="17">
        <v>0.47306811442886898</v>
      </c>
      <c r="I351" s="17">
        <v>0.42608352701486202</v>
      </c>
      <c r="J351" s="17">
        <v>0.372985658162439</v>
      </c>
      <c r="K351" s="17">
        <v>0.42131729495506498</v>
      </c>
      <c r="L351" s="17">
        <v>0.30895716320321298</v>
      </c>
      <c r="M351" s="17"/>
      <c r="N351" s="17">
        <v>0.40153494504801401</v>
      </c>
      <c r="O351" s="17">
        <v>0.43607573613481299</v>
      </c>
      <c r="P351" s="17">
        <v>0.43536526135876003</v>
      </c>
      <c r="Q351" s="17">
        <v>0.41595180353189498</v>
      </c>
    </row>
    <row r="352" spans="2:17" x14ac:dyDescent="0.35">
      <c r="B352" t="s">
        <v>197</v>
      </c>
      <c r="C352" s="17">
        <v>0.252551975506561</v>
      </c>
      <c r="D352" s="17">
        <v>0.240729051114701</v>
      </c>
      <c r="E352" s="17">
        <v>0.26463402325555102</v>
      </c>
      <c r="F352" s="17"/>
      <c r="G352" s="17">
        <v>0.196153143267357</v>
      </c>
      <c r="H352" s="17">
        <v>0.16371954703278899</v>
      </c>
      <c r="I352" s="17">
        <v>0.236048331482927</v>
      </c>
      <c r="J352" s="17">
        <v>0.29898173544302897</v>
      </c>
      <c r="K352" s="17">
        <v>0.31484736008978698</v>
      </c>
      <c r="L352" s="17">
        <v>0.27681931561798101</v>
      </c>
      <c r="M352" s="17"/>
      <c r="N352" s="17">
        <v>0.23802273329184501</v>
      </c>
      <c r="O352" s="17">
        <v>0.27482303423830401</v>
      </c>
      <c r="P352" s="17">
        <v>0.24702092769060199</v>
      </c>
      <c r="Q352" s="17">
        <v>0.28665866071792701</v>
      </c>
    </row>
    <row r="353" spans="2:17" x14ac:dyDescent="0.35">
      <c r="B353" t="s">
        <v>198</v>
      </c>
      <c r="C353" s="17">
        <v>0.103247053893174</v>
      </c>
      <c r="D353" s="17">
        <v>0.10575315840386799</v>
      </c>
      <c r="E353" s="17">
        <v>9.98484056120469E-2</v>
      </c>
      <c r="F353" s="17"/>
      <c r="G353" s="17">
        <v>0.12882384620857301</v>
      </c>
      <c r="H353" s="17">
        <v>7.3258629645316403E-2</v>
      </c>
      <c r="I353" s="17">
        <v>7.7620256574192595E-2</v>
      </c>
      <c r="J353" s="17">
        <v>0.146620264145679</v>
      </c>
      <c r="K353" s="17">
        <v>0.120864627786249</v>
      </c>
      <c r="L353" s="17">
        <v>0.19188727582621201</v>
      </c>
      <c r="M353" s="17"/>
      <c r="N353" s="17">
        <v>0.110627376963011</v>
      </c>
      <c r="O353" s="17">
        <v>0.103366034081012</v>
      </c>
      <c r="P353" s="17">
        <v>0.10747996894058701</v>
      </c>
      <c r="Q353" s="17">
        <v>6.9951132948596006E-2</v>
      </c>
    </row>
    <row r="354" spans="2:17" x14ac:dyDescent="0.35">
      <c r="B354" t="s">
        <v>199</v>
      </c>
      <c r="C354" s="17">
        <v>2.9086285233968601E-2</v>
      </c>
      <c r="D354" s="17">
        <v>3.2613250519359899E-2</v>
      </c>
      <c r="E354" s="17">
        <v>2.55857521065441E-2</v>
      </c>
      <c r="F354" s="17"/>
      <c r="G354" s="17">
        <v>0</v>
      </c>
      <c r="H354" s="17">
        <v>1.6258253643899601E-2</v>
      </c>
      <c r="I354" s="17">
        <v>2.9324668909960001E-2</v>
      </c>
      <c r="J354" s="17">
        <v>4.079856987661E-2</v>
      </c>
      <c r="K354" s="17">
        <v>1.02287160606176E-2</v>
      </c>
      <c r="L354" s="17">
        <v>0</v>
      </c>
      <c r="M354" s="17"/>
      <c r="N354" s="17">
        <v>2.3553708167803999E-2</v>
      </c>
      <c r="O354" s="17">
        <v>2.2642731000840501E-2</v>
      </c>
      <c r="P354" s="17">
        <v>4.10931487862587E-2</v>
      </c>
      <c r="Q354" s="17">
        <v>4.68282388715777E-2</v>
      </c>
    </row>
    <row r="355" spans="2:17" x14ac:dyDescent="0.35">
      <c r="B355" t="s">
        <v>57</v>
      </c>
      <c r="C355" s="17">
        <v>1.0315417342703101E-2</v>
      </c>
      <c r="D355" s="17">
        <v>1.0959680357959399E-2</v>
      </c>
      <c r="E355" s="17">
        <v>9.6809516873911806E-3</v>
      </c>
      <c r="F355" s="17"/>
      <c r="G355" s="17">
        <v>0</v>
      </c>
      <c r="H355" s="17">
        <v>3.11591945301552E-3</v>
      </c>
      <c r="I355" s="17">
        <v>8.5901974135573992E-3</v>
      </c>
      <c r="J355" s="17">
        <v>1.9291086600025199E-2</v>
      </c>
      <c r="K355" s="17">
        <v>0</v>
      </c>
      <c r="L355" s="17">
        <v>0</v>
      </c>
      <c r="M355" s="17"/>
      <c r="N355" s="17">
        <v>4.1077659138645398E-3</v>
      </c>
      <c r="O355" s="17">
        <v>1.87536349077311E-2</v>
      </c>
      <c r="P355" s="17">
        <v>5.93033108340703E-3</v>
      </c>
      <c r="Q355" s="17">
        <v>2.7147071658043701E-2</v>
      </c>
    </row>
    <row r="356" spans="2:17" x14ac:dyDescent="0.35">
      <c r="B356" t="s">
        <v>200</v>
      </c>
      <c r="C356" s="17">
        <v>0.60479926802359296</v>
      </c>
      <c r="D356" s="17">
        <v>0.60994485960411204</v>
      </c>
      <c r="E356" s="17">
        <v>0.600250867338467</v>
      </c>
      <c r="F356" s="17"/>
      <c r="G356" s="17">
        <v>0.67502301052406899</v>
      </c>
      <c r="H356" s="17">
        <v>0.74364765022497903</v>
      </c>
      <c r="I356" s="17">
        <v>0.64841654561936302</v>
      </c>
      <c r="J356" s="17">
        <v>0.494308343934657</v>
      </c>
      <c r="K356" s="17">
        <v>0.55405929606334703</v>
      </c>
      <c r="L356" s="17">
        <v>0.53129340855580698</v>
      </c>
      <c r="M356" s="17"/>
      <c r="N356" s="17">
        <v>0.62368841566347499</v>
      </c>
      <c r="O356" s="17">
        <v>0.58041456577211203</v>
      </c>
      <c r="P356" s="17">
        <v>0.59847562349914496</v>
      </c>
      <c r="Q356" s="17">
        <v>0.56941489580385496</v>
      </c>
    </row>
    <row r="357" spans="2:17" x14ac:dyDescent="0.35">
      <c r="B357" t="s">
        <v>201</v>
      </c>
      <c r="C357" s="17">
        <v>0.13233333912714301</v>
      </c>
      <c r="D357" s="17">
        <v>0.13836640892322799</v>
      </c>
      <c r="E357" s="17">
        <v>0.12543415771859101</v>
      </c>
      <c r="F357" s="17"/>
      <c r="G357" s="17">
        <v>0.12882384620857301</v>
      </c>
      <c r="H357" s="17">
        <v>8.9516883289216004E-2</v>
      </c>
      <c r="I357" s="17">
        <v>0.10694492548415301</v>
      </c>
      <c r="J357" s="17">
        <v>0.18741883402228901</v>
      </c>
      <c r="K357" s="17">
        <v>0.13109334384686699</v>
      </c>
      <c r="L357" s="17">
        <v>0.19188727582621201</v>
      </c>
      <c r="M357" s="17"/>
      <c r="N357" s="17">
        <v>0.134181085130815</v>
      </c>
      <c r="O357" s="17">
        <v>0.12600876508185199</v>
      </c>
      <c r="P357" s="17">
        <v>0.14857311772684501</v>
      </c>
      <c r="Q357" s="17">
        <v>0.116779371820174</v>
      </c>
    </row>
    <row r="358" spans="2:17" x14ac:dyDescent="0.35">
      <c r="B358" t="s">
        <v>146</v>
      </c>
      <c r="C358" s="17">
        <v>0.47246592889645</v>
      </c>
      <c r="D358" s="17">
        <v>0.471578450680884</v>
      </c>
      <c r="E358" s="17">
        <v>0.47481670961987599</v>
      </c>
      <c r="F358" s="17"/>
      <c r="G358" s="17">
        <v>0.54619916431549598</v>
      </c>
      <c r="H358" s="17">
        <v>0.654130766935763</v>
      </c>
      <c r="I358" s="17">
        <v>0.54147162013521</v>
      </c>
      <c r="J358" s="17">
        <v>0.30688950991236802</v>
      </c>
      <c r="K358" s="17">
        <v>0.42296595221647998</v>
      </c>
      <c r="L358" s="17">
        <v>0.33940613272959502</v>
      </c>
      <c r="M358" s="17"/>
      <c r="N358" s="17">
        <v>0.48950733053265999</v>
      </c>
      <c r="O358" s="17">
        <v>0.45440580069025999</v>
      </c>
      <c r="P358" s="17">
        <v>0.44990250577230001</v>
      </c>
      <c r="Q358" s="17">
        <v>0.45263552398368201</v>
      </c>
    </row>
    <row r="359" spans="2:17" x14ac:dyDescent="0.35">
      <c r="C359" s="17"/>
      <c r="D359" s="17"/>
      <c r="E359" s="17"/>
      <c r="F359" s="17"/>
      <c r="G359" s="17"/>
      <c r="H359" s="17"/>
      <c r="I359" s="17"/>
      <c r="J359" s="17"/>
      <c r="K359" s="17"/>
      <c r="L359" s="17"/>
      <c r="M359" s="17"/>
      <c r="N359" s="17"/>
      <c r="O359" s="17"/>
      <c r="P359" s="17"/>
      <c r="Q359" s="17"/>
    </row>
    <row r="360" spans="2:17" x14ac:dyDescent="0.35">
      <c r="B360" s="6" t="s">
        <v>203</v>
      </c>
      <c r="C360" s="17"/>
      <c r="D360" s="17"/>
      <c r="E360" s="17"/>
      <c r="F360" s="17"/>
      <c r="G360" s="17"/>
      <c r="H360" s="17"/>
      <c r="I360" s="17"/>
      <c r="J360" s="17"/>
      <c r="K360" s="17"/>
      <c r="L360" s="17"/>
      <c r="M360" s="17"/>
      <c r="N360" s="17"/>
      <c r="O360" s="17"/>
      <c r="P360" s="17"/>
      <c r="Q360" s="17"/>
    </row>
    <row r="361" spans="2:17" x14ac:dyDescent="0.35">
      <c r="B361" s="24" t="s">
        <v>15</v>
      </c>
      <c r="C361" s="17"/>
      <c r="D361" s="17"/>
      <c r="E361" s="17"/>
      <c r="F361" s="17"/>
      <c r="G361" s="17"/>
      <c r="H361" s="17"/>
      <c r="I361" s="17"/>
      <c r="J361" s="17"/>
      <c r="K361" s="17"/>
      <c r="L361" s="17"/>
      <c r="M361" s="17"/>
      <c r="N361" s="17"/>
      <c r="O361" s="17"/>
      <c r="P361" s="17"/>
      <c r="Q361" s="17"/>
    </row>
    <row r="362" spans="2:17" x14ac:dyDescent="0.35">
      <c r="B362" t="s">
        <v>195</v>
      </c>
      <c r="C362" s="17">
        <v>6.6246389902189298E-2</v>
      </c>
      <c r="D362" s="17">
        <v>7.7804325004867794E-2</v>
      </c>
      <c r="E362" s="17">
        <v>5.47461966942299E-2</v>
      </c>
      <c r="F362" s="17"/>
      <c r="G362" s="17">
        <v>8.7544553681345796E-2</v>
      </c>
      <c r="H362" s="17">
        <v>7.7093874597491896E-2</v>
      </c>
      <c r="I362" s="17">
        <v>7.37564690404474E-2</v>
      </c>
      <c r="J362" s="17">
        <v>5.4843252230190098E-2</v>
      </c>
      <c r="K362" s="17">
        <v>4.3847867984148602E-2</v>
      </c>
      <c r="L362" s="17">
        <v>0.111091418107019</v>
      </c>
      <c r="M362" s="17"/>
      <c r="N362" s="17">
        <v>8.1066727839574304E-2</v>
      </c>
      <c r="O362" s="17">
        <v>2.42030512135681E-2</v>
      </c>
      <c r="P362" s="17">
        <v>6.32448716421216E-2</v>
      </c>
      <c r="Q362" s="17">
        <v>6.8640196614285498E-2</v>
      </c>
    </row>
    <row r="363" spans="2:17" x14ac:dyDescent="0.35">
      <c r="B363" t="s">
        <v>196</v>
      </c>
      <c r="C363" s="17">
        <v>0.25056396751221199</v>
      </c>
      <c r="D363" s="17">
        <v>0.26422314729191598</v>
      </c>
      <c r="E363" s="17">
        <v>0.237144156539766</v>
      </c>
      <c r="F363" s="17"/>
      <c r="G363" s="17">
        <v>0.42422628811805002</v>
      </c>
      <c r="H363" s="17">
        <v>0.244783523983651</v>
      </c>
      <c r="I363" s="17">
        <v>0.25661303240134598</v>
      </c>
      <c r="J363" s="17">
        <v>0.244140089053519</v>
      </c>
      <c r="K363" s="17">
        <v>0.23079365316532899</v>
      </c>
      <c r="L363" s="17">
        <v>0.298308348960928</v>
      </c>
      <c r="M363" s="17"/>
      <c r="N363" s="17">
        <v>0.242633820640488</v>
      </c>
      <c r="O363" s="17">
        <v>0.29293440715110303</v>
      </c>
      <c r="P363" s="17">
        <v>0.226874350700735</v>
      </c>
      <c r="Q363" s="17">
        <v>0.248348211922059</v>
      </c>
    </row>
    <row r="364" spans="2:17" x14ac:dyDescent="0.35">
      <c r="B364" t="s">
        <v>197</v>
      </c>
      <c r="C364" s="17">
        <v>0.26675204502948102</v>
      </c>
      <c r="D364" s="17">
        <v>0.26349794628579098</v>
      </c>
      <c r="E364" s="17">
        <v>0.27027339409115497</v>
      </c>
      <c r="F364" s="17"/>
      <c r="G364" s="17">
        <v>0</v>
      </c>
      <c r="H364" s="17">
        <v>0.25956627211257999</v>
      </c>
      <c r="I364" s="17">
        <v>0.24328166794831399</v>
      </c>
      <c r="J364" s="17">
        <v>0.30823970030502901</v>
      </c>
      <c r="K364" s="17">
        <v>0.28257124000684303</v>
      </c>
      <c r="L364" s="17">
        <v>0.207512068143617</v>
      </c>
      <c r="M364" s="17"/>
      <c r="N364" s="17">
        <v>0.24695102004945599</v>
      </c>
      <c r="O364" s="17">
        <v>0.27269322569152399</v>
      </c>
      <c r="P364" s="17">
        <v>0.294769355893098</v>
      </c>
      <c r="Q364" s="17">
        <v>0.30087202648967498</v>
      </c>
    </row>
    <row r="365" spans="2:17" x14ac:dyDescent="0.35">
      <c r="B365" t="s">
        <v>198</v>
      </c>
      <c r="C365" s="17">
        <v>0.30071689670125601</v>
      </c>
      <c r="D365" s="17">
        <v>0.28201828393789502</v>
      </c>
      <c r="E365" s="17">
        <v>0.31972727515560601</v>
      </c>
      <c r="F365" s="17"/>
      <c r="G365" s="17">
        <v>0.23841900783936601</v>
      </c>
      <c r="H365" s="17">
        <v>0.30026696499391697</v>
      </c>
      <c r="I365" s="17">
        <v>0.29544012349944798</v>
      </c>
      <c r="J365" s="17">
        <v>0.306535121873665</v>
      </c>
      <c r="K365" s="17">
        <v>0.30943955149038999</v>
      </c>
      <c r="L365" s="17">
        <v>0.35141117537347299</v>
      </c>
      <c r="M365" s="17"/>
      <c r="N365" s="17">
        <v>0.30779965036882201</v>
      </c>
      <c r="O365" s="17">
        <v>0.30853099403669298</v>
      </c>
      <c r="P365" s="17">
        <v>0.293343390729218</v>
      </c>
      <c r="Q365" s="17">
        <v>0.273606553205678</v>
      </c>
    </row>
    <row r="366" spans="2:17" x14ac:dyDescent="0.35">
      <c r="B366" t="s">
        <v>199</v>
      </c>
      <c r="C366" s="17">
        <v>9.9909560325379398E-2</v>
      </c>
      <c r="D366" s="17">
        <v>9.9342047677358894E-2</v>
      </c>
      <c r="E366" s="17">
        <v>9.9583358452264306E-2</v>
      </c>
      <c r="F366" s="17"/>
      <c r="G366" s="17">
        <v>0.24981015036123699</v>
      </c>
      <c r="H366" s="17">
        <v>0.112730141497328</v>
      </c>
      <c r="I366" s="17">
        <v>0.118407583354785</v>
      </c>
      <c r="J366" s="17">
        <v>6.2738721177798204E-2</v>
      </c>
      <c r="K366" s="17">
        <v>0.108662659103611</v>
      </c>
      <c r="L366" s="17">
        <v>3.1676989414963497E-2</v>
      </c>
      <c r="M366" s="17"/>
      <c r="N366" s="17">
        <v>0.116293308638279</v>
      </c>
      <c r="O366" s="17">
        <v>6.6288842921402899E-2</v>
      </c>
      <c r="P366" s="17">
        <v>0.11388094220716199</v>
      </c>
      <c r="Q366" s="17">
        <v>6.9925636583723402E-2</v>
      </c>
    </row>
    <row r="367" spans="2:17" x14ac:dyDescent="0.35">
      <c r="B367" t="s">
        <v>57</v>
      </c>
      <c r="C367" s="17">
        <v>1.5811140529482601E-2</v>
      </c>
      <c r="D367" s="17">
        <v>1.3114249802171201E-2</v>
      </c>
      <c r="E367" s="17">
        <v>1.8525619066979498E-2</v>
      </c>
      <c r="F367" s="17"/>
      <c r="G367" s="17">
        <v>0</v>
      </c>
      <c r="H367" s="17">
        <v>5.5592228150336698E-3</v>
      </c>
      <c r="I367" s="17">
        <v>1.25011237556607E-2</v>
      </c>
      <c r="J367" s="17">
        <v>2.3503115359799199E-2</v>
      </c>
      <c r="K367" s="17">
        <v>2.4685028249677901E-2</v>
      </c>
      <c r="L367" s="17">
        <v>0</v>
      </c>
      <c r="M367" s="17"/>
      <c r="N367" s="17">
        <v>5.2554724633805099E-3</v>
      </c>
      <c r="O367" s="17">
        <v>3.5349478985709101E-2</v>
      </c>
      <c r="P367" s="17">
        <v>7.8870888276657194E-3</v>
      </c>
      <c r="Q367" s="17">
        <v>3.8607375184579899E-2</v>
      </c>
    </row>
    <row r="368" spans="2:17" x14ac:dyDescent="0.35">
      <c r="B368" t="s">
        <v>200</v>
      </c>
      <c r="C368" s="17">
        <v>0.316810357414401</v>
      </c>
      <c r="D368" s="17">
        <v>0.34202747229678399</v>
      </c>
      <c r="E368" s="17">
        <v>0.29189035323399598</v>
      </c>
      <c r="F368" s="17"/>
      <c r="G368" s="17">
        <v>0.51177084179939603</v>
      </c>
      <c r="H368" s="17">
        <v>0.321877398581143</v>
      </c>
      <c r="I368" s="17">
        <v>0.330369501441793</v>
      </c>
      <c r="J368" s="17">
        <v>0.29898334128370901</v>
      </c>
      <c r="K368" s="17">
        <v>0.27464152114947699</v>
      </c>
      <c r="L368" s="17">
        <v>0.40939976706794701</v>
      </c>
      <c r="M368" s="17"/>
      <c r="N368" s="17">
        <v>0.32370054848006302</v>
      </c>
      <c r="O368" s="17">
        <v>0.317137458364671</v>
      </c>
      <c r="P368" s="17">
        <v>0.29011922234285598</v>
      </c>
      <c r="Q368" s="17">
        <v>0.31698840853634402</v>
      </c>
    </row>
    <row r="369" spans="2:17" x14ac:dyDescent="0.35">
      <c r="B369" t="s">
        <v>201</v>
      </c>
      <c r="C369" s="17">
        <v>0.40062645702663602</v>
      </c>
      <c r="D369" s="17">
        <v>0.38136033161525401</v>
      </c>
      <c r="E369" s="17">
        <v>0.41931063360787002</v>
      </c>
      <c r="F369" s="17"/>
      <c r="G369" s="17">
        <v>0.48822915820060397</v>
      </c>
      <c r="H369" s="17">
        <v>0.41299710649124399</v>
      </c>
      <c r="I369" s="17">
        <v>0.413847706854233</v>
      </c>
      <c r="J369" s="17">
        <v>0.36927384305146299</v>
      </c>
      <c r="K369" s="17">
        <v>0.41810221059400099</v>
      </c>
      <c r="L369" s="17">
        <v>0.38308816478843599</v>
      </c>
      <c r="M369" s="17"/>
      <c r="N369" s="17">
        <v>0.42409295900709998</v>
      </c>
      <c r="O369" s="17">
        <v>0.37481983695809601</v>
      </c>
      <c r="P369" s="17">
        <v>0.40722433293638</v>
      </c>
      <c r="Q369" s="17">
        <v>0.34353218978940098</v>
      </c>
    </row>
    <row r="370" spans="2:17" x14ac:dyDescent="0.35">
      <c r="B370" t="s">
        <v>146</v>
      </c>
      <c r="C370" s="17">
        <v>-8.3816099612234601E-2</v>
      </c>
      <c r="D370" s="17">
        <v>-3.9332859318470602E-2</v>
      </c>
      <c r="E370" s="17">
        <v>-0.12742028037387401</v>
      </c>
      <c r="F370" s="17"/>
      <c r="G370" s="17">
        <v>2.3541683598792201E-2</v>
      </c>
      <c r="H370" s="17">
        <v>-9.1119707910101599E-2</v>
      </c>
      <c r="I370" s="17">
        <v>-8.3478205412439596E-2</v>
      </c>
      <c r="J370" s="17">
        <v>-7.0290501767754296E-2</v>
      </c>
      <c r="K370" s="17">
        <v>-0.143460689444524</v>
      </c>
      <c r="L370" s="17">
        <v>2.6311602279510599E-2</v>
      </c>
      <c r="M370" s="17"/>
      <c r="N370" s="17">
        <v>-0.100392410527038</v>
      </c>
      <c r="O370" s="17">
        <v>-5.7682378593425197E-2</v>
      </c>
      <c r="P370" s="17">
        <v>-0.11710511059352401</v>
      </c>
      <c r="Q370" s="17">
        <v>-2.65437812530568E-2</v>
      </c>
    </row>
    <row r="371" spans="2:17" x14ac:dyDescent="0.35">
      <c r="C371" s="17"/>
      <c r="D371" s="17"/>
      <c r="E371" s="17"/>
      <c r="F371" s="17"/>
      <c r="G371" s="17"/>
      <c r="H371" s="17"/>
      <c r="I371" s="17"/>
      <c r="J371" s="17"/>
      <c r="K371" s="17"/>
      <c r="L371" s="17"/>
      <c r="M371" s="17"/>
      <c r="N371" s="17"/>
      <c r="O371" s="17"/>
      <c r="P371" s="17"/>
      <c r="Q371" s="17"/>
    </row>
    <row r="372" spans="2:17" x14ac:dyDescent="0.35">
      <c r="B372" s="6" t="s">
        <v>204</v>
      </c>
      <c r="C372" s="17"/>
      <c r="D372" s="17"/>
      <c r="E372" s="17"/>
      <c r="F372" s="17"/>
      <c r="G372" s="17"/>
      <c r="H372" s="17"/>
      <c r="I372" s="17"/>
      <c r="J372" s="17"/>
      <c r="K372" s="17"/>
      <c r="L372" s="17"/>
      <c r="M372" s="17"/>
      <c r="N372" s="17"/>
      <c r="O372" s="17"/>
      <c r="P372" s="17"/>
      <c r="Q372" s="17"/>
    </row>
    <row r="373" spans="2:17" x14ac:dyDescent="0.35">
      <c r="B373" s="24" t="s">
        <v>15</v>
      </c>
      <c r="C373" s="17"/>
      <c r="D373" s="17"/>
      <c r="E373" s="17"/>
      <c r="F373" s="17"/>
      <c r="G373" s="17"/>
      <c r="H373" s="17"/>
      <c r="I373" s="17"/>
      <c r="J373" s="17"/>
      <c r="K373" s="17"/>
      <c r="L373" s="17"/>
      <c r="M373" s="17"/>
      <c r="N373" s="17"/>
      <c r="O373" s="17"/>
      <c r="P373" s="17"/>
      <c r="Q373" s="17"/>
    </row>
    <row r="374" spans="2:17" x14ac:dyDescent="0.35">
      <c r="B374" t="s">
        <v>205</v>
      </c>
      <c r="C374" s="17">
        <v>0.55473891546839404</v>
      </c>
      <c r="D374" s="17">
        <v>0.51933527769488197</v>
      </c>
      <c r="E374" s="17">
        <v>0.58972495269398495</v>
      </c>
      <c r="F374" s="17"/>
      <c r="G374" s="17">
        <v>0.30457608332235497</v>
      </c>
      <c r="H374" s="17">
        <v>0.51107344070874605</v>
      </c>
      <c r="I374" s="17">
        <v>0.54229524712809496</v>
      </c>
      <c r="J374" s="17">
        <v>0.57466005367584305</v>
      </c>
      <c r="K374" s="17">
        <v>0.63645039082822996</v>
      </c>
      <c r="L374" s="17">
        <v>0.590446823793497</v>
      </c>
      <c r="M374" s="17"/>
      <c r="N374" s="17">
        <v>0.55943219728620697</v>
      </c>
      <c r="O374" s="17">
        <v>0.60265999097604805</v>
      </c>
      <c r="P374" s="17">
        <v>0.52209759053944804</v>
      </c>
      <c r="Q374" s="17">
        <v>0.50277929517407705</v>
      </c>
    </row>
    <row r="375" spans="2:17" x14ac:dyDescent="0.35">
      <c r="B375" t="s">
        <v>206</v>
      </c>
      <c r="C375" s="17">
        <v>0.465500519187458</v>
      </c>
      <c r="D375" s="17">
        <v>0.45060143033934802</v>
      </c>
      <c r="E375" s="17">
        <v>0.47987905522956398</v>
      </c>
      <c r="F375" s="17"/>
      <c r="G375" s="17">
        <v>0.32480896948320798</v>
      </c>
      <c r="H375" s="17">
        <v>0.41036974915754199</v>
      </c>
      <c r="I375" s="17">
        <v>0.45665190525912402</v>
      </c>
      <c r="J375" s="17">
        <v>0.47999933885511498</v>
      </c>
      <c r="K375" s="17">
        <v>0.52378113992017705</v>
      </c>
      <c r="L375" s="17">
        <v>0.84200509141192803</v>
      </c>
      <c r="M375" s="17"/>
      <c r="N375" s="17">
        <v>0.48357002063645099</v>
      </c>
      <c r="O375" s="17">
        <v>0.47984261610612799</v>
      </c>
      <c r="P375" s="17">
        <v>0.417816397078413</v>
      </c>
      <c r="Q375" s="17">
        <v>0.41519129842608299</v>
      </c>
    </row>
    <row r="376" spans="2:17" x14ac:dyDescent="0.35">
      <c r="B376" t="s">
        <v>207</v>
      </c>
      <c r="C376" s="17">
        <v>0.40963485323813298</v>
      </c>
      <c r="D376" s="17">
        <v>0.43475398969635198</v>
      </c>
      <c r="E376" s="17">
        <v>0.38490510364108099</v>
      </c>
      <c r="F376" s="17"/>
      <c r="G376" s="17">
        <v>0.28031717530244199</v>
      </c>
      <c r="H376" s="17">
        <v>0.42564895943900999</v>
      </c>
      <c r="I376" s="17">
        <v>0.39455889261126298</v>
      </c>
      <c r="J376" s="17">
        <v>0.41517347768614199</v>
      </c>
      <c r="K376" s="17">
        <v>0.44133365725443302</v>
      </c>
      <c r="L376" s="17">
        <v>0.58093868168476304</v>
      </c>
      <c r="M376" s="17"/>
      <c r="N376" s="17">
        <v>0.46347641296699899</v>
      </c>
      <c r="O376" s="17">
        <v>0.368863681687363</v>
      </c>
      <c r="P376" s="17">
        <v>0.34559534176522799</v>
      </c>
      <c r="Q376" s="17">
        <v>0.322136472324076</v>
      </c>
    </row>
    <row r="377" spans="2:17" x14ac:dyDescent="0.35">
      <c r="B377" t="s">
        <v>208</v>
      </c>
      <c r="C377" s="17">
        <v>0.38280615081038399</v>
      </c>
      <c r="D377" s="17">
        <v>0.37285894261095198</v>
      </c>
      <c r="E377" s="17">
        <v>0.39214720613411402</v>
      </c>
      <c r="F377" s="17"/>
      <c r="G377" s="17">
        <v>0.35615329586497702</v>
      </c>
      <c r="H377" s="17">
        <v>0.37596238981887298</v>
      </c>
      <c r="I377" s="17">
        <v>0.34640371111878498</v>
      </c>
      <c r="J377" s="17">
        <v>0.429853953810656</v>
      </c>
      <c r="K377" s="17">
        <v>0.41548021629656501</v>
      </c>
      <c r="L377" s="17">
        <v>0.454774171650211</v>
      </c>
      <c r="M377" s="17"/>
      <c r="N377" s="17">
        <v>0.39797002314594998</v>
      </c>
      <c r="O377" s="17">
        <v>0.41637325331293101</v>
      </c>
      <c r="P377" s="17">
        <v>0.347761121864121</v>
      </c>
      <c r="Q377" s="17">
        <v>0.312509106539265</v>
      </c>
    </row>
    <row r="378" spans="2:17" x14ac:dyDescent="0.35">
      <c r="B378" t="s">
        <v>209</v>
      </c>
      <c r="C378" s="17">
        <v>0.38093231710305803</v>
      </c>
      <c r="D378" s="17">
        <v>0.37106161029824403</v>
      </c>
      <c r="E378" s="17">
        <v>0.390194956270001</v>
      </c>
      <c r="F378" s="17"/>
      <c r="G378" s="17">
        <v>0.52350069390871701</v>
      </c>
      <c r="H378" s="17">
        <v>0.39724445068106601</v>
      </c>
      <c r="I378" s="17">
        <v>0.36444637875622998</v>
      </c>
      <c r="J378" s="17">
        <v>0.388434585717642</v>
      </c>
      <c r="K378" s="17">
        <v>0.42837180730215502</v>
      </c>
      <c r="L378" s="17">
        <v>0.142768407521983</v>
      </c>
      <c r="M378" s="17"/>
      <c r="N378" s="17">
        <v>0.38913059772139003</v>
      </c>
      <c r="O378" s="17">
        <v>0.412596915182325</v>
      </c>
      <c r="P378" s="17">
        <v>0.38273105672611601</v>
      </c>
      <c r="Q378" s="17">
        <v>0.30603757977018797</v>
      </c>
    </row>
    <row r="379" spans="2:17" x14ac:dyDescent="0.35">
      <c r="B379" t="s">
        <v>210</v>
      </c>
      <c r="C379" s="17">
        <v>0.36746033618058499</v>
      </c>
      <c r="D379" s="17">
        <v>0.36927882506172799</v>
      </c>
      <c r="E379" s="17">
        <v>0.366005597510624</v>
      </c>
      <c r="F379" s="17"/>
      <c r="G379" s="17">
        <v>0.36157647477738097</v>
      </c>
      <c r="H379" s="17">
        <v>0.35362783455267999</v>
      </c>
      <c r="I379" s="17">
        <v>0.35690371993505399</v>
      </c>
      <c r="J379" s="17">
        <v>0.380814089344722</v>
      </c>
      <c r="K379" s="17">
        <v>0.40396708928727998</v>
      </c>
      <c r="L379" s="17">
        <v>0.30988323433275</v>
      </c>
      <c r="M379" s="17"/>
      <c r="N379" s="17">
        <v>0.37482037710514599</v>
      </c>
      <c r="O379" s="17">
        <v>0.35846804654803699</v>
      </c>
      <c r="P379" s="17">
        <v>0.36089177620476398</v>
      </c>
      <c r="Q379" s="17">
        <v>0.364802386330562</v>
      </c>
    </row>
    <row r="380" spans="2:17" x14ac:dyDescent="0.35">
      <c r="B380" t="s">
        <v>211</v>
      </c>
      <c r="C380" s="17">
        <v>0.36628458349382198</v>
      </c>
      <c r="D380" s="17">
        <v>0.38643029645794902</v>
      </c>
      <c r="E380" s="17">
        <v>0.34549530897439101</v>
      </c>
      <c r="F380" s="17"/>
      <c r="G380" s="17">
        <v>0.421819348839227</v>
      </c>
      <c r="H380" s="17">
        <v>0.38500860431265199</v>
      </c>
      <c r="I380" s="17">
        <v>0.35858317798215</v>
      </c>
      <c r="J380" s="17">
        <v>0.36505550021752903</v>
      </c>
      <c r="K380" s="17">
        <v>0.35959252944964898</v>
      </c>
      <c r="L380" s="17">
        <v>0.56739467565601898</v>
      </c>
      <c r="M380" s="17"/>
      <c r="N380" s="17">
        <v>0.39624184889397102</v>
      </c>
      <c r="O380" s="17">
        <v>0.33123470426498602</v>
      </c>
      <c r="P380" s="17">
        <v>0.32000627999361397</v>
      </c>
      <c r="Q380" s="17">
        <v>0.33493908132289402</v>
      </c>
    </row>
    <row r="381" spans="2:17" x14ac:dyDescent="0.35">
      <c r="B381" t="s">
        <v>212</v>
      </c>
      <c r="C381" s="17">
        <v>0.32407085842390798</v>
      </c>
      <c r="D381" s="17">
        <v>0.35199690371037501</v>
      </c>
      <c r="E381" s="17">
        <v>0.295453889704823</v>
      </c>
      <c r="F381" s="17"/>
      <c r="G381" s="17">
        <v>0.32386385897637499</v>
      </c>
      <c r="H381" s="17">
        <v>0.34670427727311798</v>
      </c>
      <c r="I381" s="17">
        <v>0.32177397477129099</v>
      </c>
      <c r="J381" s="17">
        <v>0.29990716409727503</v>
      </c>
      <c r="K381" s="17">
        <v>0.40762744302065201</v>
      </c>
      <c r="L381" s="17">
        <v>0.13582606128184199</v>
      </c>
      <c r="M381" s="17"/>
      <c r="N381" s="17">
        <v>0.34807891289639997</v>
      </c>
      <c r="O381" s="17">
        <v>0.27518306330570402</v>
      </c>
      <c r="P381" s="17">
        <v>0.32846538448975499</v>
      </c>
      <c r="Q381" s="17">
        <v>0.285721900868109</v>
      </c>
    </row>
    <row r="382" spans="2:17" x14ac:dyDescent="0.35">
      <c r="B382" t="s">
        <v>213</v>
      </c>
      <c r="C382" s="17">
        <v>0.30438095408019999</v>
      </c>
      <c r="D382" s="17">
        <v>0.32778831085058902</v>
      </c>
      <c r="E382" s="17">
        <v>0.280266267632993</v>
      </c>
      <c r="F382" s="17"/>
      <c r="G382" s="17">
        <v>0.21567729519680201</v>
      </c>
      <c r="H382" s="17">
        <v>0.29311336990483</v>
      </c>
      <c r="I382" s="17">
        <v>0.278368592720733</v>
      </c>
      <c r="J382" s="17">
        <v>0.31982429445661797</v>
      </c>
      <c r="K382" s="17">
        <v>0.39664087973567402</v>
      </c>
      <c r="L382" s="17">
        <v>0.50137084385415198</v>
      </c>
      <c r="M382" s="17"/>
      <c r="N382" s="17">
        <v>0.36144248870349099</v>
      </c>
      <c r="O382" s="17">
        <v>0.26146225229921</v>
      </c>
      <c r="P382" s="17">
        <v>0.21336623021722301</v>
      </c>
      <c r="Q382" s="17">
        <v>0.23133021650473501</v>
      </c>
    </row>
    <row r="383" spans="2:17" x14ac:dyDescent="0.35">
      <c r="B383" t="s">
        <v>214</v>
      </c>
      <c r="C383" s="17">
        <v>0.29201326616446599</v>
      </c>
      <c r="D383" s="17">
        <v>0.29430140931681598</v>
      </c>
      <c r="E383" s="17">
        <v>0.29001359970808099</v>
      </c>
      <c r="F383" s="17"/>
      <c r="G383" s="17">
        <v>0.36607983351067203</v>
      </c>
      <c r="H383" s="17">
        <v>0.24452400484623901</v>
      </c>
      <c r="I383" s="17">
        <v>0.28359815935044602</v>
      </c>
      <c r="J383" s="17">
        <v>0.31060560841335799</v>
      </c>
      <c r="K383" s="17">
        <v>0.31774306418869702</v>
      </c>
      <c r="L383" s="17">
        <v>0.50827538425367103</v>
      </c>
      <c r="M383" s="17"/>
      <c r="N383" s="17">
        <v>0.28988013321887801</v>
      </c>
      <c r="O383" s="17">
        <v>0.30730478139120798</v>
      </c>
      <c r="P383" s="17">
        <v>0.31388094596194099</v>
      </c>
      <c r="Q383" s="17">
        <v>0.26071898421187101</v>
      </c>
    </row>
    <row r="384" spans="2:17" x14ac:dyDescent="0.35">
      <c r="B384" t="s">
        <v>215</v>
      </c>
      <c r="C384" s="17">
        <v>0.17988741450491899</v>
      </c>
      <c r="D384" s="17">
        <v>0.19763623784819301</v>
      </c>
      <c r="E384" s="17">
        <v>0.16230489948440299</v>
      </c>
      <c r="F384" s="17"/>
      <c r="G384" s="17">
        <v>0.26845031636729799</v>
      </c>
      <c r="H384" s="17">
        <v>0.15866308286776201</v>
      </c>
      <c r="I384" s="17">
        <v>0.20372934924971101</v>
      </c>
      <c r="J384" s="17">
        <v>0.153425706005061</v>
      </c>
      <c r="K384" s="17">
        <v>0.18553246935061601</v>
      </c>
      <c r="L384" s="17">
        <v>4.2325898596848599E-2</v>
      </c>
      <c r="M384" s="17"/>
      <c r="N384" s="17">
        <v>0.19514398262954899</v>
      </c>
      <c r="O384" s="17">
        <v>0.16011467886028699</v>
      </c>
      <c r="P384" s="17">
        <v>0.184443225416346</v>
      </c>
      <c r="Q384" s="17">
        <v>0.13705850404730999</v>
      </c>
    </row>
    <row r="385" spans="2:17" x14ac:dyDescent="0.35">
      <c r="B385" t="s">
        <v>57</v>
      </c>
      <c r="C385" s="17">
        <v>2.2787462459976499E-2</v>
      </c>
      <c r="D385" s="17">
        <v>1.5370284850308299E-2</v>
      </c>
      <c r="E385" s="17">
        <v>3.0232451361256699E-2</v>
      </c>
      <c r="F385" s="17"/>
      <c r="G385" s="17">
        <v>0</v>
      </c>
      <c r="H385" s="17">
        <v>1.8568461397519401E-2</v>
      </c>
      <c r="I385" s="17">
        <v>2.1383490284358601E-2</v>
      </c>
      <c r="J385" s="17">
        <v>2.9672471618013601E-2</v>
      </c>
      <c r="K385" s="17">
        <v>1.5945377261540699E-2</v>
      </c>
      <c r="L385" s="17">
        <v>0</v>
      </c>
      <c r="M385" s="17"/>
      <c r="N385" s="17">
        <v>1.3293504643199301E-2</v>
      </c>
      <c r="O385" s="17">
        <v>3.3519855400385198E-2</v>
      </c>
      <c r="P385" s="17">
        <v>2.8143153981979599E-2</v>
      </c>
      <c r="Q385" s="17">
        <v>3.8050560693914597E-2</v>
      </c>
    </row>
    <row r="386" spans="2:17" x14ac:dyDescent="0.35">
      <c r="B386" t="s">
        <v>77</v>
      </c>
      <c r="C386" s="17">
        <v>9.0856768283241098E-3</v>
      </c>
      <c r="D386" s="17">
        <v>9.3670978700101503E-3</v>
      </c>
      <c r="E386" s="17">
        <v>8.8130847435692692E-3</v>
      </c>
      <c r="F386" s="17"/>
      <c r="G386" s="17">
        <v>0</v>
      </c>
      <c r="H386" s="17">
        <v>0</v>
      </c>
      <c r="I386" s="17">
        <v>1.0491151562613E-2</v>
      </c>
      <c r="J386" s="17">
        <v>1.3809612666539401E-2</v>
      </c>
      <c r="K386" s="17">
        <v>0</v>
      </c>
      <c r="L386" s="17">
        <v>0</v>
      </c>
      <c r="M386" s="17"/>
      <c r="N386" s="17">
        <v>1.6063335704470101E-3</v>
      </c>
      <c r="O386" s="17">
        <v>2.7097715850560498E-2</v>
      </c>
      <c r="P386" s="17">
        <v>4.6941758106325898E-3</v>
      </c>
      <c r="Q386" s="17">
        <v>1.90448047826835E-2</v>
      </c>
    </row>
    <row r="387" spans="2:17" x14ac:dyDescent="0.35">
      <c r="C387" s="17"/>
      <c r="D387" s="17"/>
      <c r="E387" s="17"/>
      <c r="F387" s="17"/>
      <c r="G387" s="17"/>
      <c r="H387" s="17"/>
      <c r="I387" s="17"/>
      <c r="J387" s="17"/>
      <c r="K387" s="17"/>
      <c r="L387" s="17"/>
      <c r="M387" s="17"/>
      <c r="N387" s="17"/>
      <c r="O387" s="17"/>
      <c r="P387" s="17"/>
      <c r="Q387" s="17"/>
    </row>
    <row r="388" spans="2:17" x14ac:dyDescent="0.35">
      <c r="B388" s="6" t="s">
        <v>216</v>
      </c>
      <c r="C388" s="17"/>
      <c r="D388" s="17"/>
      <c r="E388" s="17"/>
      <c r="F388" s="17"/>
      <c r="G388" s="17"/>
      <c r="H388" s="17"/>
      <c r="I388" s="17"/>
      <c r="J388" s="17"/>
      <c r="K388" s="17"/>
      <c r="L388" s="17"/>
      <c r="M388" s="17"/>
      <c r="N388" s="17"/>
      <c r="O388" s="17"/>
      <c r="P388" s="17"/>
      <c r="Q388" s="17"/>
    </row>
    <row r="389" spans="2:17" x14ac:dyDescent="0.35">
      <c r="B389" s="24" t="s">
        <v>15</v>
      </c>
      <c r="C389" s="17"/>
      <c r="D389" s="17"/>
      <c r="E389" s="17"/>
      <c r="F389" s="17"/>
      <c r="G389" s="17"/>
      <c r="H389" s="17"/>
      <c r="I389" s="17"/>
      <c r="J389" s="17"/>
      <c r="K389" s="17"/>
      <c r="L389" s="17"/>
      <c r="M389" s="17"/>
      <c r="N389" s="17"/>
      <c r="O389" s="17"/>
      <c r="P389" s="17"/>
      <c r="Q389" s="17"/>
    </row>
    <row r="390" spans="2:17" x14ac:dyDescent="0.35">
      <c r="B390" t="s">
        <v>217</v>
      </c>
      <c r="C390" s="17">
        <v>0.416083194091528</v>
      </c>
      <c r="D390" s="17">
        <v>0.45148183455032098</v>
      </c>
      <c r="E390" s="17">
        <v>0.38007981734261898</v>
      </c>
      <c r="F390" s="17"/>
      <c r="G390" s="17">
        <v>0.32765727819739898</v>
      </c>
      <c r="H390" s="17">
        <v>0.55134930069462595</v>
      </c>
      <c r="I390" s="17">
        <v>0.451493531757446</v>
      </c>
      <c r="J390" s="17">
        <v>0.34600380412825499</v>
      </c>
      <c r="K390" s="17">
        <v>0.27733401488884202</v>
      </c>
      <c r="L390" s="17">
        <v>0.38155917382924698</v>
      </c>
      <c r="M390" s="17"/>
      <c r="N390" s="17">
        <v>0.48067017481479601</v>
      </c>
      <c r="O390" s="17">
        <v>0.365166932892245</v>
      </c>
      <c r="P390" s="17">
        <v>0.32852287316067802</v>
      </c>
      <c r="Q390" s="17">
        <v>0.32365629708401999</v>
      </c>
    </row>
    <row r="391" spans="2:17" x14ac:dyDescent="0.35">
      <c r="B391" t="s">
        <v>218</v>
      </c>
      <c r="C391" s="17">
        <v>0.20988683953453899</v>
      </c>
      <c r="D391" s="17">
        <v>0.21996981078269301</v>
      </c>
      <c r="E391" s="17">
        <v>0.20000532545792599</v>
      </c>
      <c r="F391" s="17"/>
      <c r="G391" s="17">
        <v>0.67234272180260102</v>
      </c>
      <c r="H391" s="17">
        <v>0.248888141580349</v>
      </c>
      <c r="I391" s="17">
        <v>0.214646440598457</v>
      </c>
      <c r="J391" s="17">
        <v>0.18224752411977099</v>
      </c>
      <c r="K391" s="17">
        <v>0.19041765924050899</v>
      </c>
      <c r="L391" s="17">
        <v>0.146666185442904</v>
      </c>
      <c r="M391" s="17"/>
      <c r="N391" s="17">
        <v>0.229029831526225</v>
      </c>
      <c r="O391" s="17">
        <v>0.161080020812088</v>
      </c>
      <c r="P391" s="17">
        <v>0.212671108210642</v>
      </c>
      <c r="Q391" s="17">
        <v>0.19609193520755</v>
      </c>
    </row>
    <row r="392" spans="2:17" x14ac:dyDescent="0.35">
      <c r="B392" t="s">
        <v>219</v>
      </c>
      <c r="C392" s="17">
        <v>0.32357309347067298</v>
      </c>
      <c r="D392" s="17">
        <v>0.29335660993587098</v>
      </c>
      <c r="E392" s="17">
        <v>0.35413208346186098</v>
      </c>
      <c r="F392" s="17"/>
      <c r="G392" s="17">
        <v>0</v>
      </c>
      <c r="H392" s="17">
        <v>0.17335724519776199</v>
      </c>
      <c r="I392" s="17">
        <v>0.28721437046380299</v>
      </c>
      <c r="J392" s="17">
        <v>0.40413914502975601</v>
      </c>
      <c r="K392" s="17">
        <v>0.47692440550318299</v>
      </c>
      <c r="L392" s="17">
        <v>0.47177464072784903</v>
      </c>
      <c r="M392" s="17"/>
      <c r="N392" s="17">
        <v>0.26547704431838198</v>
      </c>
      <c r="O392" s="17">
        <v>0.38689338533307199</v>
      </c>
      <c r="P392" s="17">
        <v>0.39657892354014002</v>
      </c>
      <c r="Q392" s="17">
        <v>0.38952684284417499</v>
      </c>
    </row>
    <row r="393" spans="2:17" x14ac:dyDescent="0.35">
      <c r="B393" t="s">
        <v>57</v>
      </c>
      <c r="C393" s="17">
        <v>5.0456872903259301E-2</v>
      </c>
      <c r="D393" s="17">
        <v>3.5191744731115103E-2</v>
      </c>
      <c r="E393" s="17">
        <v>6.5782773737594502E-2</v>
      </c>
      <c r="F393" s="17"/>
      <c r="G393" s="17">
        <v>0</v>
      </c>
      <c r="H393" s="17">
        <v>2.64053125272629E-2</v>
      </c>
      <c r="I393" s="17">
        <v>4.6645657180293502E-2</v>
      </c>
      <c r="J393" s="17">
        <v>6.7609526722217705E-2</v>
      </c>
      <c r="K393" s="17">
        <v>5.5323920367466098E-2</v>
      </c>
      <c r="L393" s="17">
        <v>0</v>
      </c>
      <c r="M393" s="17"/>
      <c r="N393" s="17">
        <v>2.48229493405977E-2</v>
      </c>
      <c r="O393" s="17">
        <v>8.68596609625953E-2</v>
      </c>
      <c r="P393" s="17">
        <v>6.2227095088539401E-2</v>
      </c>
      <c r="Q393" s="17">
        <v>9.0724924864254597E-2</v>
      </c>
    </row>
    <row r="394" spans="2:17" x14ac:dyDescent="0.35">
      <c r="C394" s="17"/>
      <c r="D394" s="17"/>
      <c r="E394" s="17"/>
      <c r="F394" s="17"/>
      <c r="G394" s="17"/>
      <c r="H394" s="17"/>
      <c r="I394" s="17"/>
      <c r="J394" s="17"/>
      <c r="K394" s="17"/>
      <c r="L394" s="17"/>
      <c r="M394" s="17"/>
      <c r="N394" s="17"/>
      <c r="O394" s="17"/>
      <c r="P394" s="17"/>
      <c r="Q394" s="17"/>
    </row>
    <row r="395" spans="2:17" x14ac:dyDescent="0.35">
      <c r="B395" s="6" t="s">
        <v>220</v>
      </c>
      <c r="C395" s="17"/>
      <c r="D395" s="17"/>
      <c r="E395" s="17"/>
      <c r="F395" s="17"/>
      <c r="G395" s="17"/>
      <c r="H395" s="17"/>
      <c r="I395" s="17"/>
      <c r="J395" s="17"/>
      <c r="K395" s="17"/>
      <c r="L395" s="17"/>
      <c r="M395" s="17"/>
      <c r="N395" s="17"/>
      <c r="O395" s="17"/>
      <c r="P395" s="17"/>
      <c r="Q395" s="17"/>
    </row>
    <row r="396" spans="2:17" x14ac:dyDescent="0.35">
      <c r="B396" s="24" t="s">
        <v>15</v>
      </c>
      <c r="C396" s="17"/>
      <c r="D396" s="17"/>
      <c r="E396" s="17"/>
      <c r="F396" s="17"/>
      <c r="G396" s="17"/>
      <c r="H396" s="17"/>
      <c r="I396" s="17"/>
      <c r="J396" s="17"/>
      <c r="K396" s="17"/>
      <c r="L396" s="17"/>
      <c r="M396" s="17"/>
      <c r="N396" s="17"/>
      <c r="O396" s="17"/>
      <c r="P396" s="17"/>
      <c r="Q396" s="17"/>
    </row>
    <row r="397" spans="2:17" x14ac:dyDescent="0.35">
      <c r="B397" t="s">
        <v>217</v>
      </c>
      <c r="C397" s="17">
        <v>0.54481416870934696</v>
      </c>
      <c r="D397" s="17">
        <v>0.560454169687568</v>
      </c>
      <c r="E397" s="17">
        <v>0.52871109345301404</v>
      </c>
      <c r="F397" s="17"/>
      <c r="G397" s="17">
        <v>0.35594351893974102</v>
      </c>
      <c r="H397" s="17">
        <v>0.68487893730237404</v>
      </c>
      <c r="I397" s="17">
        <v>0.60396994277746796</v>
      </c>
      <c r="J397" s="17">
        <v>0.45714869522956197</v>
      </c>
      <c r="K397" s="17">
        <v>0.33239581776668498</v>
      </c>
      <c r="L397" s="17">
        <v>0.60819148835407899</v>
      </c>
      <c r="M397" s="17"/>
      <c r="N397" s="17">
        <v>0.61146600817889696</v>
      </c>
      <c r="O397" s="17">
        <v>0.46908926389824002</v>
      </c>
      <c r="P397" s="17">
        <v>0.47011422210050402</v>
      </c>
      <c r="Q397" s="17">
        <v>0.46201728947846499</v>
      </c>
    </row>
    <row r="398" spans="2:17" x14ac:dyDescent="0.35">
      <c r="B398" t="s">
        <v>218</v>
      </c>
      <c r="C398" s="17">
        <v>0.18165808872209899</v>
      </c>
      <c r="D398" s="17">
        <v>0.19742770769797999</v>
      </c>
      <c r="E398" s="17">
        <v>0.16605791793900601</v>
      </c>
      <c r="F398" s="17"/>
      <c r="G398" s="17">
        <v>0.39424633069902099</v>
      </c>
      <c r="H398" s="17">
        <v>0.18859128178925</v>
      </c>
      <c r="I398" s="17">
        <v>0.17672209158207</v>
      </c>
      <c r="J398" s="17">
        <v>0.17778755562826701</v>
      </c>
      <c r="K398" s="17">
        <v>0.207240630217775</v>
      </c>
      <c r="L398" s="17">
        <v>4.0397336272448597E-2</v>
      </c>
      <c r="M398" s="17"/>
      <c r="N398" s="17">
        <v>0.16487474498083099</v>
      </c>
      <c r="O398" s="17">
        <v>0.20977060358116001</v>
      </c>
      <c r="P398" s="17">
        <v>0.21066270230967599</v>
      </c>
      <c r="Q398" s="17">
        <v>0.18777263030265701</v>
      </c>
    </row>
    <row r="399" spans="2:17" x14ac:dyDescent="0.35">
      <c r="B399" t="s">
        <v>219</v>
      </c>
      <c r="C399" s="17">
        <v>0.21767552810409499</v>
      </c>
      <c r="D399" s="17">
        <v>0.20293745440503899</v>
      </c>
      <c r="E399" s="17">
        <v>0.23264011442306801</v>
      </c>
      <c r="F399" s="17"/>
      <c r="G399" s="17">
        <v>0.24981015036123699</v>
      </c>
      <c r="H399" s="17">
        <v>0.111069855571109</v>
      </c>
      <c r="I399" s="17">
        <v>0.17494076421982699</v>
      </c>
      <c r="J399" s="17">
        <v>0.28905966048833198</v>
      </c>
      <c r="K399" s="17">
        <v>0.34638065158912201</v>
      </c>
      <c r="L399" s="17">
        <v>0.30466109403097602</v>
      </c>
      <c r="M399" s="17"/>
      <c r="N399" s="17">
        <v>0.18137093767651399</v>
      </c>
      <c r="O399" s="17">
        <v>0.24354418834925601</v>
      </c>
      <c r="P399" s="17">
        <v>0.263711211821401</v>
      </c>
      <c r="Q399" s="17">
        <v>0.28030352413027698</v>
      </c>
    </row>
    <row r="400" spans="2:17" x14ac:dyDescent="0.35">
      <c r="B400" t="s">
        <v>57</v>
      </c>
      <c r="C400" s="17">
        <v>5.5852214464458601E-2</v>
      </c>
      <c r="D400" s="17">
        <v>3.91806682094126E-2</v>
      </c>
      <c r="E400" s="17">
        <v>7.2590874184912293E-2</v>
      </c>
      <c r="F400" s="17"/>
      <c r="G400" s="17">
        <v>0</v>
      </c>
      <c r="H400" s="17">
        <v>1.5459925337267399E-2</v>
      </c>
      <c r="I400" s="17">
        <v>4.43672014206343E-2</v>
      </c>
      <c r="J400" s="17">
        <v>7.6004088653840299E-2</v>
      </c>
      <c r="K400" s="17">
        <v>0.113982900426418</v>
      </c>
      <c r="L400" s="17">
        <v>4.6750081342496801E-2</v>
      </c>
      <c r="M400" s="17"/>
      <c r="N400" s="17">
        <v>4.2288309163757899E-2</v>
      </c>
      <c r="O400" s="17">
        <v>7.7595944171344397E-2</v>
      </c>
      <c r="P400" s="17">
        <v>5.5511863768419198E-2</v>
      </c>
      <c r="Q400" s="17">
        <v>6.9906556088600399E-2</v>
      </c>
    </row>
    <row r="401" spans="2:17" x14ac:dyDescent="0.35">
      <c r="C401" s="17"/>
      <c r="D401" s="17"/>
      <c r="E401" s="17"/>
      <c r="F401" s="17"/>
      <c r="G401" s="17"/>
      <c r="H401" s="17"/>
      <c r="I401" s="17"/>
      <c r="J401" s="17"/>
      <c r="K401" s="17"/>
      <c r="L401" s="17"/>
      <c r="M401" s="17"/>
      <c r="N401" s="17"/>
      <c r="O401" s="17"/>
      <c r="P401" s="17"/>
      <c r="Q401" s="17"/>
    </row>
    <row r="402" spans="2:17" x14ac:dyDescent="0.35">
      <c r="B402" s="6" t="s">
        <v>221</v>
      </c>
      <c r="C402" s="17"/>
      <c r="D402" s="17"/>
      <c r="E402" s="17"/>
      <c r="F402" s="17"/>
      <c r="G402" s="17"/>
      <c r="H402" s="17"/>
      <c r="I402" s="17"/>
      <c r="J402" s="17"/>
      <c r="K402" s="17"/>
      <c r="L402" s="17"/>
      <c r="M402" s="17"/>
      <c r="N402" s="17"/>
      <c r="O402" s="17"/>
      <c r="P402" s="17"/>
      <c r="Q402" s="17"/>
    </row>
    <row r="403" spans="2:17" x14ac:dyDescent="0.35">
      <c r="B403" s="24" t="s">
        <v>15</v>
      </c>
      <c r="C403" s="17"/>
      <c r="D403" s="17"/>
      <c r="E403" s="17"/>
      <c r="F403" s="17"/>
      <c r="G403" s="17"/>
      <c r="H403" s="17"/>
      <c r="I403" s="17"/>
      <c r="J403" s="17"/>
      <c r="K403" s="17"/>
      <c r="L403" s="17"/>
      <c r="M403" s="17"/>
      <c r="N403" s="17"/>
      <c r="O403" s="17"/>
      <c r="P403" s="17"/>
      <c r="Q403" s="17"/>
    </row>
    <row r="404" spans="2:17" x14ac:dyDescent="0.35">
      <c r="B404" t="s">
        <v>217</v>
      </c>
      <c r="C404" s="17">
        <v>0.32960683585225597</v>
      </c>
      <c r="D404" s="17">
        <v>0.36756350805466098</v>
      </c>
      <c r="E404" s="17">
        <v>0.29195109698222999</v>
      </c>
      <c r="F404" s="17"/>
      <c r="G404" s="17">
        <v>0.66273920087594496</v>
      </c>
      <c r="H404" s="17">
        <v>0.52643843246384503</v>
      </c>
      <c r="I404" s="17">
        <v>0.38536707483552002</v>
      </c>
      <c r="J404" s="17">
        <v>0.21468021582097899</v>
      </c>
      <c r="K404" s="17">
        <v>0.128656106537789</v>
      </c>
      <c r="L404" s="17">
        <v>0.111244827245575</v>
      </c>
      <c r="M404" s="17"/>
      <c r="N404" s="17">
        <v>0.41763604325224402</v>
      </c>
      <c r="O404" s="17">
        <v>0.20020987184191699</v>
      </c>
      <c r="P404" s="17">
        <v>0.26352750740799602</v>
      </c>
      <c r="Q404" s="17">
        <v>0.24244295546699299</v>
      </c>
    </row>
    <row r="405" spans="2:17" x14ac:dyDescent="0.35">
      <c r="B405" t="s">
        <v>218</v>
      </c>
      <c r="C405" s="17">
        <v>0.216755783842977</v>
      </c>
      <c r="D405" s="17">
        <v>0.240071063681012</v>
      </c>
      <c r="E405" s="17">
        <v>0.192646195559905</v>
      </c>
      <c r="F405" s="17"/>
      <c r="G405" s="17">
        <v>0.21454100551899699</v>
      </c>
      <c r="H405" s="17">
        <v>0.24681002472035601</v>
      </c>
      <c r="I405" s="17">
        <v>0.24840291441021201</v>
      </c>
      <c r="J405" s="17">
        <v>0.15286708748031899</v>
      </c>
      <c r="K405" s="17">
        <v>0.215710528550317</v>
      </c>
      <c r="L405" s="17">
        <v>0.37772268271338399</v>
      </c>
      <c r="M405" s="17"/>
      <c r="N405" s="17">
        <v>0.22343693646708701</v>
      </c>
      <c r="O405" s="17">
        <v>0.22407044280299199</v>
      </c>
      <c r="P405" s="17">
        <v>0.19246162833007699</v>
      </c>
      <c r="Q405" s="17">
        <v>0.20030463119567499</v>
      </c>
    </row>
    <row r="406" spans="2:17" x14ac:dyDescent="0.35">
      <c r="B406" t="s">
        <v>219</v>
      </c>
      <c r="C406" s="17">
        <v>0.36430356529504598</v>
      </c>
      <c r="D406" s="17">
        <v>0.322751961061231</v>
      </c>
      <c r="E406" s="17">
        <v>0.40624604476301401</v>
      </c>
      <c r="F406" s="17"/>
      <c r="G406" s="17">
        <v>0.122719793605059</v>
      </c>
      <c r="H406" s="17">
        <v>0.185211903596088</v>
      </c>
      <c r="I406" s="17">
        <v>0.29148799608790699</v>
      </c>
      <c r="J406" s="17">
        <v>0.498816291729693</v>
      </c>
      <c r="K406" s="17">
        <v>0.58011583047392801</v>
      </c>
      <c r="L406" s="17">
        <v>0.275290324658792</v>
      </c>
      <c r="M406" s="17"/>
      <c r="N406" s="17">
        <v>0.29259021017863202</v>
      </c>
      <c r="O406" s="17">
        <v>0.45116869074363097</v>
      </c>
      <c r="P406" s="17">
        <v>0.44429973522953198</v>
      </c>
      <c r="Q406" s="17">
        <v>0.44284330621450602</v>
      </c>
    </row>
    <row r="407" spans="2:17" x14ac:dyDescent="0.35">
      <c r="B407" t="s">
        <v>57</v>
      </c>
      <c r="C407" s="17">
        <v>8.9333815009721401E-2</v>
      </c>
      <c r="D407" s="17">
        <v>6.9613467203094803E-2</v>
      </c>
      <c r="E407" s="17">
        <v>0.109156662694851</v>
      </c>
      <c r="F407" s="17"/>
      <c r="G407" s="17">
        <v>0</v>
      </c>
      <c r="H407" s="17">
        <v>4.1539639219711502E-2</v>
      </c>
      <c r="I407" s="17">
        <v>7.4742014666360906E-2</v>
      </c>
      <c r="J407" s="17">
        <v>0.133636404969009</v>
      </c>
      <c r="K407" s="17">
        <v>7.5517534437966993E-2</v>
      </c>
      <c r="L407" s="17">
        <v>0.23574216538225001</v>
      </c>
      <c r="M407" s="17"/>
      <c r="N407" s="17">
        <v>6.6336810102037194E-2</v>
      </c>
      <c r="O407" s="17">
        <v>0.12455099461145901</v>
      </c>
      <c r="P407" s="17">
        <v>9.9711129032395193E-2</v>
      </c>
      <c r="Q407" s="17">
        <v>0.114409107122826</v>
      </c>
    </row>
    <row r="408" spans="2:17" x14ac:dyDescent="0.35">
      <c r="C408" s="17"/>
      <c r="D408" s="17"/>
      <c r="E408" s="17"/>
      <c r="F408" s="17"/>
      <c r="G408" s="17"/>
      <c r="H408" s="17"/>
      <c r="I408" s="17"/>
      <c r="J408" s="17"/>
      <c r="K408" s="17"/>
      <c r="L408" s="17"/>
      <c r="M408" s="17"/>
      <c r="N408" s="17"/>
      <c r="O408" s="17"/>
      <c r="P408" s="17"/>
      <c r="Q408" s="17"/>
    </row>
    <row r="409" spans="2:17" x14ac:dyDescent="0.35">
      <c r="B409" s="6" t="s">
        <v>222</v>
      </c>
      <c r="C409" s="17"/>
      <c r="D409" s="17"/>
      <c r="E409" s="17"/>
      <c r="F409" s="17"/>
      <c r="G409" s="17"/>
      <c r="H409" s="17"/>
      <c r="I409" s="17"/>
      <c r="J409" s="17"/>
      <c r="K409" s="17"/>
      <c r="L409" s="17"/>
      <c r="M409" s="17"/>
      <c r="N409" s="17"/>
      <c r="O409" s="17"/>
      <c r="P409" s="17"/>
      <c r="Q409" s="17"/>
    </row>
    <row r="410" spans="2:17" x14ac:dyDescent="0.35">
      <c r="B410" s="24" t="s">
        <v>15</v>
      </c>
      <c r="C410" s="17"/>
      <c r="D410" s="17"/>
      <c r="E410" s="17"/>
      <c r="F410" s="17"/>
      <c r="G410" s="17"/>
      <c r="H410" s="17"/>
      <c r="I410" s="17"/>
      <c r="J410" s="17"/>
      <c r="K410" s="17"/>
      <c r="L410" s="17"/>
      <c r="M410" s="17"/>
      <c r="N410" s="17"/>
      <c r="O410" s="17"/>
      <c r="P410" s="17"/>
      <c r="Q410" s="17"/>
    </row>
    <row r="411" spans="2:17" x14ac:dyDescent="0.35">
      <c r="B411" t="s">
        <v>217</v>
      </c>
      <c r="C411" s="17">
        <v>0.49325743158590502</v>
      </c>
      <c r="D411" s="17">
        <v>0.54070598817312598</v>
      </c>
      <c r="E411" s="17">
        <v>0.44527239257710499</v>
      </c>
      <c r="F411" s="17"/>
      <c r="G411" s="17">
        <v>0.604825539968466</v>
      </c>
      <c r="H411" s="17">
        <v>0.629093058969451</v>
      </c>
      <c r="I411" s="17">
        <v>0.50940242170412398</v>
      </c>
      <c r="J411" s="17">
        <v>0.43100715883744001</v>
      </c>
      <c r="K411" s="17">
        <v>0.41837518772064097</v>
      </c>
      <c r="L411" s="17">
        <v>0.40457719813138299</v>
      </c>
      <c r="M411" s="17"/>
      <c r="N411" s="17">
        <v>0.56724057475742895</v>
      </c>
      <c r="O411" s="17">
        <v>0.44874535128707199</v>
      </c>
      <c r="P411" s="17">
        <v>0.404844430178951</v>
      </c>
      <c r="Q411" s="17">
        <v>0.35510869236016401</v>
      </c>
    </row>
    <row r="412" spans="2:17" x14ac:dyDescent="0.35">
      <c r="B412" t="s">
        <v>218</v>
      </c>
      <c r="C412" s="17">
        <v>0.21621029679044701</v>
      </c>
      <c r="D412" s="17">
        <v>0.23240294508913001</v>
      </c>
      <c r="E412" s="17">
        <v>0.20022112417530299</v>
      </c>
      <c r="F412" s="17"/>
      <c r="G412" s="17">
        <v>0.18860448250869299</v>
      </c>
      <c r="H412" s="17">
        <v>0.23279636763290701</v>
      </c>
      <c r="I412" s="17">
        <v>0.229451027384557</v>
      </c>
      <c r="J412" s="17">
        <v>0.19651622238862201</v>
      </c>
      <c r="K412" s="17">
        <v>0.197967650444101</v>
      </c>
      <c r="L412" s="17">
        <v>0.15646591762888301</v>
      </c>
      <c r="M412" s="17"/>
      <c r="N412" s="17">
        <v>0.222421482457031</v>
      </c>
      <c r="O412" s="17">
        <v>0.20517680459926901</v>
      </c>
      <c r="P412" s="17">
        <v>0.19383624283106901</v>
      </c>
      <c r="Q412" s="17">
        <v>0.223874983658545</v>
      </c>
    </row>
    <row r="413" spans="2:17" x14ac:dyDescent="0.35">
      <c r="B413" t="s">
        <v>219</v>
      </c>
      <c r="C413" s="17">
        <v>0.21204106408971199</v>
      </c>
      <c r="D413" s="17">
        <v>0.16868860200878499</v>
      </c>
      <c r="E413" s="17">
        <v>0.25563440701350298</v>
      </c>
      <c r="F413" s="17"/>
      <c r="G413" s="17">
        <v>0.20656997752284101</v>
      </c>
      <c r="H413" s="17">
        <v>9.6356446312827401E-2</v>
      </c>
      <c r="I413" s="17">
        <v>0.19196840139400501</v>
      </c>
      <c r="J413" s="17">
        <v>0.26990640421101603</v>
      </c>
      <c r="K413" s="17">
        <v>0.27502035009683701</v>
      </c>
      <c r="L413" s="17">
        <v>0.39220680289723697</v>
      </c>
      <c r="M413" s="17"/>
      <c r="N413" s="17">
        <v>0.16281270566551101</v>
      </c>
      <c r="O413" s="17">
        <v>0.22391281063691301</v>
      </c>
      <c r="P413" s="17">
        <v>0.293786370280048</v>
      </c>
      <c r="Q413" s="17">
        <v>0.30869011726773099</v>
      </c>
    </row>
    <row r="414" spans="2:17" x14ac:dyDescent="0.35">
      <c r="B414" t="s">
        <v>57</v>
      </c>
      <c r="C414" s="17">
        <v>7.8491207533936305E-2</v>
      </c>
      <c r="D414" s="17">
        <v>5.8202464728959097E-2</v>
      </c>
      <c r="E414" s="17">
        <v>9.8872076234088502E-2</v>
      </c>
      <c r="F414" s="17"/>
      <c r="G414" s="17">
        <v>0</v>
      </c>
      <c r="H414" s="17">
        <v>4.1754127084813901E-2</v>
      </c>
      <c r="I414" s="17">
        <v>6.9178149517313603E-2</v>
      </c>
      <c r="J414" s="17">
        <v>0.10257021456292199</v>
      </c>
      <c r="K414" s="17">
        <v>0.10863681173842001</v>
      </c>
      <c r="L414" s="17">
        <v>4.6750081342496801E-2</v>
      </c>
      <c r="M414" s="17"/>
      <c r="N414" s="17">
        <v>4.7525237120028499E-2</v>
      </c>
      <c r="O414" s="17">
        <v>0.122165033476746</v>
      </c>
      <c r="P414" s="17">
        <v>0.107532956709932</v>
      </c>
      <c r="Q414" s="17">
        <v>0.11232620671356</v>
      </c>
    </row>
    <row r="415" spans="2:17" x14ac:dyDescent="0.35">
      <c r="C415" s="17"/>
      <c r="D415" s="17"/>
      <c r="E415" s="17"/>
      <c r="F415" s="17"/>
      <c r="G415" s="17"/>
      <c r="H415" s="17"/>
      <c r="I415" s="17"/>
      <c r="J415" s="17"/>
      <c r="K415" s="17"/>
      <c r="L415" s="17"/>
      <c r="M415" s="17"/>
      <c r="N415" s="17"/>
      <c r="O415" s="17"/>
      <c r="P415" s="17"/>
      <c r="Q415" s="17"/>
    </row>
    <row r="416" spans="2:17" x14ac:dyDescent="0.35">
      <c r="B416" s="6" t="s">
        <v>223</v>
      </c>
      <c r="C416" s="17"/>
      <c r="D416" s="17"/>
      <c r="E416" s="17"/>
      <c r="F416" s="17"/>
      <c r="G416" s="17"/>
      <c r="H416" s="17"/>
      <c r="I416" s="17"/>
      <c r="J416" s="17"/>
      <c r="K416" s="17"/>
      <c r="L416" s="17"/>
      <c r="M416" s="17"/>
      <c r="N416" s="17"/>
      <c r="O416" s="17"/>
      <c r="P416" s="17"/>
      <c r="Q416" s="17"/>
    </row>
    <row r="417" spans="2:17" x14ac:dyDescent="0.35">
      <c r="B417" s="24" t="s">
        <v>15</v>
      </c>
      <c r="C417" s="17"/>
      <c r="D417" s="17"/>
      <c r="E417" s="17"/>
      <c r="F417" s="17"/>
      <c r="G417" s="17"/>
      <c r="H417" s="17"/>
      <c r="I417" s="17"/>
      <c r="J417" s="17"/>
      <c r="K417" s="17"/>
      <c r="L417" s="17"/>
      <c r="M417" s="17"/>
      <c r="N417" s="17"/>
      <c r="O417" s="17"/>
      <c r="P417" s="17"/>
      <c r="Q417" s="17"/>
    </row>
    <row r="418" spans="2:17" x14ac:dyDescent="0.35">
      <c r="B418" t="s">
        <v>224</v>
      </c>
      <c r="C418" s="17">
        <v>0.29518213525811898</v>
      </c>
      <c r="D418" s="17">
        <v>0.34812870870786899</v>
      </c>
      <c r="E418" s="17">
        <v>0.242491840173056</v>
      </c>
      <c r="F418" s="17"/>
      <c r="G418" s="17">
        <v>0.35945199647485099</v>
      </c>
      <c r="H418" s="17">
        <v>0.485828860178737</v>
      </c>
      <c r="I418" s="17">
        <v>0.34127097747028401</v>
      </c>
      <c r="J418" s="17">
        <v>0.17319968297719601</v>
      </c>
      <c r="K418" s="17">
        <v>0.17800609439988299</v>
      </c>
      <c r="L418" s="17">
        <v>0.36900243079549799</v>
      </c>
      <c r="M418" s="17"/>
      <c r="N418" s="17">
        <v>0.38928963152278101</v>
      </c>
      <c r="O418" s="17">
        <v>0.190615884978066</v>
      </c>
      <c r="P418" s="17">
        <v>0.178208716542092</v>
      </c>
      <c r="Q418" s="17">
        <v>0.183970367225507</v>
      </c>
    </row>
    <row r="419" spans="2:17" x14ac:dyDescent="0.35">
      <c r="B419" t="s">
        <v>225</v>
      </c>
      <c r="C419" s="17">
        <v>0.248361150363894</v>
      </c>
      <c r="D419" s="17">
        <v>0.27976411842989402</v>
      </c>
      <c r="E419" s="17">
        <v>0.216189626181159</v>
      </c>
      <c r="F419" s="17"/>
      <c r="G419" s="17">
        <v>0.376344425093317</v>
      </c>
      <c r="H419" s="17">
        <v>0.30544088314858903</v>
      </c>
      <c r="I419" s="17">
        <v>0.26408248939967399</v>
      </c>
      <c r="J419" s="17">
        <v>0.216953982833959</v>
      </c>
      <c r="K419" s="17">
        <v>0.189823558077506</v>
      </c>
      <c r="L419" s="17">
        <v>0.111244827245575</v>
      </c>
      <c r="M419" s="17"/>
      <c r="N419" s="17">
        <v>0.26785997931275501</v>
      </c>
      <c r="O419" s="17">
        <v>0.22115590064883001</v>
      </c>
      <c r="P419" s="17">
        <v>0.26097896378248198</v>
      </c>
      <c r="Q419" s="17">
        <v>0.20781185578483599</v>
      </c>
    </row>
    <row r="420" spans="2:17" x14ac:dyDescent="0.35">
      <c r="B420" t="s">
        <v>226</v>
      </c>
      <c r="C420" s="17">
        <v>0.41990335516530503</v>
      </c>
      <c r="D420" s="17">
        <v>0.354222449397327</v>
      </c>
      <c r="E420" s="17">
        <v>0.48604720242031901</v>
      </c>
      <c r="F420" s="17"/>
      <c r="G420" s="17">
        <v>0.18645744711756401</v>
      </c>
      <c r="H420" s="17">
        <v>0.188178637129856</v>
      </c>
      <c r="I420" s="17">
        <v>0.35711614881016801</v>
      </c>
      <c r="J420" s="17">
        <v>0.56960212354963202</v>
      </c>
      <c r="K420" s="17">
        <v>0.59318706410031896</v>
      </c>
      <c r="L420" s="17">
        <v>0.479355405686478</v>
      </c>
      <c r="M420" s="17"/>
      <c r="N420" s="17">
        <v>0.319961998466885</v>
      </c>
      <c r="O420" s="17">
        <v>0.55135379572383003</v>
      </c>
      <c r="P420" s="17">
        <v>0.53480392980041203</v>
      </c>
      <c r="Q420" s="17">
        <v>0.519354106250424</v>
      </c>
    </row>
    <row r="421" spans="2:17" x14ac:dyDescent="0.35">
      <c r="B421" t="s">
        <v>57</v>
      </c>
      <c r="C421" s="17">
        <v>3.6553359212682303E-2</v>
      </c>
      <c r="D421" s="17">
        <v>1.78847234649098E-2</v>
      </c>
      <c r="E421" s="17">
        <v>5.5271331225465903E-2</v>
      </c>
      <c r="F421" s="17"/>
      <c r="G421" s="17">
        <v>7.7746131314267802E-2</v>
      </c>
      <c r="H421" s="17">
        <v>2.05516195428176E-2</v>
      </c>
      <c r="I421" s="17">
        <v>3.7530384319874099E-2</v>
      </c>
      <c r="J421" s="17">
        <v>4.0244210639213698E-2</v>
      </c>
      <c r="K421" s="17">
        <v>3.89832834222913E-2</v>
      </c>
      <c r="L421" s="17">
        <v>4.0397336272448597E-2</v>
      </c>
      <c r="M421" s="17"/>
      <c r="N421" s="17">
        <v>2.2888390697578798E-2</v>
      </c>
      <c r="O421" s="17">
        <v>3.6874418649274397E-2</v>
      </c>
      <c r="P421" s="17">
        <v>2.6008389875014502E-2</v>
      </c>
      <c r="Q421" s="17">
        <v>8.8863670739233805E-2</v>
      </c>
    </row>
    <row r="422" spans="2:17" x14ac:dyDescent="0.35">
      <c r="C422" s="17"/>
      <c r="D422" s="17"/>
      <c r="E422" s="17"/>
      <c r="F422" s="17"/>
      <c r="G422" s="17"/>
      <c r="H422" s="17"/>
      <c r="I422" s="17"/>
      <c r="J422" s="17"/>
      <c r="K422" s="17"/>
      <c r="L422" s="17"/>
      <c r="M422" s="17"/>
      <c r="N422" s="17"/>
      <c r="O422" s="17"/>
      <c r="P422" s="17"/>
      <c r="Q422" s="17"/>
    </row>
    <row r="423" spans="2:17" x14ac:dyDescent="0.35">
      <c r="B423" s="6" t="s">
        <v>227</v>
      </c>
      <c r="C423" s="17"/>
      <c r="D423" s="17"/>
      <c r="E423" s="17"/>
      <c r="F423" s="17"/>
      <c r="G423" s="17"/>
      <c r="H423" s="17"/>
      <c r="I423" s="17"/>
      <c r="J423" s="17"/>
      <c r="K423" s="17"/>
      <c r="L423" s="17"/>
      <c r="M423" s="17"/>
      <c r="N423" s="17"/>
      <c r="O423" s="17"/>
      <c r="P423" s="17"/>
      <c r="Q423" s="17"/>
    </row>
    <row r="424" spans="2:17" x14ac:dyDescent="0.35">
      <c r="B424" s="24" t="s">
        <v>15</v>
      </c>
      <c r="C424" s="17"/>
      <c r="D424" s="17"/>
      <c r="E424" s="17"/>
      <c r="F424" s="17"/>
      <c r="G424" s="17"/>
      <c r="H424" s="17"/>
      <c r="I424" s="17"/>
      <c r="J424" s="17"/>
      <c r="K424" s="17"/>
      <c r="L424" s="17"/>
      <c r="M424" s="17"/>
      <c r="N424" s="17"/>
      <c r="O424" s="17"/>
      <c r="P424" s="17"/>
      <c r="Q424" s="17"/>
    </row>
    <row r="425" spans="2:17" x14ac:dyDescent="0.35">
      <c r="B425" t="s">
        <v>228</v>
      </c>
      <c r="C425" s="17">
        <v>8.9467948296731603E-2</v>
      </c>
      <c r="D425" s="17">
        <v>0.109650950595244</v>
      </c>
      <c r="E425" s="17">
        <v>6.9359737164772894E-2</v>
      </c>
      <c r="F425" s="17"/>
      <c r="G425" s="17">
        <v>0.19950145517881099</v>
      </c>
      <c r="H425" s="17">
        <v>0.15644440242389801</v>
      </c>
      <c r="I425" s="17">
        <v>9.8223348185802403E-2</v>
      </c>
      <c r="J425" s="17">
        <v>6.3281174361057305E-2</v>
      </c>
      <c r="K425" s="17">
        <v>3.1294171952908102E-2</v>
      </c>
      <c r="L425" s="17">
        <v>0</v>
      </c>
      <c r="M425" s="17"/>
      <c r="N425" s="17">
        <v>0.120431090139137</v>
      </c>
      <c r="O425" s="17">
        <v>4.0635514719715701E-2</v>
      </c>
      <c r="P425" s="17">
        <v>7.0024874045330907E-2</v>
      </c>
      <c r="Q425" s="17">
        <v>5.5635126345424897E-2</v>
      </c>
    </row>
    <row r="426" spans="2:17" x14ac:dyDescent="0.35">
      <c r="B426" t="s">
        <v>229</v>
      </c>
      <c r="C426" s="17">
        <v>0.107493423889496</v>
      </c>
      <c r="D426" s="17">
        <v>0.13222209836683099</v>
      </c>
      <c r="E426" s="17">
        <v>8.2854274624716701E-2</v>
      </c>
      <c r="F426" s="17"/>
      <c r="G426" s="17">
        <v>0.37279453847955102</v>
      </c>
      <c r="H426" s="17">
        <v>0.13950521804306701</v>
      </c>
      <c r="I426" s="17">
        <v>0.13393930656681899</v>
      </c>
      <c r="J426" s="17">
        <v>6.16302409815465E-2</v>
      </c>
      <c r="K426" s="17">
        <v>5.4370773997098498E-2</v>
      </c>
      <c r="L426" s="17">
        <v>0.146666185442904</v>
      </c>
      <c r="M426" s="17"/>
      <c r="N426" s="17">
        <v>9.9325885250091894E-2</v>
      </c>
      <c r="O426" s="17">
        <v>9.8494255817932697E-2</v>
      </c>
      <c r="P426" s="17">
        <v>0.14793768284494399</v>
      </c>
      <c r="Q426" s="17">
        <v>0.10690266834716</v>
      </c>
    </row>
    <row r="427" spans="2:17" x14ac:dyDescent="0.35">
      <c r="B427" t="s">
        <v>230</v>
      </c>
      <c r="C427" s="17">
        <v>0.23737564355047999</v>
      </c>
      <c r="D427" s="17">
        <v>0.23950435959570299</v>
      </c>
      <c r="E427" s="17">
        <v>0.235481240813289</v>
      </c>
      <c r="F427" s="17"/>
      <c r="G427" s="17">
        <v>0.289865337674381</v>
      </c>
      <c r="H427" s="17">
        <v>0.28376584773514602</v>
      </c>
      <c r="I427" s="17">
        <v>0.25781652085406498</v>
      </c>
      <c r="J427" s="17">
        <v>0.20347780725519099</v>
      </c>
      <c r="K427" s="17">
        <v>0.16679265606688301</v>
      </c>
      <c r="L427" s="17">
        <v>0.29649254250296198</v>
      </c>
      <c r="M427" s="17"/>
      <c r="N427" s="17">
        <v>0.26461796941763599</v>
      </c>
      <c r="O427" s="17">
        <v>0.19494899794510501</v>
      </c>
      <c r="P427" s="17">
        <v>0.16032364899510501</v>
      </c>
      <c r="Q427" s="17">
        <v>0.25469639939703098</v>
      </c>
    </row>
    <row r="428" spans="2:17" x14ac:dyDescent="0.35">
      <c r="B428" t="s">
        <v>231</v>
      </c>
      <c r="C428" s="17">
        <v>0.53624219480928703</v>
      </c>
      <c r="D428" s="17">
        <v>0.49642779272334397</v>
      </c>
      <c r="E428" s="17">
        <v>0.57562370005715102</v>
      </c>
      <c r="F428" s="17"/>
      <c r="G428" s="17">
        <v>0.137838668667257</v>
      </c>
      <c r="H428" s="17">
        <v>0.400833165909323</v>
      </c>
      <c r="I428" s="17">
        <v>0.478550482671182</v>
      </c>
      <c r="J428" s="17">
        <v>0.64084881513135095</v>
      </c>
      <c r="K428" s="17">
        <v>0.71324827587937401</v>
      </c>
      <c r="L428" s="17">
        <v>0.55684127205413403</v>
      </c>
      <c r="M428" s="17"/>
      <c r="N428" s="17">
        <v>0.49520755988735499</v>
      </c>
      <c r="O428" s="17">
        <v>0.62422533366217803</v>
      </c>
      <c r="P428" s="17">
        <v>0.587622407026408</v>
      </c>
      <c r="Q428" s="17">
        <v>0.53857787110128597</v>
      </c>
    </row>
    <row r="429" spans="2:17" x14ac:dyDescent="0.35">
      <c r="B429" t="s">
        <v>57</v>
      </c>
      <c r="C429" s="17">
        <v>2.9420789454005E-2</v>
      </c>
      <c r="D429" s="17">
        <v>2.2194798718878798E-2</v>
      </c>
      <c r="E429" s="17">
        <v>3.6681047340070203E-2</v>
      </c>
      <c r="F429" s="17"/>
      <c r="G429" s="17">
        <v>0</v>
      </c>
      <c r="H429" s="17">
        <v>1.9451365888565501E-2</v>
      </c>
      <c r="I429" s="17">
        <v>3.1470341722131201E-2</v>
      </c>
      <c r="J429" s="17">
        <v>3.0761962270853999E-2</v>
      </c>
      <c r="K429" s="17">
        <v>3.4294122103736203E-2</v>
      </c>
      <c r="L429" s="17">
        <v>0</v>
      </c>
      <c r="M429" s="17"/>
      <c r="N429" s="17">
        <v>2.0417495305780499E-2</v>
      </c>
      <c r="O429" s="17">
        <v>4.1695897855068199E-2</v>
      </c>
      <c r="P429" s="17">
        <v>3.4091387088212299E-2</v>
      </c>
      <c r="Q429" s="17">
        <v>4.4187934809097898E-2</v>
      </c>
    </row>
    <row r="430" spans="2:17" x14ac:dyDescent="0.35">
      <c r="C430" s="17"/>
      <c r="D430" s="17"/>
      <c r="E430" s="17"/>
      <c r="F430" s="17"/>
      <c r="G430" s="17"/>
      <c r="H430" s="17"/>
      <c r="I430" s="17"/>
      <c r="J430" s="17"/>
      <c r="K430" s="17"/>
      <c r="L430" s="17"/>
      <c r="M430" s="17"/>
      <c r="N430" s="17"/>
      <c r="O430" s="17"/>
      <c r="P430" s="17"/>
      <c r="Q430" s="17"/>
    </row>
    <row r="431" spans="2:17" x14ac:dyDescent="0.35">
      <c r="B431" s="6" t="s">
        <v>232</v>
      </c>
      <c r="C431" s="17"/>
      <c r="D431" s="17"/>
      <c r="E431" s="17"/>
      <c r="F431" s="17"/>
      <c r="G431" s="17"/>
      <c r="H431" s="17"/>
      <c r="I431" s="17"/>
      <c r="J431" s="17"/>
      <c r="K431" s="17"/>
      <c r="L431" s="17"/>
      <c r="M431" s="17"/>
      <c r="N431" s="17"/>
      <c r="O431" s="17"/>
      <c r="P431" s="17"/>
      <c r="Q431" s="17"/>
    </row>
    <row r="432" spans="2:17" x14ac:dyDescent="0.35">
      <c r="B432" s="24" t="s">
        <v>16</v>
      </c>
      <c r="C432" s="17"/>
      <c r="D432" s="17"/>
      <c r="E432" s="17"/>
      <c r="F432" s="17"/>
      <c r="G432" s="17"/>
      <c r="H432" s="17"/>
      <c r="I432" s="17"/>
      <c r="J432" s="17"/>
      <c r="K432" s="17"/>
      <c r="L432" s="17"/>
      <c r="M432" s="17"/>
      <c r="N432" s="17"/>
      <c r="O432" s="17"/>
      <c r="P432" s="17"/>
      <c r="Q432" s="17"/>
    </row>
    <row r="433" spans="2:17" x14ac:dyDescent="0.35">
      <c r="B433" t="s">
        <v>233</v>
      </c>
      <c r="C433" s="17">
        <v>0.42807155680266201</v>
      </c>
      <c r="D433" s="17">
        <v>0.36140350767064799</v>
      </c>
      <c r="E433" s="17">
        <v>0.53408318633426599</v>
      </c>
      <c r="F433" s="17"/>
      <c r="G433" s="17">
        <v>0.74653361120442596</v>
      </c>
      <c r="H433" s="17">
        <v>0.43126152144018498</v>
      </c>
      <c r="I433" s="17">
        <v>0.392359780181949</v>
      </c>
      <c r="J433" s="17">
        <v>0.46286186949432101</v>
      </c>
      <c r="K433" s="17">
        <v>0.47943737000332198</v>
      </c>
      <c r="L433" s="17">
        <v>1</v>
      </c>
      <c r="M433" s="17"/>
      <c r="N433" s="17">
        <v>0.40369417843002198</v>
      </c>
      <c r="O433" s="17">
        <v>0.45070096585302499</v>
      </c>
      <c r="P433" s="17">
        <v>0.49998491604189599</v>
      </c>
      <c r="Q433" s="17">
        <v>0.39777082886094001</v>
      </c>
    </row>
    <row r="434" spans="2:17" x14ac:dyDescent="0.35">
      <c r="B434" t="s">
        <v>234</v>
      </c>
      <c r="C434" s="17">
        <v>0.32243814385367597</v>
      </c>
      <c r="D434" s="17">
        <v>0.337516832755686</v>
      </c>
      <c r="E434" s="17">
        <v>0.29846089534387099</v>
      </c>
      <c r="F434" s="17"/>
      <c r="G434" s="17">
        <v>0.30368464994552102</v>
      </c>
      <c r="H434" s="17">
        <v>0.31687055823489502</v>
      </c>
      <c r="I434" s="17">
        <v>0.343811960051913</v>
      </c>
      <c r="J434" s="17">
        <v>0.31604753038075101</v>
      </c>
      <c r="K434" s="17">
        <v>0.13308996484494501</v>
      </c>
      <c r="L434" s="17">
        <v>0</v>
      </c>
      <c r="M434" s="17"/>
      <c r="N434" s="17">
        <v>0.41759078939384198</v>
      </c>
      <c r="O434" s="17">
        <v>0.192630996683987</v>
      </c>
      <c r="P434" s="17">
        <v>0.104215128983938</v>
      </c>
      <c r="Q434" s="17">
        <v>0.26847397281635199</v>
      </c>
    </row>
    <row r="435" spans="2:17" x14ac:dyDescent="0.35">
      <c r="B435" t="s">
        <v>235</v>
      </c>
      <c r="C435" s="17">
        <v>0.31958397745220402</v>
      </c>
      <c r="D435" s="17">
        <v>0.34682205487661999</v>
      </c>
      <c r="E435" s="17">
        <v>0.27627158102445598</v>
      </c>
      <c r="F435" s="17"/>
      <c r="G435" s="17">
        <v>0.50443935000704898</v>
      </c>
      <c r="H435" s="17">
        <v>0.30579077461828502</v>
      </c>
      <c r="I435" s="17">
        <v>0.33645754115606202</v>
      </c>
      <c r="J435" s="17">
        <v>0.28626801330138202</v>
      </c>
      <c r="K435" s="17">
        <v>0.26936629129786999</v>
      </c>
      <c r="L435" s="17">
        <v>0</v>
      </c>
      <c r="M435" s="17"/>
      <c r="N435" s="17">
        <v>0.33489331931528699</v>
      </c>
      <c r="O435" s="17">
        <v>0.302916306935471</v>
      </c>
      <c r="P435" s="17">
        <v>0.29277227550569201</v>
      </c>
      <c r="Q435" s="17">
        <v>0.31575742864435202</v>
      </c>
    </row>
    <row r="436" spans="2:17" x14ac:dyDescent="0.35">
      <c r="B436" t="s">
        <v>236</v>
      </c>
      <c r="C436" s="17">
        <v>0.284997351691613</v>
      </c>
      <c r="D436" s="17">
        <v>0.29890721292630901</v>
      </c>
      <c r="E436" s="17">
        <v>0.26287870452483197</v>
      </c>
      <c r="F436" s="17"/>
      <c r="G436" s="17">
        <v>0.420937951918327</v>
      </c>
      <c r="H436" s="17">
        <v>0.24022213310301899</v>
      </c>
      <c r="I436" s="17">
        <v>0.29924135478621</v>
      </c>
      <c r="J436" s="17">
        <v>0.27788688037105902</v>
      </c>
      <c r="K436" s="17">
        <v>0.32437550432605999</v>
      </c>
      <c r="L436" s="17">
        <v>0</v>
      </c>
      <c r="M436" s="17"/>
      <c r="N436" s="17">
        <v>0.31982543709287298</v>
      </c>
      <c r="O436" s="17">
        <v>0.14615193415115199</v>
      </c>
      <c r="P436" s="17">
        <v>0.27670467630346102</v>
      </c>
      <c r="Q436" s="17">
        <v>0.28544599310053198</v>
      </c>
    </row>
    <row r="437" spans="2:17" x14ac:dyDescent="0.35">
      <c r="B437" t="s">
        <v>237</v>
      </c>
      <c r="C437" s="17">
        <v>0.27789275659351798</v>
      </c>
      <c r="D437" s="17">
        <v>0.29764585972840901</v>
      </c>
      <c r="E437" s="17">
        <v>0.24648252817226801</v>
      </c>
      <c r="F437" s="17"/>
      <c r="G437" s="17">
        <v>7.8584618430228403E-2</v>
      </c>
      <c r="H437" s="17">
        <v>0.33101034199937002</v>
      </c>
      <c r="I437" s="17">
        <v>0.300161113692618</v>
      </c>
      <c r="J437" s="17">
        <v>0.18017133306180599</v>
      </c>
      <c r="K437" s="17">
        <v>0.34061616330932898</v>
      </c>
      <c r="L437" s="17">
        <v>0</v>
      </c>
      <c r="M437" s="17"/>
      <c r="N437" s="17">
        <v>0.31347717582798401</v>
      </c>
      <c r="O437" s="17">
        <v>0.233060583076138</v>
      </c>
      <c r="P437" s="17">
        <v>0.21543923296464099</v>
      </c>
      <c r="Q437" s="17">
        <v>0.24573188003351801</v>
      </c>
    </row>
    <row r="438" spans="2:17" x14ac:dyDescent="0.35">
      <c r="B438" t="s">
        <v>238</v>
      </c>
      <c r="C438" s="17">
        <v>0.25162240054089402</v>
      </c>
      <c r="D438" s="17">
        <v>0.27202270479120899</v>
      </c>
      <c r="E438" s="17">
        <v>0.219183030787716</v>
      </c>
      <c r="F438" s="17"/>
      <c r="G438" s="17">
        <v>0.48651651316802902</v>
      </c>
      <c r="H438" s="17">
        <v>0.30228715925134902</v>
      </c>
      <c r="I438" s="17">
        <v>0.23860800230433299</v>
      </c>
      <c r="J438" s="17">
        <v>0.236794086915803</v>
      </c>
      <c r="K438" s="17">
        <v>0.15525367420545899</v>
      </c>
      <c r="L438" s="17">
        <v>0</v>
      </c>
      <c r="M438" s="17"/>
      <c r="N438" s="17">
        <v>0.29176963198424299</v>
      </c>
      <c r="O438" s="17">
        <v>0.18021428065124501</v>
      </c>
      <c r="P438" s="17">
        <v>0.224435570435429</v>
      </c>
      <c r="Q438" s="17">
        <v>0.178778442072344</v>
      </c>
    </row>
    <row r="439" spans="2:17" x14ac:dyDescent="0.35">
      <c r="B439" t="s">
        <v>239</v>
      </c>
      <c r="C439" s="17">
        <v>0.20941770648355601</v>
      </c>
      <c r="D439" s="17">
        <v>0.233343878988506</v>
      </c>
      <c r="E439" s="17">
        <v>0.17137170740712701</v>
      </c>
      <c r="F439" s="17"/>
      <c r="G439" s="17">
        <v>0.16576651487116401</v>
      </c>
      <c r="H439" s="17">
        <v>0.19668906073704001</v>
      </c>
      <c r="I439" s="17">
        <v>0.215551975971431</v>
      </c>
      <c r="J439" s="17">
        <v>0.209038328928043</v>
      </c>
      <c r="K439" s="17">
        <v>0.248718432779515</v>
      </c>
      <c r="L439" s="17">
        <v>0</v>
      </c>
      <c r="M439" s="17"/>
      <c r="N439" s="17">
        <v>0.224179698551178</v>
      </c>
      <c r="O439" s="17">
        <v>0.26169654713706197</v>
      </c>
      <c r="P439" s="17">
        <v>0.146941928160186</v>
      </c>
      <c r="Q439" s="17">
        <v>0.17530474964140799</v>
      </c>
    </row>
    <row r="440" spans="2:17" x14ac:dyDescent="0.35">
      <c r="B440" t="s">
        <v>57</v>
      </c>
      <c r="C440" s="17">
        <v>2.18835233431616E-3</v>
      </c>
      <c r="D440" s="17">
        <v>0</v>
      </c>
      <c r="E440" s="17">
        <v>5.6681421282362603E-3</v>
      </c>
      <c r="F440" s="17"/>
      <c r="G440" s="17">
        <v>0</v>
      </c>
      <c r="H440" s="17">
        <v>0</v>
      </c>
      <c r="I440" s="17">
        <v>4.0371725787167398E-3</v>
      </c>
      <c r="J440" s="17">
        <v>0</v>
      </c>
      <c r="K440" s="17">
        <v>0</v>
      </c>
      <c r="L440" s="17">
        <v>0</v>
      </c>
      <c r="M440" s="17"/>
      <c r="N440" s="17">
        <v>3.6836091925239898E-3</v>
      </c>
      <c r="O440" s="17">
        <v>0</v>
      </c>
      <c r="P440" s="17">
        <v>0</v>
      </c>
      <c r="Q440" s="17">
        <v>0</v>
      </c>
    </row>
    <row r="441" spans="2:17" x14ac:dyDescent="0.35">
      <c r="B441" t="s">
        <v>77</v>
      </c>
      <c r="C441" s="17">
        <v>2.4858026870616199E-2</v>
      </c>
      <c r="D441" s="17">
        <v>1.8042432543697001E-2</v>
      </c>
      <c r="E441" s="17">
        <v>3.5695786040564899E-2</v>
      </c>
      <c r="F441" s="17"/>
      <c r="G441" s="17">
        <v>0.10049562777080601</v>
      </c>
      <c r="H441" s="17">
        <v>8.2330132911484395E-3</v>
      </c>
      <c r="I441" s="17">
        <v>1.9897553807350199E-2</v>
      </c>
      <c r="J441" s="17">
        <v>3.9836709247639199E-2</v>
      </c>
      <c r="K441" s="17">
        <v>6.9633922011093405E-2</v>
      </c>
      <c r="L441" s="17">
        <v>0</v>
      </c>
      <c r="M441" s="17"/>
      <c r="N441" s="17">
        <v>1.5821056780973002E-2</v>
      </c>
      <c r="O441" s="17">
        <v>9.4233983659526496E-2</v>
      </c>
      <c r="P441" s="17">
        <v>1.20618405598233E-2</v>
      </c>
      <c r="Q441" s="17">
        <v>1.5634515766701201E-2</v>
      </c>
    </row>
    <row r="442" spans="2:17" x14ac:dyDescent="0.35">
      <c r="C442" s="17"/>
      <c r="D442" s="17"/>
      <c r="E442" s="17"/>
      <c r="F442" s="17"/>
      <c r="G442" s="17"/>
      <c r="H442" s="17"/>
      <c r="I442" s="17"/>
      <c r="J442" s="17"/>
      <c r="K442" s="17"/>
      <c r="L442" s="17"/>
      <c r="M442" s="17"/>
      <c r="N442" s="17"/>
      <c r="O442" s="17"/>
      <c r="P442" s="17"/>
      <c r="Q442" s="17"/>
    </row>
    <row r="443" spans="2:17" x14ac:dyDescent="0.35">
      <c r="B443" s="6" t="s">
        <v>240</v>
      </c>
      <c r="C443" s="17"/>
      <c r="D443" s="17"/>
      <c r="E443" s="17"/>
      <c r="F443" s="17"/>
      <c r="G443" s="17"/>
      <c r="H443" s="17"/>
      <c r="I443" s="17"/>
      <c r="J443" s="17"/>
      <c r="K443" s="17"/>
      <c r="L443" s="17"/>
      <c r="M443" s="17"/>
      <c r="N443" s="17"/>
      <c r="O443" s="17"/>
      <c r="P443" s="17"/>
      <c r="Q443" s="17"/>
    </row>
    <row r="444" spans="2:17" x14ac:dyDescent="0.35">
      <c r="B444" s="24" t="s">
        <v>15</v>
      </c>
      <c r="C444" s="17"/>
      <c r="D444" s="17"/>
      <c r="E444" s="17"/>
      <c r="F444" s="17"/>
      <c r="G444" s="17"/>
      <c r="H444" s="17"/>
      <c r="I444" s="17"/>
      <c r="J444" s="17"/>
      <c r="K444" s="17"/>
      <c r="L444" s="17"/>
      <c r="M444" s="17"/>
      <c r="N444" s="17"/>
      <c r="O444" s="17"/>
      <c r="P444" s="17"/>
      <c r="Q444" s="17"/>
    </row>
    <row r="445" spans="2:17" x14ac:dyDescent="0.35">
      <c r="B445" t="s">
        <v>228</v>
      </c>
      <c r="C445" s="17">
        <v>0.466961930292079</v>
      </c>
      <c r="D445" s="17">
        <v>0.49322013318929803</v>
      </c>
      <c r="E445" s="17">
        <v>0.44015590941800797</v>
      </c>
      <c r="F445" s="17"/>
      <c r="G445" s="17">
        <v>0.420345763274526</v>
      </c>
      <c r="H445" s="17">
        <v>0.62278741304372698</v>
      </c>
      <c r="I445" s="17">
        <v>0.49579569725587502</v>
      </c>
      <c r="J445" s="17">
        <v>0.364033231686401</v>
      </c>
      <c r="K445" s="17">
        <v>0.44745669761583601</v>
      </c>
      <c r="L445" s="17">
        <v>0.44742950155295802</v>
      </c>
      <c r="M445" s="17"/>
      <c r="N445" s="17">
        <v>0.54517222875950999</v>
      </c>
      <c r="O445" s="17">
        <v>0.37309431077991401</v>
      </c>
      <c r="P445" s="17">
        <v>0.37377650939028301</v>
      </c>
      <c r="Q445" s="17">
        <v>0.38376930972697398</v>
      </c>
    </row>
    <row r="446" spans="2:17" x14ac:dyDescent="0.35">
      <c r="B446" t="s">
        <v>229</v>
      </c>
      <c r="C446" s="17">
        <v>0.28182214328530503</v>
      </c>
      <c r="D446" s="17">
        <v>0.294404856221891</v>
      </c>
      <c r="E446" s="17">
        <v>0.26951060074963501</v>
      </c>
      <c r="F446" s="17"/>
      <c r="G446" s="17">
        <v>0.49525859657550397</v>
      </c>
      <c r="H446" s="17">
        <v>0.23519015274727401</v>
      </c>
      <c r="I446" s="17">
        <v>0.30244432444793301</v>
      </c>
      <c r="J446" s="17">
        <v>0.27246957112761799</v>
      </c>
      <c r="K446" s="17">
        <v>0.25616201825738599</v>
      </c>
      <c r="L446" s="17">
        <v>0.30702860087881301</v>
      </c>
      <c r="M446" s="17"/>
      <c r="N446" s="17">
        <v>0.28988055192501599</v>
      </c>
      <c r="O446" s="17">
        <v>0.27509005789339003</v>
      </c>
      <c r="P446" s="17">
        <v>0.29318540430234402</v>
      </c>
      <c r="Q446" s="17">
        <v>0.25483576904331501</v>
      </c>
    </row>
    <row r="447" spans="2:17" x14ac:dyDescent="0.35">
      <c r="B447" t="s">
        <v>231</v>
      </c>
      <c r="C447" s="17">
        <v>0.199956843258043</v>
      </c>
      <c r="D447" s="17">
        <v>0.17983516625777601</v>
      </c>
      <c r="E447" s="17">
        <v>0.22029118823840599</v>
      </c>
      <c r="F447" s="17"/>
      <c r="G447" s="17">
        <v>3.9421977859179301E-2</v>
      </c>
      <c r="H447" s="17">
        <v>0.12422665192686901</v>
      </c>
      <c r="I447" s="17">
        <v>0.155062054428381</v>
      </c>
      <c r="J447" s="17">
        <v>0.30379019232340698</v>
      </c>
      <c r="K447" s="17">
        <v>0.197069777612913</v>
      </c>
      <c r="L447" s="17">
        <v>0.20321599897138001</v>
      </c>
      <c r="M447" s="17"/>
      <c r="N447" s="17">
        <v>0.13580058457703201</v>
      </c>
      <c r="O447" s="17">
        <v>0.27559876020706697</v>
      </c>
      <c r="P447" s="17">
        <v>0.26684013410574198</v>
      </c>
      <c r="Q447" s="17">
        <v>0.27381644672111699</v>
      </c>
    </row>
    <row r="448" spans="2:17" x14ac:dyDescent="0.35">
      <c r="B448" t="s">
        <v>57</v>
      </c>
      <c r="C448" s="17">
        <v>5.1259083164572901E-2</v>
      </c>
      <c r="D448" s="17">
        <v>3.2539844331035697E-2</v>
      </c>
      <c r="E448" s="17">
        <v>7.0042301593951306E-2</v>
      </c>
      <c r="F448" s="17"/>
      <c r="G448" s="17">
        <v>4.4973662290790903E-2</v>
      </c>
      <c r="H448" s="17">
        <v>1.7795782282129999E-2</v>
      </c>
      <c r="I448" s="17">
        <v>4.6697923867811297E-2</v>
      </c>
      <c r="J448" s="17">
        <v>5.9707004862573902E-2</v>
      </c>
      <c r="K448" s="17">
        <v>9.9311506513864806E-2</v>
      </c>
      <c r="L448" s="17">
        <v>4.2325898596848599E-2</v>
      </c>
      <c r="M448" s="17"/>
      <c r="N448" s="17">
        <v>2.9146634738441E-2</v>
      </c>
      <c r="O448" s="17">
        <v>7.6216871119629104E-2</v>
      </c>
      <c r="P448" s="17">
        <v>6.6197952201631105E-2</v>
      </c>
      <c r="Q448" s="17">
        <v>8.7578474508594295E-2</v>
      </c>
    </row>
    <row r="449" spans="2:17" x14ac:dyDescent="0.35">
      <c r="C449" s="17"/>
      <c r="D449" s="17"/>
      <c r="E449" s="17"/>
      <c r="F449" s="17"/>
      <c r="G449" s="17"/>
      <c r="H449" s="17"/>
      <c r="I449" s="17"/>
      <c r="J449" s="17"/>
      <c r="K449" s="17"/>
      <c r="L449" s="17"/>
      <c r="M449" s="17"/>
      <c r="N449" s="17"/>
      <c r="O449" s="17"/>
      <c r="P449" s="17"/>
      <c r="Q449" s="17"/>
    </row>
    <row r="450" spans="2:17" x14ac:dyDescent="0.35">
      <c r="B450" s="6" t="s">
        <v>241</v>
      </c>
      <c r="C450" s="17"/>
      <c r="D450" s="17"/>
      <c r="E450" s="17"/>
      <c r="F450" s="17"/>
      <c r="G450" s="17"/>
      <c r="H450" s="17"/>
      <c r="I450" s="17"/>
      <c r="J450" s="17"/>
      <c r="K450" s="17"/>
      <c r="L450" s="17"/>
      <c r="M450" s="17"/>
      <c r="N450" s="17"/>
      <c r="O450" s="17"/>
      <c r="P450" s="17"/>
      <c r="Q450" s="17"/>
    </row>
    <row r="451" spans="2:17" x14ac:dyDescent="0.35">
      <c r="B451" s="24" t="s">
        <v>15</v>
      </c>
      <c r="C451" s="17"/>
      <c r="D451" s="17"/>
      <c r="E451" s="17"/>
      <c r="F451" s="17"/>
      <c r="G451" s="17"/>
      <c r="H451" s="17"/>
      <c r="I451" s="17"/>
      <c r="J451" s="17"/>
      <c r="K451" s="17"/>
      <c r="L451" s="17"/>
      <c r="M451" s="17"/>
      <c r="N451" s="17"/>
      <c r="O451" s="17"/>
      <c r="P451" s="17"/>
      <c r="Q451" s="17"/>
    </row>
    <row r="452" spans="2:17" x14ac:dyDescent="0.35">
      <c r="B452" t="s">
        <v>242</v>
      </c>
      <c r="C452" s="17">
        <v>0.29428986112064498</v>
      </c>
      <c r="D452" s="17">
        <v>0.33740954401441398</v>
      </c>
      <c r="E452" s="17">
        <v>0.25043907052447401</v>
      </c>
      <c r="F452" s="17"/>
      <c r="G452" s="17">
        <v>0.23892343303799099</v>
      </c>
      <c r="H452" s="17">
        <v>0.326515069595327</v>
      </c>
      <c r="I452" s="17">
        <v>0.28095425607617802</v>
      </c>
      <c r="J452" s="17">
        <v>0.28136562076216298</v>
      </c>
      <c r="K452" s="17">
        <v>0.36025234558989</v>
      </c>
      <c r="L452" s="17">
        <v>0.38308816478843599</v>
      </c>
      <c r="M452" s="17"/>
      <c r="N452" s="17">
        <v>0.325696708881338</v>
      </c>
      <c r="O452" s="17">
        <v>0.220932815882289</v>
      </c>
      <c r="P452" s="17">
        <v>0.27472706307072597</v>
      </c>
      <c r="Q452" s="17">
        <v>0.28489588162292101</v>
      </c>
    </row>
    <row r="453" spans="2:17" x14ac:dyDescent="0.35">
      <c r="B453" t="s">
        <v>243</v>
      </c>
      <c r="C453" s="17">
        <v>0.66094739645172795</v>
      </c>
      <c r="D453" s="17">
        <v>0.61833616400595104</v>
      </c>
      <c r="E453" s="17">
        <v>0.70424491648488097</v>
      </c>
      <c r="F453" s="17"/>
      <c r="G453" s="17">
        <v>0.68333043564774198</v>
      </c>
      <c r="H453" s="17">
        <v>0.638525790841733</v>
      </c>
      <c r="I453" s="17">
        <v>0.67928630889415897</v>
      </c>
      <c r="J453" s="17">
        <v>0.66447329523742305</v>
      </c>
      <c r="K453" s="17">
        <v>0.58523029594502995</v>
      </c>
      <c r="L453" s="17">
        <v>0.61691183521156401</v>
      </c>
      <c r="M453" s="17"/>
      <c r="N453" s="17">
        <v>0.64552956737636702</v>
      </c>
      <c r="O453" s="17">
        <v>0.71828183354944297</v>
      </c>
      <c r="P453" s="17">
        <v>0.65809112416432602</v>
      </c>
      <c r="Q453" s="17">
        <v>0.65067001104389799</v>
      </c>
    </row>
    <row r="454" spans="2:17" x14ac:dyDescent="0.35">
      <c r="B454" t="s">
        <v>57</v>
      </c>
      <c r="C454" s="17">
        <v>4.47627424276262E-2</v>
      </c>
      <c r="D454" s="17">
        <v>4.4254291979634798E-2</v>
      </c>
      <c r="E454" s="17">
        <v>4.5316012990645201E-2</v>
      </c>
      <c r="F454" s="17"/>
      <c r="G454" s="17">
        <v>7.7746131314267802E-2</v>
      </c>
      <c r="H454" s="17">
        <v>3.4959139562939501E-2</v>
      </c>
      <c r="I454" s="17">
        <v>3.9759435029662997E-2</v>
      </c>
      <c r="J454" s="17">
        <v>5.41610840004133E-2</v>
      </c>
      <c r="K454" s="17">
        <v>5.4517358465080198E-2</v>
      </c>
      <c r="L454" s="17">
        <v>0</v>
      </c>
      <c r="M454" s="17"/>
      <c r="N454" s="17">
        <v>2.87737237422954E-2</v>
      </c>
      <c r="O454" s="17">
        <v>6.07853505682679E-2</v>
      </c>
      <c r="P454" s="17">
        <v>6.7181812764947196E-2</v>
      </c>
      <c r="Q454" s="17">
        <v>6.4434107333180696E-2</v>
      </c>
    </row>
    <row r="455" spans="2:17" x14ac:dyDescent="0.35">
      <c r="C455" s="17"/>
      <c r="D455" s="17"/>
      <c r="E455" s="17"/>
      <c r="F455" s="17"/>
      <c r="G455" s="17"/>
      <c r="H455" s="17"/>
      <c r="I455" s="17"/>
      <c r="J455" s="17"/>
      <c r="K455" s="17"/>
      <c r="L455" s="17"/>
      <c r="M455" s="17"/>
      <c r="N455" s="17"/>
      <c r="O455" s="17"/>
      <c r="P455" s="17"/>
      <c r="Q455" s="17"/>
    </row>
    <row r="456" spans="2:17" x14ac:dyDescent="0.35">
      <c r="B456" s="6" t="s">
        <v>241</v>
      </c>
      <c r="C456" s="17"/>
      <c r="D456" s="17"/>
      <c r="E456" s="17"/>
      <c r="F456" s="17"/>
      <c r="G456" s="17"/>
      <c r="H456" s="17"/>
      <c r="I456" s="17"/>
      <c r="J456" s="17"/>
      <c r="K456" s="17"/>
      <c r="L456" s="17"/>
      <c r="M456" s="17"/>
      <c r="N456" s="17"/>
      <c r="O456" s="17"/>
      <c r="P456" s="17"/>
      <c r="Q456" s="17"/>
    </row>
    <row r="457" spans="2:17" x14ac:dyDescent="0.35">
      <c r="B457" s="24" t="s">
        <v>15</v>
      </c>
      <c r="C457" s="17"/>
      <c r="D457" s="17"/>
      <c r="E457" s="17"/>
      <c r="F457" s="17"/>
      <c r="G457" s="17"/>
      <c r="H457" s="17"/>
      <c r="I457" s="17"/>
      <c r="J457" s="17"/>
      <c r="K457" s="17"/>
      <c r="L457" s="17"/>
      <c r="M457" s="17"/>
      <c r="N457" s="17"/>
      <c r="O457" s="17"/>
      <c r="P457" s="17"/>
      <c r="Q457" s="17"/>
    </row>
    <row r="458" spans="2:17" x14ac:dyDescent="0.35">
      <c r="B458" t="s">
        <v>244</v>
      </c>
      <c r="C458" s="17">
        <v>0.44293537648370601</v>
      </c>
      <c r="D458" s="17">
        <v>0.443752207572915</v>
      </c>
      <c r="E458" s="17">
        <v>0.44255796810270098</v>
      </c>
      <c r="F458" s="17"/>
      <c r="G458" s="17">
        <v>0.430144185641604</v>
      </c>
      <c r="H458" s="17">
        <v>0.53827255770840898</v>
      </c>
      <c r="I458" s="17">
        <v>0.466136149679789</v>
      </c>
      <c r="J458" s="17">
        <v>0.40591452160842001</v>
      </c>
      <c r="K458" s="17">
        <v>0.32727216808387499</v>
      </c>
      <c r="L458" s="17">
        <v>0.18524771525738701</v>
      </c>
      <c r="M458" s="17"/>
      <c r="N458" s="17">
        <v>0.45726310106165802</v>
      </c>
      <c r="O458" s="17">
        <v>0.42310445556309001</v>
      </c>
      <c r="P458" s="17">
        <v>0.42357049546047798</v>
      </c>
      <c r="Q458" s="17">
        <v>0.43283152182263201</v>
      </c>
    </row>
    <row r="459" spans="2:17" x14ac:dyDescent="0.35">
      <c r="B459" t="s">
        <v>245</v>
      </c>
      <c r="C459" s="17">
        <v>0.380753311329249</v>
      </c>
      <c r="D459" s="17">
        <v>0.40023904536926602</v>
      </c>
      <c r="E459" s="17">
        <v>0.36063884882587599</v>
      </c>
      <c r="F459" s="17"/>
      <c r="G459" s="17">
        <v>0.492109683044128</v>
      </c>
      <c r="H459" s="17">
        <v>0.38612231465117097</v>
      </c>
      <c r="I459" s="17">
        <v>0.37589591994603599</v>
      </c>
      <c r="J459" s="17">
        <v>0.35800927578137598</v>
      </c>
      <c r="K459" s="17">
        <v>0.46573410844838498</v>
      </c>
      <c r="L459" s="17">
        <v>0.45614984841044398</v>
      </c>
      <c r="M459" s="17"/>
      <c r="N459" s="17">
        <v>0.39183199433749499</v>
      </c>
      <c r="O459" s="17">
        <v>0.35383480259848898</v>
      </c>
      <c r="P459" s="17">
        <v>0.39097652707979902</v>
      </c>
      <c r="Q459" s="17">
        <v>0.36812475743408102</v>
      </c>
    </row>
    <row r="460" spans="2:17" x14ac:dyDescent="0.35">
      <c r="B460" t="s">
        <v>57</v>
      </c>
      <c r="C460" s="17">
        <v>0.17631131218704499</v>
      </c>
      <c r="D460" s="17">
        <v>0.156008747057819</v>
      </c>
      <c r="E460" s="17">
        <v>0.196803183071422</v>
      </c>
      <c r="F460" s="17"/>
      <c r="G460" s="17">
        <v>7.7746131314267802E-2</v>
      </c>
      <c r="H460" s="17">
        <v>7.5605127640420003E-2</v>
      </c>
      <c r="I460" s="17">
        <v>0.157967930374175</v>
      </c>
      <c r="J460" s="17">
        <v>0.23607620261020401</v>
      </c>
      <c r="K460" s="17">
        <v>0.20699372346774</v>
      </c>
      <c r="L460" s="17">
        <v>0.35860243633216898</v>
      </c>
      <c r="M460" s="17"/>
      <c r="N460" s="17">
        <v>0.15090490460084699</v>
      </c>
      <c r="O460" s="17">
        <v>0.22306074183842101</v>
      </c>
      <c r="P460" s="17">
        <v>0.185452977459723</v>
      </c>
      <c r="Q460" s="17">
        <v>0.19904372074328799</v>
      </c>
    </row>
    <row r="461" spans="2:17" x14ac:dyDescent="0.35">
      <c r="C461" s="17"/>
      <c r="D461" s="17"/>
      <c r="E461" s="17"/>
      <c r="F461" s="17"/>
      <c r="G461" s="17"/>
      <c r="H461" s="17"/>
      <c r="I461" s="17"/>
      <c r="J461" s="17"/>
      <c r="K461" s="17"/>
      <c r="L461" s="17"/>
      <c r="M461" s="17"/>
      <c r="N461" s="17"/>
      <c r="O461" s="17"/>
      <c r="P461" s="17"/>
      <c r="Q461" s="17"/>
    </row>
    <row r="462" spans="2:17" x14ac:dyDescent="0.35">
      <c r="B462" s="6" t="s">
        <v>246</v>
      </c>
      <c r="C462" s="17"/>
      <c r="D462" s="17"/>
      <c r="E462" s="17"/>
      <c r="F462" s="17"/>
      <c r="G462" s="17"/>
      <c r="H462" s="17"/>
      <c r="I462" s="17"/>
      <c r="J462" s="17"/>
      <c r="K462" s="17"/>
      <c r="L462" s="17"/>
      <c r="M462" s="17"/>
      <c r="N462" s="17"/>
      <c r="O462" s="17"/>
      <c r="P462" s="17"/>
      <c r="Q462" s="17"/>
    </row>
    <row r="463" spans="2:17" x14ac:dyDescent="0.35">
      <c r="B463" s="24" t="s">
        <v>15</v>
      </c>
      <c r="C463" s="17"/>
      <c r="D463" s="17"/>
      <c r="E463" s="17"/>
      <c r="F463" s="17"/>
      <c r="G463" s="17"/>
      <c r="H463" s="17"/>
      <c r="I463" s="17"/>
      <c r="J463" s="17"/>
      <c r="K463" s="17"/>
      <c r="L463" s="17"/>
      <c r="M463" s="17"/>
      <c r="N463" s="17"/>
      <c r="O463" s="17"/>
      <c r="P463" s="17"/>
      <c r="Q463" s="17"/>
    </row>
    <row r="464" spans="2:17" x14ac:dyDescent="0.35">
      <c r="B464" t="s">
        <v>247</v>
      </c>
      <c r="C464" s="17">
        <v>0.14805732828269899</v>
      </c>
      <c r="D464" s="17">
        <v>0.16479196336391599</v>
      </c>
      <c r="E464" s="17">
        <v>0.13145809054246699</v>
      </c>
      <c r="F464" s="17"/>
      <c r="G464" s="17">
        <v>0.34584694734981902</v>
      </c>
      <c r="H464" s="17">
        <v>0.20611833293888299</v>
      </c>
      <c r="I464" s="17">
        <v>0.16738645851866901</v>
      </c>
      <c r="J464" s="17">
        <v>0.101894427997992</v>
      </c>
      <c r="K464" s="17">
        <v>0.106940432491564</v>
      </c>
      <c r="L464" s="17">
        <v>0.111091418107019</v>
      </c>
      <c r="M464" s="17"/>
      <c r="N464" s="17">
        <v>0.184666619249821</v>
      </c>
      <c r="O464" s="17">
        <v>9.8147690592593803E-2</v>
      </c>
      <c r="P464" s="17">
        <v>9.4375162293494394E-2</v>
      </c>
      <c r="Q464" s="17">
        <v>0.12440250851003599</v>
      </c>
    </row>
    <row r="465" spans="2:17" x14ac:dyDescent="0.35">
      <c r="B465" t="s">
        <v>248</v>
      </c>
      <c r="C465" s="17">
        <v>0.33511581403160601</v>
      </c>
      <c r="D465" s="17">
        <v>0.33726080651338602</v>
      </c>
      <c r="E465" s="17">
        <v>0.33230885802975602</v>
      </c>
      <c r="F465" s="17"/>
      <c r="G465" s="17">
        <v>0.41302624709203301</v>
      </c>
      <c r="H465" s="17">
        <v>0.45510891847642798</v>
      </c>
      <c r="I465" s="17">
        <v>0.33916622365479498</v>
      </c>
      <c r="J465" s="17">
        <v>0.28125643260180799</v>
      </c>
      <c r="K465" s="17">
        <v>0.31449763042738199</v>
      </c>
      <c r="L465" s="17">
        <v>0.34063424755777599</v>
      </c>
      <c r="M465" s="17"/>
      <c r="N465" s="17">
        <v>0.36890927148001301</v>
      </c>
      <c r="O465" s="17">
        <v>0.25735996800197197</v>
      </c>
      <c r="P465" s="17">
        <v>0.346313220919795</v>
      </c>
      <c r="Q465" s="17">
        <v>0.29697606801552001</v>
      </c>
    </row>
    <row r="466" spans="2:17" x14ac:dyDescent="0.35">
      <c r="B466" t="s">
        <v>249</v>
      </c>
      <c r="C466" s="17">
        <v>0.20361709092115099</v>
      </c>
      <c r="D466" s="17">
        <v>0.21021896279122099</v>
      </c>
      <c r="E466" s="17">
        <v>0.197212877012447</v>
      </c>
      <c r="F466" s="17"/>
      <c r="G466" s="17">
        <v>0.196153143267357</v>
      </c>
      <c r="H466" s="17">
        <v>0.15485672386728899</v>
      </c>
      <c r="I466" s="17">
        <v>0.20038436075461799</v>
      </c>
      <c r="J466" s="17">
        <v>0.22330495745385101</v>
      </c>
      <c r="K466" s="17">
        <v>0.222528933542539</v>
      </c>
      <c r="L466" s="17">
        <v>0.245142231263418</v>
      </c>
      <c r="M466" s="17"/>
      <c r="N466" s="17">
        <v>0.190377133615935</v>
      </c>
      <c r="O466" s="17">
        <v>0.25632154726401801</v>
      </c>
      <c r="P466" s="17">
        <v>0.17653581653283501</v>
      </c>
      <c r="Q466" s="17">
        <v>0.22259596523844999</v>
      </c>
    </row>
    <row r="467" spans="2:17" x14ac:dyDescent="0.35">
      <c r="B467" t="s">
        <v>250</v>
      </c>
      <c r="C467" s="17">
        <v>0.23416162281386499</v>
      </c>
      <c r="D467" s="17">
        <v>0.21921258107067601</v>
      </c>
      <c r="E467" s="17">
        <v>0.24935370094248499</v>
      </c>
      <c r="F467" s="17"/>
      <c r="G467" s="17">
        <v>0</v>
      </c>
      <c r="H467" s="17">
        <v>0.12954458583022299</v>
      </c>
      <c r="I467" s="17">
        <v>0.227733352554959</v>
      </c>
      <c r="J467" s="17">
        <v>0.29209388736347802</v>
      </c>
      <c r="K467" s="17">
        <v>0.23486823776858501</v>
      </c>
      <c r="L467" s="17">
        <v>0.30313210307178701</v>
      </c>
      <c r="M467" s="17"/>
      <c r="N467" s="17">
        <v>0.20191864699530301</v>
      </c>
      <c r="O467" s="17">
        <v>0.28100064880273001</v>
      </c>
      <c r="P467" s="17">
        <v>0.28781557335983199</v>
      </c>
      <c r="Q467" s="17">
        <v>0.232004563480389</v>
      </c>
    </row>
    <row r="468" spans="2:17" x14ac:dyDescent="0.35">
      <c r="B468" t="s">
        <v>251</v>
      </c>
      <c r="C468" s="17">
        <v>5.6381145623208402E-2</v>
      </c>
      <c r="D468" s="17">
        <v>4.3277139670022897E-2</v>
      </c>
      <c r="E468" s="17">
        <v>6.9550301262043798E-2</v>
      </c>
      <c r="F468" s="17"/>
      <c r="G468" s="17">
        <v>4.4973662290790903E-2</v>
      </c>
      <c r="H468" s="17">
        <v>3.9821160306493998E-2</v>
      </c>
      <c r="I468" s="17">
        <v>4.95176867446281E-2</v>
      </c>
      <c r="J468" s="17">
        <v>6.9480916429045206E-2</v>
      </c>
      <c r="K468" s="17">
        <v>7.82628951530117E-2</v>
      </c>
      <c r="L468" s="17">
        <v>0</v>
      </c>
      <c r="M468" s="17"/>
      <c r="N468" s="17">
        <v>4.4239776954273301E-2</v>
      </c>
      <c r="O468" s="17">
        <v>6.7766076088608504E-2</v>
      </c>
      <c r="P468" s="17">
        <v>7.0433220742520897E-2</v>
      </c>
      <c r="Q468" s="17">
        <v>7.5991442644099794E-2</v>
      </c>
    </row>
    <row r="469" spans="2:17" x14ac:dyDescent="0.35">
      <c r="B469" t="s">
        <v>57</v>
      </c>
      <c r="C469" s="17">
        <v>2.2666998327470898E-2</v>
      </c>
      <c r="D469" s="17">
        <v>2.52385465907791E-2</v>
      </c>
      <c r="E469" s="17">
        <v>2.01161722108011E-2</v>
      </c>
      <c r="F469" s="17"/>
      <c r="G469" s="17">
        <v>0</v>
      </c>
      <c r="H469" s="17">
        <v>1.4550278580682899E-2</v>
      </c>
      <c r="I469" s="17">
        <v>1.5811917772330601E-2</v>
      </c>
      <c r="J469" s="17">
        <v>3.1969378153825598E-2</v>
      </c>
      <c r="K469" s="17">
        <v>4.29018706169189E-2</v>
      </c>
      <c r="L469" s="17">
        <v>0</v>
      </c>
      <c r="M469" s="17"/>
      <c r="N469" s="17">
        <v>9.8885517046548195E-3</v>
      </c>
      <c r="O469" s="17">
        <v>3.9404069250077299E-2</v>
      </c>
      <c r="P469" s="17">
        <v>2.45270061515219E-2</v>
      </c>
      <c r="Q469" s="17">
        <v>4.8029452111505902E-2</v>
      </c>
    </row>
    <row r="470" spans="2:17" x14ac:dyDescent="0.35">
      <c r="B470" t="s">
        <v>252</v>
      </c>
      <c r="C470" s="17">
        <v>0.48317314231430603</v>
      </c>
      <c r="D470" s="17">
        <v>0.50205276987730196</v>
      </c>
      <c r="E470" s="17">
        <v>0.463766948572223</v>
      </c>
      <c r="F470" s="17"/>
      <c r="G470" s="17">
        <v>0.75887319444185197</v>
      </c>
      <c r="H470" s="17">
        <v>0.66122725141531102</v>
      </c>
      <c r="I470" s="17">
        <v>0.50655268217346405</v>
      </c>
      <c r="J470" s="17">
        <v>0.38315086059980002</v>
      </c>
      <c r="K470" s="17">
        <v>0.42143806291894498</v>
      </c>
      <c r="L470" s="17">
        <v>0.451725665664795</v>
      </c>
      <c r="M470" s="17"/>
      <c r="N470" s="17">
        <v>0.55357589072983404</v>
      </c>
      <c r="O470" s="17">
        <v>0.35550765859456601</v>
      </c>
      <c r="P470" s="17">
        <v>0.44068838321329001</v>
      </c>
      <c r="Q470" s="17">
        <v>0.42137857652555499</v>
      </c>
    </row>
    <row r="471" spans="2:17" x14ac:dyDescent="0.35">
      <c r="B471" t="s">
        <v>253</v>
      </c>
      <c r="C471" s="17">
        <v>0.290542768437073</v>
      </c>
      <c r="D471" s="17">
        <v>0.26248972074069898</v>
      </c>
      <c r="E471" s="17">
        <v>0.31890400220452902</v>
      </c>
      <c r="F471" s="17"/>
      <c r="G471" s="17">
        <v>4.4973662290790903E-2</v>
      </c>
      <c r="H471" s="17">
        <v>0.16936574613671701</v>
      </c>
      <c r="I471" s="17">
        <v>0.277251039299587</v>
      </c>
      <c r="J471" s="17">
        <v>0.36157480379252399</v>
      </c>
      <c r="K471" s="17">
        <v>0.313131132921597</v>
      </c>
      <c r="L471" s="17">
        <v>0.30313210307178701</v>
      </c>
      <c r="M471" s="17"/>
      <c r="N471" s="17">
        <v>0.24615842394957599</v>
      </c>
      <c r="O471" s="17">
        <v>0.34876672489133898</v>
      </c>
      <c r="P471" s="17">
        <v>0.358248794102353</v>
      </c>
      <c r="Q471" s="17">
        <v>0.30799600612448902</v>
      </c>
    </row>
    <row r="472" spans="2:17" x14ac:dyDescent="0.35">
      <c r="B472" t="s">
        <v>146</v>
      </c>
      <c r="C472" s="17">
        <v>0.192630373877233</v>
      </c>
      <c r="D472" s="17">
        <v>0.23956304913660301</v>
      </c>
      <c r="E472" s="17">
        <v>0.14486294636769401</v>
      </c>
      <c r="F472" s="17"/>
      <c r="G472" s="17">
        <v>0.71389953215106094</v>
      </c>
      <c r="H472" s="17">
        <v>0.49186150527859401</v>
      </c>
      <c r="I472" s="17">
        <v>0.229301642873877</v>
      </c>
      <c r="J472" s="17">
        <v>2.1576056807276402E-2</v>
      </c>
      <c r="K472" s="17">
        <v>0.10830692999734901</v>
      </c>
      <c r="L472" s="17">
        <v>0.14859356259300899</v>
      </c>
      <c r="M472" s="17"/>
      <c r="N472" s="17">
        <v>0.307417466780258</v>
      </c>
      <c r="O472" s="17">
        <v>6.7409337032271503E-3</v>
      </c>
      <c r="P472" s="17">
        <v>8.24395891109371E-2</v>
      </c>
      <c r="Q472" s="17">
        <v>0.113382570401067</v>
      </c>
    </row>
    <row r="473" spans="2:17" x14ac:dyDescent="0.35">
      <c r="C473" s="17"/>
      <c r="D473" s="17"/>
      <c r="E473" s="17"/>
      <c r="F473" s="17"/>
      <c r="G473" s="17"/>
      <c r="H473" s="17"/>
      <c r="I473" s="17"/>
      <c r="J473" s="17"/>
      <c r="K473" s="17"/>
      <c r="L473" s="17"/>
      <c r="M473" s="17"/>
      <c r="N473" s="17"/>
      <c r="O473" s="17"/>
      <c r="P473" s="17"/>
      <c r="Q473" s="17"/>
    </row>
    <row r="474" spans="2:17" x14ac:dyDescent="0.35">
      <c r="B474" s="6" t="s">
        <v>254</v>
      </c>
      <c r="C474" s="17"/>
      <c r="D474" s="17"/>
      <c r="E474" s="17"/>
      <c r="F474" s="17"/>
      <c r="G474" s="17"/>
      <c r="H474" s="17"/>
      <c r="I474" s="17"/>
      <c r="J474" s="17"/>
      <c r="K474" s="17"/>
      <c r="L474" s="17"/>
      <c r="M474" s="17"/>
      <c r="N474" s="17"/>
      <c r="O474" s="17"/>
      <c r="P474" s="17"/>
      <c r="Q474" s="17"/>
    </row>
    <row r="475" spans="2:17" x14ac:dyDescent="0.35">
      <c r="B475" s="24" t="s">
        <v>15</v>
      </c>
      <c r="C475" s="17"/>
      <c r="D475" s="17"/>
      <c r="E475" s="17"/>
      <c r="F475" s="17"/>
      <c r="G475" s="17"/>
      <c r="H475" s="17"/>
      <c r="I475" s="17"/>
      <c r="J475" s="17"/>
      <c r="K475" s="17"/>
      <c r="L475" s="17"/>
      <c r="M475" s="17"/>
      <c r="N475" s="17"/>
      <c r="O475" s="17"/>
      <c r="P475" s="17"/>
      <c r="Q475" s="17"/>
    </row>
    <row r="476" spans="2:17" x14ac:dyDescent="0.35">
      <c r="B476" t="s">
        <v>247</v>
      </c>
      <c r="C476" s="17">
        <v>0.139569582353094</v>
      </c>
      <c r="D476" s="17">
        <v>0.156138583216552</v>
      </c>
      <c r="E476" s="17">
        <v>0.123127663043614</v>
      </c>
      <c r="F476" s="17"/>
      <c r="G476" s="17">
        <v>0.36796555747841497</v>
      </c>
      <c r="H476" s="17">
        <v>0.19895477382863699</v>
      </c>
      <c r="I476" s="17">
        <v>0.17715987794235399</v>
      </c>
      <c r="J476" s="17">
        <v>7.4146566366544306E-2</v>
      </c>
      <c r="K476" s="17">
        <v>7.4290434600836397E-2</v>
      </c>
      <c r="L476" s="17">
        <v>0</v>
      </c>
      <c r="M476" s="17"/>
      <c r="N476" s="17">
        <v>0.19240365234370599</v>
      </c>
      <c r="O476" s="17">
        <v>5.93020529843961E-2</v>
      </c>
      <c r="P476" s="17">
        <v>8.6469024109042794E-2</v>
      </c>
      <c r="Q476" s="17">
        <v>9.4903624335984094E-2</v>
      </c>
    </row>
    <row r="477" spans="2:17" x14ac:dyDescent="0.35">
      <c r="B477" t="s">
        <v>248</v>
      </c>
      <c r="C477" s="17">
        <v>0.348811360837187</v>
      </c>
      <c r="D477" s="17">
        <v>0.35543745358025403</v>
      </c>
      <c r="E477" s="17">
        <v>0.341533782512152</v>
      </c>
      <c r="F477" s="17"/>
      <c r="G477" s="17">
        <v>0.468653768277704</v>
      </c>
      <c r="H477" s="17">
        <v>0.45484922277135598</v>
      </c>
      <c r="I477" s="17">
        <v>0.36788065093585998</v>
      </c>
      <c r="J477" s="17">
        <v>0.28836092623971499</v>
      </c>
      <c r="K477" s="17">
        <v>0.30427046962959498</v>
      </c>
      <c r="L477" s="17">
        <v>0.189518488864479</v>
      </c>
      <c r="M477" s="17"/>
      <c r="N477" s="17">
        <v>0.37143808440228898</v>
      </c>
      <c r="O477" s="17">
        <v>0.32691200764363498</v>
      </c>
      <c r="P477" s="17">
        <v>0.32933657525781201</v>
      </c>
      <c r="Q477" s="17">
        <v>0.31367619720698903</v>
      </c>
    </row>
    <row r="478" spans="2:17" x14ac:dyDescent="0.35">
      <c r="B478" t="s">
        <v>249</v>
      </c>
      <c r="C478" s="17">
        <v>0.206949386155862</v>
      </c>
      <c r="D478" s="17">
        <v>0.20357765918637</v>
      </c>
      <c r="E478" s="17">
        <v>0.21052904016964499</v>
      </c>
      <c r="F478" s="17"/>
      <c r="G478" s="17">
        <v>0.10586742909046599</v>
      </c>
      <c r="H478" s="17">
        <v>0.17611163226252999</v>
      </c>
      <c r="I478" s="17">
        <v>0.18696967890014601</v>
      </c>
      <c r="J478" s="17">
        <v>0.238282823758874</v>
      </c>
      <c r="K478" s="17">
        <v>0.25187444100768303</v>
      </c>
      <c r="L478" s="17">
        <v>0.27613950165469803</v>
      </c>
      <c r="M478" s="17"/>
      <c r="N478" s="17">
        <v>0.18044974652668799</v>
      </c>
      <c r="O478" s="17">
        <v>0.23241604702034099</v>
      </c>
      <c r="P478" s="17">
        <v>0.229605593044336</v>
      </c>
      <c r="Q478" s="17">
        <v>0.25444987758624998</v>
      </c>
    </row>
    <row r="479" spans="2:17" x14ac:dyDescent="0.35">
      <c r="B479" t="s">
        <v>250</v>
      </c>
      <c r="C479" s="17">
        <v>0.219338103655664</v>
      </c>
      <c r="D479" s="17">
        <v>0.206890783156675</v>
      </c>
      <c r="E479" s="17">
        <v>0.23201198996632699</v>
      </c>
      <c r="F479" s="17"/>
      <c r="G479" s="17">
        <v>5.7513245153414203E-2</v>
      </c>
      <c r="H479" s="17">
        <v>0.12729846324841401</v>
      </c>
      <c r="I479" s="17">
        <v>0.19806356401712699</v>
      </c>
      <c r="J479" s="17">
        <v>0.28171058721602099</v>
      </c>
      <c r="K479" s="17">
        <v>0.23561877750308999</v>
      </c>
      <c r="L479" s="17">
        <v>0.534342009480822</v>
      </c>
      <c r="M479" s="17"/>
      <c r="N479" s="17">
        <v>0.200519068258251</v>
      </c>
      <c r="O479" s="17">
        <v>0.27096272816233802</v>
      </c>
      <c r="P479" s="17">
        <v>0.24471423735203299</v>
      </c>
      <c r="Q479" s="17">
        <v>0.199880951973093</v>
      </c>
    </row>
    <row r="480" spans="2:17" x14ac:dyDescent="0.35">
      <c r="B480" t="s">
        <v>251</v>
      </c>
      <c r="C480" s="17">
        <v>5.47649520251677E-2</v>
      </c>
      <c r="D480" s="17">
        <v>4.4282453644711103E-2</v>
      </c>
      <c r="E480" s="17">
        <v>6.5309165518271095E-2</v>
      </c>
      <c r="F480" s="17"/>
      <c r="G480" s="17">
        <v>0</v>
      </c>
      <c r="H480" s="17">
        <v>3.1483399886188201E-2</v>
      </c>
      <c r="I480" s="17">
        <v>4.9377927461090002E-2</v>
      </c>
      <c r="J480" s="17">
        <v>6.5381074666000905E-2</v>
      </c>
      <c r="K480" s="17">
        <v>9.1825825794551494E-2</v>
      </c>
      <c r="L480" s="17">
        <v>0</v>
      </c>
      <c r="M480" s="17"/>
      <c r="N480" s="17">
        <v>3.8926560393628601E-2</v>
      </c>
      <c r="O480" s="17">
        <v>5.9110200668547899E-2</v>
      </c>
      <c r="P480" s="17">
        <v>8.3381242428916702E-2</v>
      </c>
      <c r="Q480" s="17">
        <v>8.2493673596078995E-2</v>
      </c>
    </row>
    <row r="481" spans="2:17" x14ac:dyDescent="0.35">
      <c r="B481" t="s">
        <v>57</v>
      </c>
      <c r="C481" s="17">
        <v>3.0566614973024601E-2</v>
      </c>
      <c r="D481" s="17">
        <v>3.3673067215437801E-2</v>
      </c>
      <c r="E481" s="17">
        <v>2.7488358789990602E-2</v>
      </c>
      <c r="F481" s="17"/>
      <c r="G481" s="17">
        <v>0</v>
      </c>
      <c r="H481" s="17">
        <v>1.13025080028745E-2</v>
      </c>
      <c r="I481" s="17">
        <v>2.0548300743422801E-2</v>
      </c>
      <c r="J481" s="17">
        <v>5.2118021752845502E-2</v>
      </c>
      <c r="K481" s="17">
        <v>4.2120051464244003E-2</v>
      </c>
      <c r="L481" s="17">
        <v>0</v>
      </c>
      <c r="M481" s="17"/>
      <c r="N481" s="17">
        <v>1.62628880754364E-2</v>
      </c>
      <c r="O481" s="17">
        <v>5.12969635207422E-2</v>
      </c>
      <c r="P481" s="17">
        <v>2.6493327807859301E-2</v>
      </c>
      <c r="Q481" s="17">
        <v>5.4595675301603898E-2</v>
      </c>
    </row>
    <row r="482" spans="2:17" x14ac:dyDescent="0.35">
      <c r="B482" t="s">
        <v>252</v>
      </c>
      <c r="C482" s="17">
        <v>0.48838094319028202</v>
      </c>
      <c r="D482" s="17">
        <v>0.51157603679680597</v>
      </c>
      <c r="E482" s="17">
        <v>0.464661445555766</v>
      </c>
      <c r="F482" s="17"/>
      <c r="G482" s="17">
        <v>0.83661932575611997</v>
      </c>
      <c r="H482" s="17">
        <v>0.653803996599993</v>
      </c>
      <c r="I482" s="17">
        <v>0.54504052887821397</v>
      </c>
      <c r="J482" s="17">
        <v>0.36250749260625897</v>
      </c>
      <c r="K482" s="17">
        <v>0.37856090423043198</v>
      </c>
      <c r="L482" s="17">
        <v>0.189518488864479</v>
      </c>
      <c r="M482" s="17"/>
      <c r="N482" s="17">
        <v>0.56384173674599503</v>
      </c>
      <c r="O482" s="17">
        <v>0.38621406062803099</v>
      </c>
      <c r="P482" s="17">
        <v>0.41580559936685502</v>
      </c>
      <c r="Q482" s="17">
        <v>0.40857982154297301</v>
      </c>
    </row>
    <row r="483" spans="2:17" x14ac:dyDescent="0.35">
      <c r="B483" t="s">
        <v>253</v>
      </c>
      <c r="C483" s="17">
        <v>0.27410305568083199</v>
      </c>
      <c r="D483" s="17">
        <v>0.25117323680138598</v>
      </c>
      <c r="E483" s="17">
        <v>0.29732115548459798</v>
      </c>
      <c r="F483" s="17"/>
      <c r="G483" s="17">
        <v>5.7513245153414203E-2</v>
      </c>
      <c r="H483" s="17">
        <v>0.15878186313460299</v>
      </c>
      <c r="I483" s="17">
        <v>0.24744149147821701</v>
      </c>
      <c r="J483" s="17">
        <v>0.34709166188202201</v>
      </c>
      <c r="K483" s="17">
        <v>0.32744460329764102</v>
      </c>
      <c r="L483" s="17">
        <v>0.534342009480822</v>
      </c>
      <c r="M483" s="17"/>
      <c r="N483" s="17">
        <v>0.23944562865187999</v>
      </c>
      <c r="O483" s="17">
        <v>0.33007292883088502</v>
      </c>
      <c r="P483" s="17">
        <v>0.32809547978094999</v>
      </c>
      <c r="Q483" s="17">
        <v>0.28237462556917198</v>
      </c>
    </row>
    <row r="484" spans="2:17" x14ac:dyDescent="0.35">
      <c r="B484" t="s">
        <v>146</v>
      </c>
      <c r="C484" s="17">
        <v>0.21427788750944901</v>
      </c>
      <c r="D484" s="17">
        <v>0.26040279999541999</v>
      </c>
      <c r="E484" s="17">
        <v>0.16734029007116899</v>
      </c>
      <c r="F484" s="17"/>
      <c r="G484" s="17">
        <v>0.77910608060270503</v>
      </c>
      <c r="H484" s="17">
        <v>0.49502213346538998</v>
      </c>
      <c r="I484" s="17">
        <v>0.29759903739999699</v>
      </c>
      <c r="J484" s="17">
        <v>1.5415830724237399E-2</v>
      </c>
      <c r="K484" s="17">
        <v>5.1116300932790203E-2</v>
      </c>
      <c r="L484" s="17">
        <v>-0.34482352061634303</v>
      </c>
      <c r="M484" s="17"/>
      <c r="N484" s="17">
        <v>0.32439610809411501</v>
      </c>
      <c r="O484" s="17">
        <v>5.6141131797145402E-2</v>
      </c>
      <c r="P484" s="17">
        <v>8.7710119585904897E-2</v>
      </c>
      <c r="Q484" s="17">
        <v>0.126205195973801</v>
      </c>
    </row>
    <row r="485" spans="2:17" x14ac:dyDescent="0.35">
      <c r="C485" s="17"/>
      <c r="D485" s="17"/>
      <c r="E485" s="17"/>
      <c r="F485" s="17"/>
      <c r="G485" s="17"/>
      <c r="H485" s="17"/>
      <c r="I485" s="17"/>
      <c r="J485" s="17"/>
      <c r="K485" s="17"/>
      <c r="L485" s="17"/>
      <c r="M485" s="17"/>
      <c r="N485" s="17"/>
      <c r="O485" s="17"/>
      <c r="P485" s="17"/>
      <c r="Q485" s="17"/>
    </row>
    <row r="486" spans="2:17" x14ac:dyDescent="0.35">
      <c r="B486" s="6" t="s">
        <v>255</v>
      </c>
      <c r="C486" s="17"/>
      <c r="D486" s="17"/>
      <c r="E486" s="17"/>
      <c r="F486" s="17"/>
      <c r="G486" s="17"/>
      <c r="H486" s="17"/>
      <c r="I486" s="17"/>
      <c r="J486" s="17"/>
      <c r="K486" s="17"/>
      <c r="L486" s="17"/>
      <c r="M486" s="17"/>
      <c r="N486" s="17"/>
      <c r="O486" s="17"/>
      <c r="P486" s="17"/>
      <c r="Q486" s="17"/>
    </row>
    <row r="487" spans="2:17" x14ac:dyDescent="0.35">
      <c r="B487" s="24" t="s">
        <v>15</v>
      </c>
      <c r="C487" s="17"/>
      <c r="D487" s="17"/>
      <c r="E487" s="17"/>
      <c r="F487" s="17"/>
      <c r="G487" s="17"/>
      <c r="H487" s="17"/>
      <c r="I487" s="17"/>
      <c r="J487" s="17"/>
      <c r="K487" s="17"/>
      <c r="L487" s="17"/>
      <c r="M487" s="17"/>
      <c r="N487" s="17"/>
      <c r="O487" s="17"/>
      <c r="P487" s="17"/>
      <c r="Q487" s="17"/>
    </row>
    <row r="488" spans="2:17" x14ac:dyDescent="0.35">
      <c r="B488" t="s">
        <v>247</v>
      </c>
      <c r="C488" s="17">
        <v>0.11797881475168399</v>
      </c>
      <c r="D488" s="17">
        <v>0.14530615891819701</v>
      </c>
      <c r="E488" s="17">
        <v>8.9756242060462996E-2</v>
      </c>
      <c r="F488" s="17"/>
      <c r="G488" s="17">
        <v>0.29593225299278098</v>
      </c>
      <c r="H488" s="17">
        <v>0.17920983452226999</v>
      </c>
      <c r="I488" s="17">
        <v>0.12646917211636299</v>
      </c>
      <c r="J488" s="17">
        <v>8.9143626140604906E-2</v>
      </c>
      <c r="K488" s="17">
        <v>7.6946400101722406E-2</v>
      </c>
      <c r="L488" s="17">
        <v>0</v>
      </c>
      <c r="M488" s="17"/>
      <c r="N488" s="17">
        <v>0.15944912333855199</v>
      </c>
      <c r="O488" s="17">
        <v>6.67839336195752E-2</v>
      </c>
      <c r="P488" s="17">
        <v>8.9534513934422896E-2</v>
      </c>
      <c r="Q488" s="17">
        <v>5.7909129409889702E-2</v>
      </c>
    </row>
    <row r="489" spans="2:17" x14ac:dyDescent="0.35">
      <c r="B489" t="s">
        <v>248</v>
      </c>
      <c r="C489" s="17">
        <v>0.33188690597595799</v>
      </c>
      <c r="D489" s="17">
        <v>0.355751673957728</v>
      </c>
      <c r="E489" s="17">
        <v>0.308335168659849</v>
      </c>
      <c r="F489" s="17"/>
      <c r="G489" s="17">
        <v>0.35757301000692099</v>
      </c>
      <c r="H489" s="17">
        <v>0.32649526355552999</v>
      </c>
      <c r="I489" s="17">
        <v>0.333386432852601</v>
      </c>
      <c r="J489" s="17">
        <v>0.32147173719880401</v>
      </c>
      <c r="K489" s="17">
        <v>0.37226654699482098</v>
      </c>
      <c r="L489" s="17">
        <v>0.28943459296488699</v>
      </c>
      <c r="M489" s="17"/>
      <c r="N489" s="17">
        <v>0.35557830961400899</v>
      </c>
      <c r="O489" s="17">
        <v>0.30367070204026703</v>
      </c>
      <c r="P489" s="17">
        <v>0.32918660644632702</v>
      </c>
      <c r="Q489" s="17">
        <v>0.28469473181111798</v>
      </c>
    </row>
    <row r="490" spans="2:17" x14ac:dyDescent="0.35">
      <c r="B490" t="s">
        <v>249</v>
      </c>
      <c r="C490" s="17">
        <v>0.25654943928116097</v>
      </c>
      <c r="D490" s="17">
        <v>0.24183539116656499</v>
      </c>
      <c r="E490" s="17">
        <v>0.271528598896141</v>
      </c>
      <c r="F490" s="17"/>
      <c r="G490" s="17">
        <v>0.10248690744420499</v>
      </c>
      <c r="H490" s="17">
        <v>0.240356749458566</v>
      </c>
      <c r="I490" s="17">
        <v>0.25703631042007602</v>
      </c>
      <c r="J490" s="17">
        <v>0.25860049606823698</v>
      </c>
      <c r="K490" s="17">
        <v>0.28079303064404298</v>
      </c>
      <c r="L490" s="17">
        <v>0.301012230828611</v>
      </c>
      <c r="M490" s="17"/>
      <c r="N490" s="17">
        <v>0.23784783784125299</v>
      </c>
      <c r="O490" s="17">
        <v>0.285822826368413</v>
      </c>
      <c r="P490" s="17">
        <v>0.26248626429261701</v>
      </c>
      <c r="Q490" s="17">
        <v>0.28278025905316001</v>
      </c>
    </row>
    <row r="491" spans="2:17" x14ac:dyDescent="0.35">
      <c r="B491" t="s">
        <v>250</v>
      </c>
      <c r="C491" s="17">
        <v>0.218903996485419</v>
      </c>
      <c r="D491" s="17">
        <v>0.19836898618046001</v>
      </c>
      <c r="E491" s="17">
        <v>0.23967078444120701</v>
      </c>
      <c r="F491" s="17"/>
      <c r="G491" s="17">
        <v>0.24400782955609299</v>
      </c>
      <c r="H491" s="17">
        <v>0.20740052562425401</v>
      </c>
      <c r="I491" s="17">
        <v>0.216752822690536</v>
      </c>
      <c r="J491" s="17">
        <v>0.23570103700460401</v>
      </c>
      <c r="K491" s="17">
        <v>0.16685507653363199</v>
      </c>
      <c r="L491" s="17">
        <v>0.409553176206503</v>
      </c>
      <c r="M491" s="17"/>
      <c r="N491" s="17">
        <v>0.20105022361413999</v>
      </c>
      <c r="O491" s="17">
        <v>0.24333259839697999</v>
      </c>
      <c r="P491" s="17">
        <v>0.22043042782799899</v>
      </c>
      <c r="Q491" s="17">
        <v>0.248648657204534</v>
      </c>
    </row>
    <row r="492" spans="2:17" x14ac:dyDescent="0.35">
      <c r="B492" t="s">
        <v>251</v>
      </c>
      <c r="C492" s="17">
        <v>4.0670423432517699E-2</v>
      </c>
      <c r="D492" s="17">
        <v>3.0550137017530898E-2</v>
      </c>
      <c r="E492" s="17">
        <v>5.0838171343727499E-2</v>
      </c>
      <c r="F492" s="17"/>
      <c r="G492" s="17">
        <v>0</v>
      </c>
      <c r="H492" s="17">
        <v>2.6756817748614398E-2</v>
      </c>
      <c r="I492" s="17">
        <v>3.5187117882491001E-2</v>
      </c>
      <c r="J492" s="17">
        <v>4.6649637843958203E-2</v>
      </c>
      <c r="K492" s="17">
        <v>7.7983542721222501E-2</v>
      </c>
      <c r="L492" s="17">
        <v>0</v>
      </c>
      <c r="M492" s="17"/>
      <c r="N492" s="17">
        <v>2.61989887140197E-2</v>
      </c>
      <c r="O492" s="17">
        <v>4.36522820876536E-2</v>
      </c>
      <c r="P492" s="17">
        <v>5.2946182661703298E-2</v>
      </c>
      <c r="Q492" s="17">
        <v>7.7204025354910402E-2</v>
      </c>
    </row>
    <row r="493" spans="2:17" x14ac:dyDescent="0.35">
      <c r="B493" t="s">
        <v>57</v>
      </c>
      <c r="C493" s="17">
        <v>3.4010420073260501E-2</v>
      </c>
      <c r="D493" s="17">
        <v>2.8187652759518601E-2</v>
      </c>
      <c r="E493" s="17">
        <v>3.9871034598612201E-2</v>
      </c>
      <c r="F493" s="17"/>
      <c r="G493" s="17">
        <v>0</v>
      </c>
      <c r="H493" s="17">
        <v>1.9780809090765301E-2</v>
      </c>
      <c r="I493" s="17">
        <v>3.1168144037931701E-2</v>
      </c>
      <c r="J493" s="17">
        <v>4.8433465743792703E-2</v>
      </c>
      <c r="K493" s="17">
        <v>2.51554030045592E-2</v>
      </c>
      <c r="L493" s="17">
        <v>0</v>
      </c>
      <c r="M493" s="17"/>
      <c r="N493" s="17">
        <v>1.9875516878026502E-2</v>
      </c>
      <c r="O493" s="17">
        <v>5.6737657487111202E-2</v>
      </c>
      <c r="P493" s="17">
        <v>4.5416004836930597E-2</v>
      </c>
      <c r="Q493" s="17">
        <v>4.8763197166387801E-2</v>
      </c>
    </row>
    <row r="494" spans="2:17" x14ac:dyDescent="0.35">
      <c r="B494" t="s">
        <v>252</v>
      </c>
      <c r="C494" s="17">
        <v>0.44986572072764203</v>
      </c>
      <c r="D494" s="17">
        <v>0.50105783287592498</v>
      </c>
      <c r="E494" s="17">
        <v>0.39809141072031201</v>
      </c>
      <c r="F494" s="17"/>
      <c r="G494" s="17">
        <v>0.65350526299970202</v>
      </c>
      <c r="H494" s="17">
        <v>0.50570509807779995</v>
      </c>
      <c r="I494" s="17">
        <v>0.45985560496896499</v>
      </c>
      <c r="J494" s="17">
        <v>0.41061536333940901</v>
      </c>
      <c r="K494" s="17">
        <v>0.44921294709654402</v>
      </c>
      <c r="L494" s="17">
        <v>0.28943459296488699</v>
      </c>
      <c r="M494" s="17"/>
      <c r="N494" s="17">
        <v>0.51502743295256104</v>
      </c>
      <c r="O494" s="17">
        <v>0.37045463565984199</v>
      </c>
      <c r="P494" s="17">
        <v>0.41872112038074899</v>
      </c>
      <c r="Q494" s="17">
        <v>0.342603861221008</v>
      </c>
    </row>
    <row r="495" spans="2:17" x14ac:dyDescent="0.35">
      <c r="B495" t="s">
        <v>253</v>
      </c>
      <c r="C495" s="17">
        <v>0.259574419917937</v>
      </c>
      <c r="D495" s="17">
        <v>0.22891912319799099</v>
      </c>
      <c r="E495" s="17">
        <v>0.29050895578493502</v>
      </c>
      <c r="F495" s="17"/>
      <c r="G495" s="17">
        <v>0.24400782955609299</v>
      </c>
      <c r="H495" s="17">
        <v>0.234157343372869</v>
      </c>
      <c r="I495" s="17">
        <v>0.25193994057302699</v>
      </c>
      <c r="J495" s="17">
        <v>0.28235067484856202</v>
      </c>
      <c r="K495" s="17">
        <v>0.24483861925485401</v>
      </c>
      <c r="L495" s="17">
        <v>0.409553176206503</v>
      </c>
      <c r="M495" s="17"/>
      <c r="N495" s="17">
        <v>0.22724921232816001</v>
      </c>
      <c r="O495" s="17">
        <v>0.286984880484634</v>
      </c>
      <c r="P495" s="17">
        <v>0.27337661048970302</v>
      </c>
      <c r="Q495" s="17">
        <v>0.325852682559444</v>
      </c>
    </row>
    <row r="496" spans="2:17" x14ac:dyDescent="0.35">
      <c r="B496" t="s">
        <v>146</v>
      </c>
      <c r="C496" s="17">
        <v>0.19029130080970499</v>
      </c>
      <c r="D496" s="17">
        <v>0.27213870967793402</v>
      </c>
      <c r="E496" s="17">
        <v>0.10758245493537701</v>
      </c>
      <c r="F496" s="17"/>
      <c r="G496" s="17">
        <v>0.409497433443609</v>
      </c>
      <c r="H496" s="17">
        <v>0.27154775470493198</v>
      </c>
      <c r="I496" s="17">
        <v>0.20791566439593701</v>
      </c>
      <c r="J496" s="17">
        <v>0.12826468849084699</v>
      </c>
      <c r="K496" s="17">
        <v>0.20437432784168999</v>
      </c>
      <c r="L496" s="17">
        <v>-0.12011858324161601</v>
      </c>
      <c r="M496" s="17"/>
      <c r="N496" s="17">
        <v>0.287778220624401</v>
      </c>
      <c r="O496" s="17">
        <v>8.3469755175207994E-2</v>
      </c>
      <c r="P496" s="17">
        <v>0.145344509891047</v>
      </c>
      <c r="Q496" s="17">
        <v>1.6751178661563601E-2</v>
      </c>
    </row>
    <row r="497" spans="2:17" x14ac:dyDescent="0.35">
      <c r="C497" s="17"/>
      <c r="D497" s="17"/>
      <c r="E497" s="17"/>
      <c r="F497" s="17"/>
      <c r="G497" s="17"/>
      <c r="H497" s="17"/>
      <c r="I497" s="17"/>
      <c r="J497" s="17"/>
      <c r="K497" s="17"/>
      <c r="L497" s="17"/>
      <c r="M497" s="17"/>
      <c r="N497" s="17"/>
      <c r="O497" s="17"/>
      <c r="P497" s="17"/>
      <c r="Q497" s="17"/>
    </row>
    <row r="498" spans="2:17" x14ac:dyDescent="0.35">
      <c r="B498" s="6" t="s">
        <v>256</v>
      </c>
      <c r="C498" s="17"/>
      <c r="D498" s="17"/>
      <c r="E498" s="17"/>
      <c r="F498" s="17"/>
      <c r="G498" s="17"/>
      <c r="H498" s="17"/>
      <c r="I498" s="17"/>
      <c r="J498" s="17"/>
      <c r="K498" s="17"/>
      <c r="L498" s="17"/>
      <c r="M498" s="17"/>
      <c r="N498" s="17"/>
      <c r="O498" s="17"/>
      <c r="P498" s="17"/>
      <c r="Q498" s="17"/>
    </row>
    <row r="499" spans="2:17" x14ac:dyDescent="0.35">
      <c r="B499" s="24" t="s">
        <v>15</v>
      </c>
      <c r="C499" s="17"/>
      <c r="D499" s="17"/>
      <c r="E499" s="17"/>
      <c r="F499" s="17"/>
      <c r="G499" s="17"/>
      <c r="H499" s="17"/>
      <c r="I499" s="17"/>
      <c r="J499" s="17"/>
      <c r="K499" s="17"/>
      <c r="L499" s="17"/>
      <c r="M499" s="17"/>
      <c r="N499" s="17"/>
      <c r="O499" s="17"/>
      <c r="P499" s="17"/>
      <c r="Q499" s="17"/>
    </row>
    <row r="500" spans="2:17" x14ac:dyDescent="0.35">
      <c r="B500" t="s">
        <v>228</v>
      </c>
      <c r="C500" s="17">
        <v>0.355463032557156</v>
      </c>
      <c r="D500" s="17">
        <v>0.41100542986382199</v>
      </c>
      <c r="E500" s="17">
        <v>0.29924162654278602</v>
      </c>
      <c r="F500" s="17"/>
      <c r="G500" s="17">
        <v>0.55011022294401002</v>
      </c>
      <c r="H500" s="17">
        <v>0.44927360536163302</v>
      </c>
      <c r="I500" s="17">
        <v>0.38983841500143501</v>
      </c>
      <c r="J500" s="17">
        <v>0.28032342564107798</v>
      </c>
      <c r="K500" s="17">
        <v>0.27453947893598701</v>
      </c>
      <c r="L500" s="17">
        <v>0.40067942021046199</v>
      </c>
      <c r="M500" s="17"/>
      <c r="N500" s="17">
        <v>0.441784158900692</v>
      </c>
      <c r="O500" s="17">
        <v>0.293962654064855</v>
      </c>
      <c r="P500" s="17">
        <v>0.252434774282004</v>
      </c>
      <c r="Q500" s="17">
        <v>0.20405177941460201</v>
      </c>
    </row>
    <row r="501" spans="2:17" x14ac:dyDescent="0.35">
      <c r="B501" t="s">
        <v>229</v>
      </c>
      <c r="C501" s="17">
        <v>0.241923877409254</v>
      </c>
      <c r="D501" s="17">
        <v>0.26888509634114</v>
      </c>
      <c r="E501" s="17">
        <v>0.21518416330183701</v>
      </c>
      <c r="F501" s="17"/>
      <c r="G501" s="17">
        <v>0.198346137242358</v>
      </c>
      <c r="H501" s="17">
        <v>0.30282137365801598</v>
      </c>
      <c r="I501" s="17">
        <v>0.259948146849036</v>
      </c>
      <c r="J501" s="17">
        <v>0.20316601536741</v>
      </c>
      <c r="K501" s="17">
        <v>0.198589814464699</v>
      </c>
      <c r="L501" s="17">
        <v>0.18706352171535301</v>
      </c>
      <c r="M501" s="17"/>
      <c r="N501" s="17">
        <v>0.256039027596901</v>
      </c>
      <c r="O501" s="17">
        <v>0.18652657122046701</v>
      </c>
      <c r="P501" s="17">
        <v>0.28939488016928</v>
      </c>
      <c r="Q501" s="17">
        <v>0.22039937988904101</v>
      </c>
    </row>
    <row r="502" spans="2:17" x14ac:dyDescent="0.35">
      <c r="B502" t="s">
        <v>231</v>
      </c>
      <c r="C502" s="17">
        <v>0.28364571503150598</v>
      </c>
      <c r="D502" s="17">
        <v>0.23638073804547</v>
      </c>
      <c r="E502" s="17">
        <v>0.331225431688003</v>
      </c>
      <c r="F502" s="17"/>
      <c r="G502" s="17">
        <v>7.7746131314267802E-2</v>
      </c>
      <c r="H502" s="17">
        <v>0.16295285793284101</v>
      </c>
      <c r="I502" s="17">
        <v>0.24589615578431101</v>
      </c>
      <c r="J502" s="17">
        <v>0.376860478579641</v>
      </c>
      <c r="K502" s="17">
        <v>0.35219533960844202</v>
      </c>
      <c r="L502" s="17">
        <v>0.32028588634838101</v>
      </c>
      <c r="M502" s="17"/>
      <c r="N502" s="17">
        <v>0.21869769887492399</v>
      </c>
      <c r="O502" s="17">
        <v>0.38534014905599701</v>
      </c>
      <c r="P502" s="17">
        <v>0.32827676761244901</v>
      </c>
      <c r="Q502" s="17">
        <v>0.35638937487465899</v>
      </c>
    </row>
    <row r="503" spans="2:17" x14ac:dyDescent="0.35">
      <c r="B503" t="s">
        <v>112</v>
      </c>
      <c r="C503" s="17">
        <v>0.118967375002084</v>
      </c>
      <c r="D503" s="17">
        <v>8.3728735749568906E-2</v>
      </c>
      <c r="E503" s="17">
        <v>0.15434877846737299</v>
      </c>
      <c r="F503" s="17"/>
      <c r="G503" s="17">
        <v>0.17379750849936401</v>
      </c>
      <c r="H503" s="17">
        <v>8.4952163047510895E-2</v>
      </c>
      <c r="I503" s="17">
        <v>0.10431728236521801</v>
      </c>
      <c r="J503" s="17">
        <v>0.13965008041186999</v>
      </c>
      <c r="K503" s="17">
        <v>0.17467536699087199</v>
      </c>
      <c r="L503" s="17">
        <v>9.1971171725804601E-2</v>
      </c>
      <c r="M503" s="17"/>
      <c r="N503" s="17">
        <v>8.3479114627483794E-2</v>
      </c>
      <c r="O503" s="17">
        <v>0.13417062565868099</v>
      </c>
      <c r="P503" s="17">
        <v>0.12989357793626699</v>
      </c>
      <c r="Q503" s="17">
        <v>0.21915946582169801</v>
      </c>
    </row>
    <row r="504" spans="2:17" x14ac:dyDescent="0.35">
      <c r="C504" s="17"/>
      <c r="D504" s="17"/>
      <c r="E504" s="17"/>
      <c r="F504" s="17"/>
      <c r="G504" s="17"/>
      <c r="H504" s="17"/>
      <c r="I504" s="17"/>
      <c r="J504" s="17"/>
      <c r="K504" s="17"/>
      <c r="L504" s="17"/>
      <c r="M504" s="17"/>
      <c r="N504" s="17"/>
      <c r="O504" s="17"/>
      <c r="P504" s="17"/>
      <c r="Q504" s="17"/>
    </row>
    <row r="505" spans="2:17" x14ac:dyDescent="0.35">
      <c r="B505" s="6" t="s">
        <v>257</v>
      </c>
      <c r="C505" s="17"/>
      <c r="D505" s="17"/>
      <c r="E505" s="17"/>
      <c r="F505" s="17"/>
      <c r="G505" s="17"/>
      <c r="H505" s="17"/>
      <c r="I505" s="17"/>
      <c r="J505" s="17"/>
      <c r="K505" s="17"/>
      <c r="L505" s="17"/>
      <c r="M505" s="17"/>
      <c r="N505" s="17"/>
      <c r="O505" s="17"/>
      <c r="P505" s="17"/>
      <c r="Q505" s="17"/>
    </row>
    <row r="506" spans="2:17" x14ac:dyDescent="0.35">
      <c r="B506" s="24" t="s">
        <v>15</v>
      </c>
      <c r="C506" s="17"/>
      <c r="D506" s="17"/>
      <c r="E506" s="17"/>
      <c r="F506" s="17"/>
      <c r="G506" s="17"/>
      <c r="H506" s="17"/>
      <c r="I506" s="17"/>
      <c r="J506" s="17"/>
      <c r="K506" s="17"/>
      <c r="L506" s="17"/>
      <c r="M506" s="17"/>
      <c r="N506" s="17"/>
      <c r="O506" s="17"/>
      <c r="P506" s="17"/>
      <c r="Q506" s="17"/>
    </row>
    <row r="507" spans="2:17" x14ac:dyDescent="0.35">
      <c r="B507" t="s">
        <v>258</v>
      </c>
      <c r="C507" s="17">
        <v>0.45693521030205803</v>
      </c>
      <c r="D507" s="17">
        <v>0.47048429596304697</v>
      </c>
      <c r="E507" s="17">
        <v>0.44383057043568602</v>
      </c>
      <c r="F507" s="17"/>
      <c r="G507" s="17">
        <v>0.53840486449537195</v>
      </c>
      <c r="H507" s="17">
        <v>0.50393650971182302</v>
      </c>
      <c r="I507" s="17">
        <v>0.444577532406078</v>
      </c>
      <c r="J507" s="17">
        <v>0.44444081356530102</v>
      </c>
      <c r="K507" s="17">
        <v>0.48604787806060101</v>
      </c>
      <c r="L507" s="17">
        <v>0.49265059193626598</v>
      </c>
      <c r="M507" s="17"/>
      <c r="N507" s="17">
        <v>0.49535542760090601</v>
      </c>
      <c r="O507" s="17">
        <v>0.425446031801684</v>
      </c>
      <c r="P507" s="17">
        <v>0.42193424859385997</v>
      </c>
      <c r="Q507" s="17">
        <v>0.38350367895232401</v>
      </c>
    </row>
    <row r="508" spans="2:17" x14ac:dyDescent="0.35">
      <c r="B508" t="s">
        <v>259</v>
      </c>
      <c r="C508" s="17">
        <v>0.439865769029605</v>
      </c>
      <c r="D508" s="17">
        <v>0.44729879023615399</v>
      </c>
      <c r="E508" s="17">
        <v>0.43187114868762</v>
      </c>
      <c r="F508" s="17"/>
      <c r="G508" s="17">
        <v>0.25490958126337798</v>
      </c>
      <c r="H508" s="17">
        <v>0.40412855388209201</v>
      </c>
      <c r="I508" s="17">
        <v>0.43856394725880199</v>
      </c>
      <c r="J508" s="17">
        <v>0.442874616190572</v>
      </c>
      <c r="K508" s="17">
        <v>0.49581854650169299</v>
      </c>
      <c r="L508" s="17">
        <v>0.56846928640604399</v>
      </c>
      <c r="M508" s="17"/>
      <c r="N508" s="17">
        <v>0.45925629676894603</v>
      </c>
      <c r="O508" s="17">
        <v>0.45041734302243902</v>
      </c>
      <c r="P508" s="17">
        <v>0.38706876064763901</v>
      </c>
      <c r="Q508" s="17">
        <v>0.38707823487305898</v>
      </c>
    </row>
    <row r="509" spans="2:17" x14ac:dyDescent="0.35">
      <c r="B509" t="s">
        <v>260</v>
      </c>
      <c r="C509" s="17">
        <v>0.40818429709999299</v>
      </c>
      <c r="D509" s="17">
        <v>0.40611013237903798</v>
      </c>
      <c r="E509" s="17">
        <v>0.41066538147431603</v>
      </c>
      <c r="F509" s="17"/>
      <c r="G509" s="17">
        <v>0.29262219706438303</v>
      </c>
      <c r="H509" s="17">
        <v>0.38215675769069501</v>
      </c>
      <c r="I509" s="17">
        <v>0.38641032285056098</v>
      </c>
      <c r="J509" s="17">
        <v>0.42188324864136501</v>
      </c>
      <c r="K509" s="17">
        <v>0.51998483634786596</v>
      </c>
      <c r="L509" s="17">
        <v>0.49172461574632897</v>
      </c>
      <c r="M509" s="17"/>
      <c r="N509" s="17">
        <v>0.44008973284922998</v>
      </c>
      <c r="O509" s="17">
        <v>0.41598921640757203</v>
      </c>
      <c r="P509" s="17">
        <v>0.33962256823604298</v>
      </c>
      <c r="Q509" s="17">
        <v>0.33168242052812502</v>
      </c>
    </row>
    <row r="510" spans="2:17" x14ac:dyDescent="0.35">
      <c r="B510" t="s">
        <v>261</v>
      </c>
      <c r="C510" s="17">
        <v>0.32705941078457701</v>
      </c>
      <c r="D510" s="17">
        <v>0.34897989347858399</v>
      </c>
      <c r="E510" s="17">
        <v>0.30445516364494601</v>
      </c>
      <c r="F510" s="17"/>
      <c r="G510" s="17">
        <v>0.59774550401970905</v>
      </c>
      <c r="H510" s="17">
        <v>0.29380461777563399</v>
      </c>
      <c r="I510" s="17">
        <v>0.33346700645468602</v>
      </c>
      <c r="J510" s="17">
        <v>0.32846372747427099</v>
      </c>
      <c r="K510" s="17">
        <v>0.31106099506573098</v>
      </c>
      <c r="L510" s="17">
        <v>0.38033115394066602</v>
      </c>
      <c r="M510" s="17"/>
      <c r="N510" s="17">
        <v>0.33540021176902302</v>
      </c>
      <c r="O510" s="17">
        <v>0.32412363928864102</v>
      </c>
      <c r="P510" s="17">
        <v>0.28439701837252201</v>
      </c>
      <c r="Q510" s="17">
        <v>0.33782165279117099</v>
      </c>
    </row>
    <row r="511" spans="2:17" x14ac:dyDescent="0.35">
      <c r="B511" t="s">
        <v>262</v>
      </c>
      <c r="C511" s="17">
        <v>0.28296895880648298</v>
      </c>
      <c r="D511" s="17">
        <v>0.30579172948875</v>
      </c>
      <c r="E511" s="17">
        <v>0.26041135287738398</v>
      </c>
      <c r="F511" s="17"/>
      <c r="G511" s="17">
        <v>0.43559831603096</v>
      </c>
      <c r="H511" s="17">
        <v>0.33552235586395401</v>
      </c>
      <c r="I511" s="17">
        <v>0.26132991427139401</v>
      </c>
      <c r="J511" s="17">
        <v>0.29632439806656002</v>
      </c>
      <c r="K511" s="17">
        <v>0.26228084925433398</v>
      </c>
      <c r="L511" s="17">
        <v>0.222336245352594</v>
      </c>
      <c r="M511" s="17"/>
      <c r="N511" s="17">
        <v>0.314983632873991</v>
      </c>
      <c r="O511" s="17">
        <v>0.22347220234597401</v>
      </c>
      <c r="P511" s="17">
        <v>0.28158529043434899</v>
      </c>
      <c r="Q511" s="17">
        <v>0.24261802529813201</v>
      </c>
    </row>
    <row r="512" spans="2:17" x14ac:dyDescent="0.35">
      <c r="B512" t="s">
        <v>263</v>
      </c>
      <c r="C512" s="17">
        <v>0.27927131974726599</v>
      </c>
      <c r="D512" s="17">
        <v>0.288274769719716</v>
      </c>
      <c r="E512" s="17">
        <v>0.26954564739128301</v>
      </c>
      <c r="F512" s="17"/>
      <c r="G512" s="17">
        <v>0.206745089118929</v>
      </c>
      <c r="H512" s="17">
        <v>0.35992203916625598</v>
      </c>
      <c r="I512" s="17">
        <v>0.26199311618922599</v>
      </c>
      <c r="J512" s="17">
        <v>0.26058561265568903</v>
      </c>
      <c r="K512" s="17">
        <v>0.29609474272634501</v>
      </c>
      <c r="L512" s="17">
        <v>0.54734560565336599</v>
      </c>
      <c r="M512" s="17"/>
      <c r="N512" s="17">
        <v>0.319135126719298</v>
      </c>
      <c r="O512" s="17">
        <v>0.25078105145503399</v>
      </c>
      <c r="P512" s="17">
        <v>0.22948352790329399</v>
      </c>
      <c r="Q512" s="17">
        <v>0.22015113680521201</v>
      </c>
    </row>
    <row r="513" spans="2:17" x14ac:dyDescent="0.35">
      <c r="B513" t="s">
        <v>264</v>
      </c>
      <c r="C513" s="17">
        <v>0.27387707943864598</v>
      </c>
      <c r="D513" s="17">
        <v>0.30173027732894497</v>
      </c>
      <c r="E513" s="17">
        <v>0.24528314863811601</v>
      </c>
      <c r="F513" s="17"/>
      <c r="G513" s="17">
        <v>0.45246906925556502</v>
      </c>
      <c r="H513" s="17">
        <v>0.27526884037216198</v>
      </c>
      <c r="I513" s="17">
        <v>0.27240117268647701</v>
      </c>
      <c r="J513" s="17">
        <v>0.25541343941042399</v>
      </c>
      <c r="K513" s="17">
        <v>0.311175994608201</v>
      </c>
      <c r="L513" s="17">
        <v>0.49639496071863198</v>
      </c>
      <c r="M513" s="17"/>
      <c r="N513" s="17">
        <v>0.303453998852735</v>
      </c>
      <c r="O513" s="17">
        <v>0.26807655793998703</v>
      </c>
      <c r="P513" s="17">
        <v>0.27977389366314898</v>
      </c>
      <c r="Q513" s="17">
        <v>0.17069008256162599</v>
      </c>
    </row>
    <row r="514" spans="2:17" x14ac:dyDescent="0.35">
      <c r="B514" t="s">
        <v>265</v>
      </c>
      <c r="C514" s="17">
        <v>0.25112070943996401</v>
      </c>
      <c r="D514" s="17">
        <v>0.28098692125184699</v>
      </c>
      <c r="E514" s="17">
        <v>0.22148311126895401</v>
      </c>
      <c r="F514" s="17"/>
      <c r="G514" s="17">
        <v>9.2094359972711204E-2</v>
      </c>
      <c r="H514" s="17">
        <v>0.23161236562760801</v>
      </c>
      <c r="I514" s="17">
        <v>0.25373361532288102</v>
      </c>
      <c r="J514" s="17">
        <v>0.25926115674093497</v>
      </c>
      <c r="K514" s="17">
        <v>0.246666220929603</v>
      </c>
      <c r="L514" s="17">
        <v>0.29923432515086501</v>
      </c>
      <c r="M514" s="17"/>
      <c r="N514" s="17">
        <v>0.29134498799067299</v>
      </c>
      <c r="O514" s="17">
        <v>0.24895585051791999</v>
      </c>
      <c r="P514" s="17">
        <v>0.169437199852048</v>
      </c>
      <c r="Q514" s="17">
        <v>0.184096336916061</v>
      </c>
    </row>
    <row r="515" spans="2:17" x14ac:dyDescent="0.35">
      <c r="B515" t="s">
        <v>106</v>
      </c>
      <c r="C515" s="17">
        <v>6.0614829431785699E-2</v>
      </c>
      <c r="D515" s="17">
        <v>3.6317470153653698E-2</v>
      </c>
      <c r="E515" s="17">
        <v>8.4989353943590598E-2</v>
      </c>
      <c r="F515" s="17"/>
      <c r="G515" s="17">
        <v>0</v>
      </c>
      <c r="H515" s="17">
        <v>4.3226367845643203E-2</v>
      </c>
      <c r="I515" s="17">
        <v>5.5337749185073899E-2</v>
      </c>
      <c r="J515" s="17">
        <v>7.5908315000511206E-2</v>
      </c>
      <c r="K515" s="17">
        <v>5.62424555014314E-2</v>
      </c>
      <c r="L515" s="17">
        <v>0.16229097776030901</v>
      </c>
      <c r="M515" s="17"/>
      <c r="N515" s="17">
        <v>3.0856620552376399E-2</v>
      </c>
      <c r="O515" s="17">
        <v>8.2652175209608394E-2</v>
      </c>
      <c r="P515" s="17">
        <v>8.1413742275424902E-2</v>
      </c>
      <c r="Q515" s="17">
        <v>0.12292902525416601</v>
      </c>
    </row>
    <row r="516" spans="2:17" x14ac:dyDescent="0.35">
      <c r="B516" t="s">
        <v>77</v>
      </c>
      <c r="C516" s="17">
        <v>2.96036762125029E-2</v>
      </c>
      <c r="D516" s="17">
        <v>3.45224764341183E-2</v>
      </c>
      <c r="E516" s="17">
        <v>2.4710850970829899E-2</v>
      </c>
      <c r="F516" s="17"/>
      <c r="G516" s="17">
        <v>6.0893766799675203E-2</v>
      </c>
      <c r="H516" s="17">
        <v>1.1660719524663E-2</v>
      </c>
      <c r="I516" s="17">
        <v>3.2595599244009898E-2</v>
      </c>
      <c r="J516" s="17">
        <v>3.4169905189395298E-2</v>
      </c>
      <c r="K516" s="17">
        <v>2.48737966612032E-2</v>
      </c>
      <c r="L516" s="17">
        <v>0</v>
      </c>
      <c r="M516" s="17"/>
      <c r="N516" s="17">
        <v>2.5959787585415499E-2</v>
      </c>
      <c r="O516" s="17">
        <v>2.9277203236497101E-2</v>
      </c>
      <c r="P516" s="17">
        <v>1.8139801869969299E-2</v>
      </c>
      <c r="Q516" s="17">
        <v>5.5057291505230997E-2</v>
      </c>
    </row>
    <row r="517" spans="2:17" x14ac:dyDescent="0.35">
      <c r="C517" s="17"/>
      <c r="D517" s="17"/>
      <c r="E517" s="17"/>
      <c r="F517" s="17"/>
      <c r="G517" s="17"/>
      <c r="H517" s="17"/>
      <c r="I517" s="17"/>
      <c r="J517" s="17"/>
      <c r="K517" s="17"/>
      <c r="L517" s="17"/>
      <c r="M517" s="17"/>
      <c r="N517" s="17"/>
      <c r="O517" s="17"/>
      <c r="P517" s="17"/>
      <c r="Q517" s="17"/>
    </row>
    <row r="518" spans="2:17" x14ac:dyDescent="0.35">
      <c r="B518" s="6" t="s">
        <v>136</v>
      </c>
      <c r="C518" s="17"/>
      <c r="D518" s="17"/>
      <c r="E518" s="17"/>
      <c r="F518" s="17"/>
      <c r="G518" s="17"/>
      <c r="H518" s="17"/>
      <c r="I518" s="17"/>
      <c r="J518" s="17"/>
      <c r="K518" s="17"/>
      <c r="L518" s="17"/>
      <c r="M518" s="17"/>
      <c r="N518" s="17"/>
      <c r="O518" s="17"/>
      <c r="P518" s="17"/>
      <c r="Q518" s="17"/>
    </row>
    <row r="519" spans="2:17" x14ac:dyDescent="0.35">
      <c r="B519" s="24" t="s">
        <v>15</v>
      </c>
      <c r="C519" s="17"/>
      <c r="D519" s="17"/>
      <c r="E519" s="17"/>
      <c r="F519" s="17"/>
      <c r="G519" s="17"/>
      <c r="H519" s="17"/>
      <c r="I519" s="17"/>
      <c r="J519" s="17"/>
      <c r="K519" s="17"/>
      <c r="L519" s="17"/>
      <c r="M519" s="17"/>
      <c r="N519" s="17"/>
      <c r="O519" s="17"/>
      <c r="P519" s="17"/>
      <c r="Q519" s="17"/>
    </row>
    <row r="520" spans="2:17" x14ac:dyDescent="0.35">
      <c r="B520" t="s">
        <v>266</v>
      </c>
      <c r="C520" s="17">
        <v>0.36036020551399001</v>
      </c>
      <c r="D520" s="17">
        <v>0.36036560601310702</v>
      </c>
      <c r="E520" s="17">
        <v>0.35971941103739802</v>
      </c>
      <c r="F520" s="17"/>
      <c r="G520" s="17">
        <v>0.19277262162109601</v>
      </c>
      <c r="H520" s="17">
        <v>0.39110965542760601</v>
      </c>
      <c r="I520" s="17">
        <v>0.34392249584398998</v>
      </c>
      <c r="J520" s="17">
        <v>0.35653160821653102</v>
      </c>
      <c r="K520" s="17">
        <v>0.41416561403312102</v>
      </c>
      <c r="L520" s="17">
        <v>0.529518255369963</v>
      </c>
      <c r="M520" s="17"/>
      <c r="N520" s="17">
        <v>0.41068934975093702</v>
      </c>
      <c r="O520" s="17">
        <v>0.31499747727681898</v>
      </c>
      <c r="P520" s="17">
        <v>0.30589285286367401</v>
      </c>
      <c r="Q520" s="17">
        <v>0.28692529377386999</v>
      </c>
    </row>
    <row r="521" spans="2:17" x14ac:dyDescent="0.35">
      <c r="B521" t="s">
        <v>267</v>
      </c>
      <c r="C521" s="17">
        <v>0.54372287936133101</v>
      </c>
      <c r="D521" s="17">
        <v>0.57408049327241195</v>
      </c>
      <c r="E521" s="17">
        <v>0.51388419442700894</v>
      </c>
      <c r="F521" s="17"/>
      <c r="G521" s="17">
        <v>0.80722737837890401</v>
      </c>
      <c r="H521" s="17">
        <v>0.54841954331038101</v>
      </c>
      <c r="I521" s="17">
        <v>0.55218275401389005</v>
      </c>
      <c r="J521" s="17">
        <v>0.53898187695136801</v>
      </c>
      <c r="K521" s="17">
        <v>0.49634043481667001</v>
      </c>
      <c r="L521" s="17">
        <v>0.42373166328753997</v>
      </c>
      <c r="M521" s="17"/>
      <c r="N521" s="17">
        <v>0.52177276756423396</v>
      </c>
      <c r="O521" s="17">
        <v>0.54473037299382199</v>
      </c>
      <c r="P521" s="17">
        <v>0.61059547272769499</v>
      </c>
      <c r="Q521" s="17">
        <v>0.558232831952996</v>
      </c>
    </row>
    <row r="522" spans="2:17" x14ac:dyDescent="0.35">
      <c r="B522" t="s">
        <v>57</v>
      </c>
      <c r="C522" s="17">
        <v>9.59169151246798E-2</v>
      </c>
      <c r="D522" s="17">
        <v>6.5553900714481098E-2</v>
      </c>
      <c r="E522" s="17">
        <v>0.12639639453559301</v>
      </c>
      <c r="F522" s="17"/>
      <c r="G522" s="17">
        <v>0</v>
      </c>
      <c r="H522" s="17">
        <v>6.0470801262012597E-2</v>
      </c>
      <c r="I522" s="17">
        <v>0.10389475014212</v>
      </c>
      <c r="J522" s="17">
        <v>0.104486514832101</v>
      </c>
      <c r="K522" s="17">
        <v>8.9493951150209305E-2</v>
      </c>
      <c r="L522" s="17">
        <v>4.6750081342496801E-2</v>
      </c>
      <c r="M522" s="17"/>
      <c r="N522" s="17">
        <v>6.7537882684828396E-2</v>
      </c>
      <c r="O522" s="17">
        <v>0.140272149729359</v>
      </c>
      <c r="P522" s="17">
        <v>8.3511674408631303E-2</v>
      </c>
      <c r="Q522" s="17">
        <v>0.15484187427313401</v>
      </c>
    </row>
    <row r="523" spans="2:17" x14ac:dyDescent="0.35">
      <c r="C523" s="17"/>
      <c r="D523" s="17"/>
      <c r="E523" s="17"/>
      <c r="F523" s="17"/>
      <c r="G523" s="17"/>
      <c r="H523" s="17"/>
      <c r="I523" s="17"/>
      <c r="J523" s="17"/>
      <c r="K523" s="17"/>
      <c r="L523" s="17"/>
      <c r="M523" s="17"/>
      <c r="N523" s="17"/>
      <c r="O523" s="17"/>
      <c r="P523" s="17"/>
      <c r="Q523" s="17"/>
    </row>
    <row r="524" spans="2:17" x14ac:dyDescent="0.35">
      <c r="B524" s="6" t="s">
        <v>268</v>
      </c>
      <c r="C524" s="17"/>
      <c r="D524" s="17"/>
      <c r="E524" s="17"/>
      <c r="F524" s="17"/>
      <c r="G524" s="17"/>
      <c r="H524" s="17"/>
      <c r="I524" s="17"/>
      <c r="J524" s="17"/>
      <c r="K524" s="17"/>
      <c r="L524" s="17"/>
      <c r="M524" s="17"/>
      <c r="N524" s="17"/>
      <c r="O524" s="17"/>
      <c r="P524" s="17"/>
      <c r="Q524" s="17"/>
    </row>
    <row r="525" spans="2:17" x14ac:dyDescent="0.35">
      <c r="B525" s="24" t="s">
        <v>15</v>
      </c>
      <c r="C525" s="17"/>
      <c r="D525" s="17"/>
      <c r="E525" s="17"/>
      <c r="F525" s="17"/>
      <c r="G525" s="17"/>
      <c r="H525" s="17"/>
      <c r="I525" s="17"/>
      <c r="J525" s="17"/>
      <c r="K525" s="17"/>
      <c r="L525" s="17"/>
      <c r="M525" s="17"/>
      <c r="N525" s="17"/>
      <c r="O525" s="17"/>
      <c r="P525" s="17"/>
      <c r="Q525" s="17"/>
    </row>
    <row r="526" spans="2:17" x14ac:dyDescent="0.35">
      <c r="B526" t="s">
        <v>217</v>
      </c>
      <c r="C526" s="17">
        <v>0.30804291876185003</v>
      </c>
      <c r="D526" s="17">
        <v>0.32973051923640501</v>
      </c>
      <c r="E526" s="17">
        <v>0.28664618246385398</v>
      </c>
      <c r="F526" s="17"/>
      <c r="G526" s="17">
        <v>0.42590089018577598</v>
      </c>
      <c r="H526" s="17">
        <v>0.38457706027486899</v>
      </c>
      <c r="I526" s="17">
        <v>0.36355247249079298</v>
      </c>
      <c r="J526" s="17">
        <v>0.21840394988554099</v>
      </c>
      <c r="K526" s="17">
        <v>0.23204725224529499</v>
      </c>
      <c r="L526" s="17">
        <v>0</v>
      </c>
      <c r="M526" s="17"/>
      <c r="N526" s="17">
        <v>0.38221350957108402</v>
      </c>
      <c r="O526" s="17">
        <v>0.24031544128687601</v>
      </c>
      <c r="P526" s="17">
        <v>0.22767592415454499</v>
      </c>
      <c r="Q526" s="17">
        <v>0.198848998265578</v>
      </c>
    </row>
    <row r="527" spans="2:17" x14ac:dyDescent="0.35">
      <c r="B527" t="s">
        <v>218</v>
      </c>
      <c r="C527" s="17">
        <v>0.22398164502722001</v>
      </c>
      <c r="D527" s="17">
        <v>0.26576183853834801</v>
      </c>
      <c r="E527" s="17">
        <v>0.18239479359772201</v>
      </c>
      <c r="F527" s="17"/>
      <c r="G527" s="17">
        <v>0.44527526360565101</v>
      </c>
      <c r="H527" s="17">
        <v>0.28460691371592201</v>
      </c>
      <c r="I527" s="17">
        <v>0.213504865836074</v>
      </c>
      <c r="J527" s="17">
        <v>0.20127583120077799</v>
      </c>
      <c r="K527" s="17">
        <v>0.22255621684970001</v>
      </c>
      <c r="L527" s="17">
        <v>0.51582202537695798</v>
      </c>
      <c r="M527" s="17"/>
      <c r="N527" s="17">
        <v>0.229733746616788</v>
      </c>
      <c r="O527" s="17">
        <v>0.18412927161453699</v>
      </c>
      <c r="P527" s="17">
        <v>0.25288355153491199</v>
      </c>
      <c r="Q527" s="17">
        <v>0.22583015248333199</v>
      </c>
    </row>
    <row r="528" spans="2:17" x14ac:dyDescent="0.35">
      <c r="B528" t="s">
        <v>219</v>
      </c>
      <c r="C528" s="17">
        <v>0.40212620266170601</v>
      </c>
      <c r="D528" s="17">
        <v>0.35764025616597001</v>
      </c>
      <c r="E528" s="17">
        <v>0.446049286854659</v>
      </c>
      <c r="F528" s="17"/>
      <c r="G528" s="17">
        <v>0.12882384620857301</v>
      </c>
      <c r="H528" s="17">
        <v>0.291034213763747</v>
      </c>
      <c r="I528" s="17">
        <v>0.36009288332886402</v>
      </c>
      <c r="J528" s="17">
        <v>0.49629232578412602</v>
      </c>
      <c r="K528" s="17">
        <v>0.49193874340273303</v>
      </c>
      <c r="L528" s="17">
        <v>0.32633647517352599</v>
      </c>
      <c r="M528" s="17"/>
      <c r="N528" s="17">
        <v>0.35807116424611801</v>
      </c>
      <c r="O528" s="17">
        <v>0.48790696485607399</v>
      </c>
      <c r="P528" s="17">
        <v>0.43328890066321102</v>
      </c>
      <c r="Q528" s="17">
        <v>0.42218196509102601</v>
      </c>
    </row>
    <row r="529" spans="2:17" x14ac:dyDescent="0.35">
      <c r="B529" t="s">
        <v>57</v>
      </c>
      <c r="C529" s="17">
        <v>6.5849233549223202E-2</v>
      </c>
      <c r="D529" s="17">
        <v>4.6867386059276997E-2</v>
      </c>
      <c r="E529" s="17">
        <v>8.4909737083765702E-2</v>
      </c>
      <c r="F529" s="17"/>
      <c r="G529" s="17">
        <v>0</v>
      </c>
      <c r="H529" s="17">
        <v>3.9781812245462601E-2</v>
      </c>
      <c r="I529" s="17">
        <v>6.2849778344268303E-2</v>
      </c>
      <c r="J529" s="17">
        <v>8.4027893129554401E-2</v>
      </c>
      <c r="K529" s="17">
        <v>5.3457787502272001E-2</v>
      </c>
      <c r="L529" s="17">
        <v>0.157841499449516</v>
      </c>
      <c r="M529" s="17"/>
      <c r="N529" s="17">
        <v>2.9981579566010001E-2</v>
      </c>
      <c r="O529" s="17">
        <v>8.76483222425124E-2</v>
      </c>
      <c r="P529" s="17">
        <v>8.6151623647332004E-2</v>
      </c>
      <c r="Q529" s="17">
        <v>0.15313888416006399</v>
      </c>
    </row>
    <row r="530" spans="2:17" x14ac:dyDescent="0.35">
      <c r="C530" s="17"/>
      <c r="D530" s="17"/>
      <c r="E530" s="17"/>
      <c r="F530" s="17"/>
      <c r="G530" s="17"/>
      <c r="H530" s="17"/>
      <c r="I530" s="17"/>
      <c r="J530" s="17"/>
      <c r="K530" s="17"/>
      <c r="L530" s="17"/>
      <c r="M530" s="17"/>
      <c r="N530" s="17"/>
      <c r="O530" s="17"/>
      <c r="P530" s="17"/>
      <c r="Q530" s="17"/>
    </row>
    <row r="531" spans="2:17" x14ac:dyDescent="0.35">
      <c r="B531" s="6" t="s">
        <v>269</v>
      </c>
      <c r="C531" s="17"/>
      <c r="D531" s="17"/>
      <c r="E531" s="17"/>
      <c r="F531" s="17"/>
      <c r="G531" s="17"/>
      <c r="H531" s="17"/>
      <c r="I531" s="17"/>
      <c r="J531" s="17"/>
      <c r="K531" s="17"/>
      <c r="L531" s="17"/>
      <c r="M531" s="17"/>
      <c r="N531" s="17"/>
      <c r="O531" s="17"/>
      <c r="P531" s="17"/>
      <c r="Q531" s="17"/>
    </row>
    <row r="532" spans="2:17" x14ac:dyDescent="0.35">
      <c r="B532" s="24" t="s">
        <v>15</v>
      </c>
      <c r="C532" s="17"/>
      <c r="D532" s="17"/>
      <c r="E532" s="17"/>
      <c r="F532" s="17"/>
      <c r="G532" s="17"/>
      <c r="H532" s="17"/>
      <c r="I532" s="17"/>
      <c r="J532" s="17"/>
      <c r="K532" s="17"/>
      <c r="L532" s="17"/>
      <c r="M532" s="17"/>
      <c r="N532" s="17"/>
      <c r="O532" s="17"/>
      <c r="P532" s="17"/>
      <c r="Q532" s="17"/>
    </row>
    <row r="533" spans="2:17" x14ac:dyDescent="0.35">
      <c r="B533" t="s">
        <v>217</v>
      </c>
      <c r="C533" s="17">
        <v>0.41543171460980399</v>
      </c>
      <c r="D533" s="17">
        <v>0.44444413318419701</v>
      </c>
      <c r="E533" s="17">
        <v>0.38581836848300199</v>
      </c>
      <c r="F533" s="17"/>
      <c r="G533" s="17">
        <v>0.50881844628838502</v>
      </c>
      <c r="H533" s="17">
        <v>0.51476513623395803</v>
      </c>
      <c r="I533" s="17">
        <v>0.44329790383384099</v>
      </c>
      <c r="J533" s="17">
        <v>0.36344599321465099</v>
      </c>
      <c r="K533" s="17">
        <v>0.30684914345811098</v>
      </c>
      <c r="L533" s="17">
        <v>0.23120990640903499</v>
      </c>
      <c r="M533" s="17"/>
      <c r="N533" s="17">
        <v>0.49188932858496798</v>
      </c>
      <c r="O533" s="17">
        <v>0.35715494172640699</v>
      </c>
      <c r="P533" s="17">
        <v>0.31048911806358898</v>
      </c>
      <c r="Q533" s="17">
        <v>0.31495219227971</v>
      </c>
    </row>
    <row r="534" spans="2:17" x14ac:dyDescent="0.35">
      <c r="B534" t="s">
        <v>218</v>
      </c>
      <c r="C534" s="17">
        <v>0.23852576455902899</v>
      </c>
      <c r="D534" s="17">
        <v>0.26254470917952999</v>
      </c>
      <c r="E534" s="17">
        <v>0.214727002153281</v>
      </c>
      <c r="F534" s="17"/>
      <c r="G534" s="17">
        <v>0.37401344453816698</v>
      </c>
      <c r="H534" s="17">
        <v>0.31143779912737701</v>
      </c>
      <c r="I534" s="17">
        <v>0.246948469132097</v>
      </c>
      <c r="J534" s="17">
        <v>0.19946539735864899</v>
      </c>
      <c r="K534" s="17">
        <v>0.19702238019391599</v>
      </c>
      <c r="L534" s="17">
        <v>0.36900243079549799</v>
      </c>
      <c r="M534" s="17"/>
      <c r="N534" s="17">
        <v>0.24537567683720499</v>
      </c>
      <c r="O534" s="17">
        <v>0.23024834463983401</v>
      </c>
      <c r="P534" s="17">
        <v>0.26301508874083501</v>
      </c>
      <c r="Q534" s="17">
        <v>0.19625242724615</v>
      </c>
    </row>
    <row r="535" spans="2:17" x14ac:dyDescent="0.35">
      <c r="B535" t="s">
        <v>219</v>
      </c>
      <c r="C535" s="17">
        <v>0.283102250796882</v>
      </c>
      <c r="D535" s="17">
        <v>0.24946849217014699</v>
      </c>
      <c r="E535" s="17">
        <v>0.31704069826570302</v>
      </c>
      <c r="F535" s="17"/>
      <c r="G535" s="17">
        <v>0.117168109173447</v>
      </c>
      <c r="H535" s="17">
        <v>0.13835792678283901</v>
      </c>
      <c r="I535" s="17">
        <v>0.24487249687992599</v>
      </c>
      <c r="J535" s="17">
        <v>0.36545259129783803</v>
      </c>
      <c r="K535" s="17">
        <v>0.42550096696956502</v>
      </c>
      <c r="L535" s="17">
        <v>0.35303758145296998</v>
      </c>
      <c r="M535" s="17"/>
      <c r="N535" s="17">
        <v>0.220010149007899</v>
      </c>
      <c r="O535" s="17">
        <v>0.32985051656085201</v>
      </c>
      <c r="P535" s="17">
        <v>0.357179241182708</v>
      </c>
      <c r="Q535" s="17">
        <v>0.37978048757830002</v>
      </c>
    </row>
    <row r="536" spans="2:17" x14ac:dyDescent="0.35">
      <c r="B536" t="s">
        <v>57</v>
      </c>
      <c r="C536" s="17">
        <v>6.2940270034284998E-2</v>
      </c>
      <c r="D536" s="17">
        <v>4.3542665466125903E-2</v>
      </c>
      <c r="E536" s="17">
        <v>8.2413931098014703E-2</v>
      </c>
      <c r="F536" s="17"/>
      <c r="G536" s="17">
        <v>0</v>
      </c>
      <c r="H536" s="17">
        <v>3.5439137855825899E-2</v>
      </c>
      <c r="I536" s="17">
        <v>6.4881130154135797E-2</v>
      </c>
      <c r="J536" s="17">
        <v>7.1636018128861098E-2</v>
      </c>
      <c r="K536" s="17">
        <v>7.0627509378407796E-2</v>
      </c>
      <c r="L536" s="17">
        <v>4.6750081342496801E-2</v>
      </c>
      <c r="M536" s="17"/>
      <c r="N536" s="17">
        <v>4.2724845569928102E-2</v>
      </c>
      <c r="O536" s="17">
        <v>8.2746197072906105E-2</v>
      </c>
      <c r="P536" s="17">
        <v>6.9316552012867697E-2</v>
      </c>
      <c r="Q536" s="17">
        <v>0.10901489289584</v>
      </c>
    </row>
    <row r="537" spans="2:17" x14ac:dyDescent="0.35">
      <c r="C537" s="17"/>
      <c r="D537" s="17"/>
      <c r="E537" s="17"/>
      <c r="F537" s="17"/>
      <c r="G537" s="17"/>
      <c r="H537" s="17"/>
      <c r="I537" s="17"/>
      <c r="J537" s="17"/>
      <c r="K537" s="17"/>
      <c r="L537" s="17"/>
      <c r="M537" s="17"/>
      <c r="N537" s="17"/>
      <c r="O537" s="17"/>
      <c r="P537" s="17"/>
      <c r="Q537" s="17"/>
    </row>
    <row r="538" spans="2:17" x14ac:dyDescent="0.35">
      <c r="B538" s="6" t="s">
        <v>270</v>
      </c>
      <c r="C538" s="17"/>
      <c r="D538" s="17"/>
      <c r="E538" s="17"/>
      <c r="F538" s="17"/>
      <c r="G538" s="17"/>
      <c r="H538" s="17"/>
      <c r="I538" s="17"/>
      <c r="J538" s="17"/>
      <c r="K538" s="17"/>
      <c r="L538" s="17"/>
      <c r="M538" s="17"/>
      <c r="N538" s="17"/>
      <c r="O538" s="17"/>
      <c r="P538" s="17"/>
      <c r="Q538" s="17"/>
    </row>
    <row r="539" spans="2:17" x14ac:dyDescent="0.35">
      <c r="B539" s="24" t="s">
        <v>15</v>
      </c>
      <c r="C539" s="17"/>
      <c r="D539" s="17"/>
      <c r="E539" s="17"/>
      <c r="F539" s="17"/>
      <c r="G539" s="17"/>
      <c r="H539" s="17"/>
      <c r="I539" s="17"/>
      <c r="J539" s="17"/>
      <c r="K539" s="17"/>
      <c r="L539" s="17"/>
      <c r="M539" s="17"/>
      <c r="N539" s="17"/>
      <c r="O539" s="17"/>
      <c r="P539" s="17"/>
      <c r="Q539" s="17"/>
    </row>
    <row r="540" spans="2:17" x14ac:dyDescent="0.35">
      <c r="B540" t="s">
        <v>217</v>
      </c>
      <c r="C540" s="17">
        <v>0.30079392697433399</v>
      </c>
      <c r="D540" s="17">
        <v>0.32781855925077003</v>
      </c>
      <c r="E540" s="17">
        <v>0.27404923421034899</v>
      </c>
      <c r="F540" s="17"/>
      <c r="G540" s="17">
        <v>0.47236409162974202</v>
      </c>
      <c r="H540" s="17">
        <v>0.41477002520477801</v>
      </c>
      <c r="I540" s="17">
        <v>0.32985205621923602</v>
      </c>
      <c r="J540" s="17">
        <v>0.24910813678701299</v>
      </c>
      <c r="K540" s="17">
        <v>0.16162065758793001</v>
      </c>
      <c r="L540" s="17">
        <v>4.5221090383307801E-2</v>
      </c>
      <c r="M540" s="17"/>
      <c r="N540" s="17">
        <v>0.383832024518584</v>
      </c>
      <c r="O540" s="17">
        <v>0.21143290907821799</v>
      </c>
      <c r="P540" s="17">
        <v>0.21964962534082</v>
      </c>
      <c r="Q540" s="17">
        <v>0.18678922327400099</v>
      </c>
    </row>
    <row r="541" spans="2:17" x14ac:dyDescent="0.35">
      <c r="B541" t="s">
        <v>218</v>
      </c>
      <c r="C541" s="17">
        <v>0.22150456985594899</v>
      </c>
      <c r="D541" s="17">
        <v>0.247062659009255</v>
      </c>
      <c r="E541" s="17">
        <v>0.19614868089204801</v>
      </c>
      <c r="F541" s="17"/>
      <c r="G541" s="17">
        <v>0.39611957053836699</v>
      </c>
      <c r="H541" s="17">
        <v>0.26920571556896</v>
      </c>
      <c r="I541" s="17">
        <v>0.25546687919786099</v>
      </c>
      <c r="J541" s="17">
        <v>0.16716245498705301</v>
      </c>
      <c r="K541" s="17">
        <v>0.127740723621139</v>
      </c>
      <c r="L541" s="17">
        <v>0.40442378899282699</v>
      </c>
      <c r="M541" s="17"/>
      <c r="N541" s="17">
        <v>0.240106913903642</v>
      </c>
      <c r="O541" s="17">
        <v>0.19320596846267199</v>
      </c>
      <c r="P541" s="17">
        <v>0.22088550675635599</v>
      </c>
      <c r="Q541" s="17">
        <v>0.19058345442190699</v>
      </c>
    </row>
    <row r="542" spans="2:17" x14ac:dyDescent="0.35">
      <c r="B542" t="s">
        <v>219</v>
      </c>
      <c r="C542" s="17">
        <v>0.39245546849069002</v>
      </c>
      <c r="D542" s="17">
        <v>0.36409955501871499</v>
      </c>
      <c r="E542" s="17">
        <v>0.42022765869072898</v>
      </c>
      <c r="F542" s="17"/>
      <c r="G542" s="17">
        <v>8.6542675541099706E-2</v>
      </c>
      <c r="H542" s="17">
        <v>0.27905711963069602</v>
      </c>
      <c r="I542" s="17">
        <v>0.32655193380263398</v>
      </c>
      <c r="J542" s="17">
        <v>0.479069420830114</v>
      </c>
      <c r="K542" s="17">
        <v>0.63231117385723201</v>
      </c>
      <c r="L542" s="17">
        <v>0.47192804986640402</v>
      </c>
      <c r="M542" s="17"/>
      <c r="N542" s="17">
        <v>0.316830618924267</v>
      </c>
      <c r="O542" s="17">
        <v>0.49234799013468999</v>
      </c>
      <c r="P542" s="17">
        <v>0.45770081394768503</v>
      </c>
      <c r="Q542" s="17">
        <v>0.47859763276480899</v>
      </c>
    </row>
    <row r="543" spans="2:17" x14ac:dyDescent="0.35">
      <c r="B543" t="s">
        <v>57</v>
      </c>
      <c r="C543" s="17">
        <v>8.5246034679027097E-2</v>
      </c>
      <c r="D543" s="17">
        <v>6.1019226721260103E-2</v>
      </c>
      <c r="E543" s="17">
        <v>0.10957442620687401</v>
      </c>
      <c r="F543" s="17"/>
      <c r="G543" s="17">
        <v>4.4973662290790903E-2</v>
      </c>
      <c r="H543" s="17">
        <v>3.69671395955668E-2</v>
      </c>
      <c r="I543" s="17">
        <v>8.8129130780269696E-2</v>
      </c>
      <c r="J543" s="17">
        <v>0.10465998739582</v>
      </c>
      <c r="K543" s="17">
        <v>7.8327444933699003E-2</v>
      </c>
      <c r="L543" s="17">
        <v>7.8427070757460304E-2</v>
      </c>
      <c r="M543" s="17"/>
      <c r="N543" s="17">
        <v>5.9230442653506597E-2</v>
      </c>
      <c r="O543" s="17">
        <v>0.10301313232442</v>
      </c>
      <c r="P543" s="17">
        <v>0.10176405395514</v>
      </c>
      <c r="Q543" s="17">
        <v>0.144029689539282</v>
      </c>
    </row>
    <row r="544" spans="2:17" x14ac:dyDescent="0.35">
      <c r="C544" s="17"/>
      <c r="D544" s="17"/>
      <c r="E544" s="17"/>
      <c r="F544" s="17"/>
      <c r="G544" s="17"/>
      <c r="H544" s="17"/>
      <c r="I544" s="17"/>
      <c r="J544" s="17"/>
      <c r="K544" s="17"/>
      <c r="L544" s="17"/>
      <c r="M544" s="17"/>
      <c r="N544" s="17"/>
      <c r="O544" s="17"/>
      <c r="P544" s="17"/>
      <c r="Q544" s="17"/>
    </row>
    <row r="545" spans="2:17" x14ac:dyDescent="0.35">
      <c r="B545" s="6" t="s">
        <v>271</v>
      </c>
      <c r="C545" s="17"/>
      <c r="D545" s="17"/>
      <c r="E545" s="17"/>
      <c r="F545" s="17"/>
      <c r="G545" s="17"/>
      <c r="H545" s="17"/>
      <c r="I545" s="17"/>
      <c r="J545" s="17"/>
      <c r="K545" s="17"/>
      <c r="L545" s="17"/>
      <c r="M545" s="17"/>
      <c r="N545" s="17"/>
      <c r="O545" s="17"/>
      <c r="P545" s="17"/>
      <c r="Q545" s="17"/>
    </row>
    <row r="546" spans="2:17" x14ac:dyDescent="0.35">
      <c r="B546" s="24" t="s">
        <v>15</v>
      </c>
      <c r="C546" s="17"/>
      <c r="D546" s="17"/>
      <c r="E546" s="17"/>
      <c r="F546" s="17"/>
      <c r="G546" s="17"/>
      <c r="H546" s="17"/>
      <c r="I546" s="17"/>
      <c r="J546" s="17"/>
      <c r="K546" s="17"/>
      <c r="L546" s="17"/>
      <c r="M546" s="17"/>
      <c r="N546" s="17"/>
      <c r="O546" s="17"/>
      <c r="P546" s="17"/>
      <c r="Q546" s="17"/>
    </row>
    <row r="547" spans="2:17" x14ac:dyDescent="0.35">
      <c r="B547" t="s">
        <v>217</v>
      </c>
      <c r="C547" s="17">
        <v>0.43988929459977499</v>
      </c>
      <c r="D547" s="17">
        <v>0.47043948110814199</v>
      </c>
      <c r="E547" s="17">
        <v>0.40876140267564498</v>
      </c>
      <c r="F547" s="17"/>
      <c r="G547" s="17">
        <v>0.65673776137426698</v>
      </c>
      <c r="H547" s="17">
        <v>0.55321520210495601</v>
      </c>
      <c r="I547" s="17">
        <v>0.45655170339018297</v>
      </c>
      <c r="J547" s="17">
        <v>0.36898193841388899</v>
      </c>
      <c r="K547" s="17">
        <v>0.42501798763957999</v>
      </c>
      <c r="L547" s="17">
        <v>0.30313210307178701</v>
      </c>
      <c r="M547" s="17"/>
      <c r="N547" s="17">
        <v>0.51197552114548694</v>
      </c>
      <c r="O547" s="17">
        <v>0.39419310596399898</v>
      </c>
      <c r="P547" s="17">
        <v>0.34449708741843699</v>
      </c>
      <c r="Q547" s="17">
        <v>0.324724278134291</v>
      </c>
    </row>
    <row r="548" spans="2:17" x14ac:dyDescent="0.35">
      <c r="B548" t="s">
        <v>218</v>
      </c>
      <c r="C548" s="17">
        <v>0.232139154491526</v>
      </c>
      <c r="D548" s="17">
        <v>0.25157067077629602</v>
      </c>
      <c r="E548" s="17">
        <v>0.21292467705043899</v>
      </c>
      <c r="F548" s="17"/>
      <c r="G548" s="17">
        <v>0.18112046716149499</v>
      </c>
      <c r="H548" s="17">
        <v>0.258945503891159</v>
      </c>
      <c r="I548" s="17">
        <v>0.25471634254782899</v>
      </c>
      <c r="J548" s="17">
        <v>0.21466529659435199</v>
      </c>
      <c r="K548" s="17">
        <v>0.131123226535454</v>
      </c>
      <c r="L548" s="17">
        <v>0.27145383354292801</v>
      </c>
      <c r="M548" s="17"/>
      <c r="N548" s="17">
        <v>0.235966510965641</v>
      </c>
      <c r="O548" s="17">
        <v>0.19393556916680199</v>
      </c>
      <c r="P548" s="17">
        <v>0.25801837398832</v>
      </c>
      <c r="Q548" s="17">
        <v>0.24043038563182201</v>
      </c>
    </row>
    <row r="549" spans="2:17" x14ac:dyDescent="0.35">
      <c r="B549" t="s">
        <v>219</v>
      </c>
      <c r="C549" s="17">
        <v>0.268717013805502</v>
      </c>
      <c r="D549" s="17">
        <v>0.24170383141548299</v>
      </c>
      <c r="E549" s="17">
        <v>0.29601597596592399</v>
      </c>
      <c r="F549" s="17"/>
      <c r="G549" s="17">
        <v>0.162141771464238</v>
      </c>
      <c r="H549" s="17">
        <v>0.16849599769644699</v>
      </c>
      <c r="I549" s="17">
        <v>0.216058457701265</v>
      </c>
      <c r="J549" s="17">
        <v>0.35686821814306402</v>
      </c>
      <c r="K549" s="17">
        <v>0.392769353828745</v>
      </c>
      <c r="L549" s="17">
        <v>0.34698699262782401</v>
      </c>
      <c r="M549" s="17"/>
      <c r="N549" s="17">
        <v>0.220118173848485</v>
      </c>
      <c r="O549" s="17">
        <v>0.32611058834892798</v>
      </c>
      <c r="P549" s="17">
        <v>0.33577114121972701</v>
      </c>
      <c r="Q549" s="17">
        <v>0.31063321502200802</v>
      </c>
    </row>
    <row r="550" spans="2:17" x14ac:dyDescent="0.35">
      <c r="B550" t="s">
        <v>57</v>
      </c>
      <c r="C550" s="17">
        <v>5.9254537103196898E-2</v>
      </c>
      <c r="D550" s="17">
        <v>3.6286016700078798E-2</v>
      </c>
      <c r="E550" s="17">
        <v>8.2297944307992296E-2</v>
      </c>
      <c r="F550" s="17"/>
      <c r="G550" s="17">
        <v>0</v>
      </c>
      <c r="H550" s="17">
        <v>1.93432963074383E-2</v>
      </c>
      <c r="I550" s="17">
        <v>7.2673496360723996E-2</v>
      </c>
      <c r="J550" s="17">
        <v>5.9484546848694898E-2</v>
      </c>
      <c r="K550" s="17">
        <v>5.1089431996221298E-2</v>
      </c>
      <c r="L550" s="17">
        <v>7.8427070757460304E-2</v>
      </c>
      <c r="M550" s="17"/>
      <c r="N550" s="17">
        <v>3.19397940403865E-2</v>
      </c>
      <c r="O550" s="17">
        <v>8.5760736520270803E-2</v>
      </c>
      <c r="P550" s="17">
        <v>6.1713397373516297E-2</v>
      </c>
      <c r="Q550" s="17">
        <v>0.124212121211879</v>
      </c>
    </row>
    <row r="551" spans="2:17" x14ac:dyDescent="0.35">
      <c r="C551" s="17"/>
      <c r="D551" s="17"/>
      <c r="E551" s="17"/>
      <c r="F551" s="17"/>
      <c r="G551" s="17"/>
      <c r="H551" s="17"/>
      <c r="I551" s="17"/>
      <c r="J551" s="17"/>
      <c r="K551" s="17"/>
      <c r="L551" s="17"/>
      <c r="M551" s="17"/>
      <c r="N551" s="17"/>
      <c r="O551" s="17"/>
      <c r="P551" s="17"/>
      <c r="Q551" s="17"/>
    </row>
    <row r="552" spans="2:17" x14ac:dyDescent="0.35">
      <c r="B552" s="6" t="s">
        <v>272</v>
      </c>
      <c r="C552" s="17"/>
      <c r="D552" s="17"/>
      <c r="E552" s="17"/>
      <c r="F552" s="17"/>
      <c r="G552" s="17"/>
      <c r="H552" s="17"/>
      <c r="I552" s="17"/>
      <c r="J552" s="17"/>
      <c r="K552" s="17"/>
      <c r="L552" s="17"/>
      <c r="M552" s="17"/>
      <c r="N552" s="17"/>
      <c r="O552" s="17"/>
      <c r="P552" s="17"/>
      <c r="Q552" s="17"/>
    </row>
    <row r="553" spans="2:17" x14ac:dyDescent="0.35">
      <c r="B553" s="24" t="s">
        <v>15</v>
      </c>
      <c r="C553" s="17"/>
      <c r="D553" s="17"/>
      <c r="E553" s="17"/>
      <c r="F553" s="17"/>
      <c r="G553" s="17"/>
      <c r="H553" s="17"/>
      <c r="I553" s="17"/>
      <c r="J553" s="17"/>
      <c r="K553" s="17"/>
      <c r="L553" s="17"/>
      <c r="M553" s="17"/>
      <c r="N553" s="17"/>
      <c r="O553" s="17"/>
      <c r="P553" s="17"/>
      <c r="Q553" s="17"/>
    </row>
    <row r="554" spans="2:17" x14ac:dyDescent="0.35">
      <c r="B554" t="s">
        <v>217</v>
      </c>
      <c r="C554" s="17">
        <v>0.37448552497043203</v>
      </c>
      <c r="D554" s="17">
        <v>0.39521591459434702</v>
      </c>
      <c r="E554" s="17">
        <v>0.35311931229874</v>
      </c>
      <c r="F554" s="17"/>
      <c r="G554" s="17">
        <v>0.463965139753171</v>
      </c>
      <c r="H554" s="17">
        <v>0.47385722131890001</v>
      </c>
      <c r="I554" s="17">
        <v>0.41588513080427503</v>
      </c>
      <c r="J554" s="17">
        <v>0.298191893006716</v>
      </c>
      <c r="K554" s="17">
        <v>0.24530912559986401</v>
      </c>
      <c r="L554" s="17">
        <v>0.56976336767815206</v>
      </c>
      <c r="M554" s="17"/>
      <c r="N554" s="17">
        <v>0.43345166798551199</v>
      </c>
      <c r="O554" s="17">
        <v>0.33249360800366201</v>
      </c>
      <c r="P554" s="17">
        <v>0.26859765708142103</v>
      </c>
      <c r="Q554" s="17">
        <v>0.30877135469053002</v>
      </c>
    </row>
    <row r="555" spans="2:17" x14ac:dyDescent="0.35">
      <c r="B555" t="s">
        <v>218</v>
      </c>
      <c r="C555" s="17">
        <v>0.25884206358699602</v>
      </c>
      <c r="D555" s="17">
        <v>0.27947888543079002</v>
      </c>
      <c r="E555" s="17">
        <v>0.238447965105862</v>
      </c>
      <c r="F555" s="17"/>
      <c r="G555" s="17">
        <v>0.29614695746832398</v>
      </c>
      <c r="H555" s="17">
        <v>0.31085550771263398</v>
      </c>
      <c r="I555" s="17">
        <v>0.25835759570483502</v>
      </c>
      <c r="J555" s="17">
        <v>0.23752724703619099</v>
      </c>
      <c r="K555" s="17">
        <v>0.275390705243031</v>
      </c>
      <c r="L555" s="17">
        <v>4.0397336272448597E-2</v>
      </c>
      <c r="M555" s="17"/>
      <c r="N555" s="17">
        <v>0.27494616513998299</v>
      </c>
      <c r="O555" s="17">
        <v>0.23664732070934</v>
      </c>
      <c r="P555" s="17">
        <v>0.27451106205685</v>
      </c>
      <c r="Q555" s="17">
        <v>0.21356727409985199</v>
      </c>
    </row>
    <row r="556" spans="2:17" x14ac:dyDescent="0.35">
      <c r="B556" t="s">
        <v>219</v>
      </c>
      <c r="C556" s="17">
        <v>0.30742450107903702</v>
      </c>
      <c r="D556" s="17">
        <v>0.28444189904448097</v>
      </c>
      <c r="E556" s="17">
        <v>0.330728520933734</v>
      </c>
      <c r="F556" s="17"/>
      <c r="G556" s="17">
        <v>0.162141771464238</v>
      </c>
      <c r="H556" s="17">
        <v>0.18480131457785701</v>
      </c>
      <c r="I556" s="17">
        <v>0.26402428719825799</v>
      </c>
      <c r="J556" s="17">
        <v>0.398038038989312</v>
      </c>
      <c r="K556" s="17">
        <v>0.41441370102420599</v>
      </c>
      <c r="L556" s="17">
        <v>0.34308921470690301</v>
      </c>
      <c r="M556" s="17"/>
      <c r="N556" s="17">
        <v>0.25734535189970298</v>
      </c>
      <c r="O556" s="17">
        <v>0.35348199412016101</v>
      </c>
      <c r="P556" s="17">
        <v>0.39661499651628002</v>
      </c>
      <c r="Q556" s="17">
        <v>0.35452545224440102</v>
      </c>
    </row>
    <row r="557" spans="2:17" x14ac:dyDescent="0.35">
      <c r="B557" t="s">
        <v>57</v>
      </c>
      <c r="C557" s="17">
        <v>5.9247910363534002E-2</v>
      </c>
      <c r="D557" s="17">
        <v>4.0863300930382901E-2</v>
      </c>
      <c r="E557" s="17">
        <v>7.7704201661664501E-2</v>
      </c>
      <c r="F557" s="17"/>
      <c r="G557" s="17">
        <v>7.7746131314267802E-2</v>
      </c>
      <c r="H557" s="17">
        <v>3.0485956390609199E-2</v>
      </c>
      <c r="I557" s="17">
        <v>6.1732986292631797E-2</v>
      </c>
      <c r="J557" s="17">
        <v>6.6242820967780794E-2</v>
      </c>
      <c r="K557" s="17">
        <v>6.48864681328985E-2</v>
      </c>
      <c r="L557" s="17">
        <v>4.6750081342496801E-2</v>
      </c>
      <c r="M557" s="17"/>
      <c r="N557" s="17">
        <v>3.4256814974801798E-2</v>
      </c>
      <c r="O557" s="17">
        <v>7.7377077166837005E-2</v>
      </c>
      <c r="P557" s="17">
        <v>6.0276284345449301E-2</v>
      </c>
      <c r="Q557" s="17">
        <v>0.123135918965217</v>
      </c>
    </row>
    <row r="558" spans="2:17" x14ac:dyDescent="0.35">
      <c r="C558" s="17"/>
      <c r="D558" s="17"/>
      <c r="E558" s="17"/>
      <c r="F558" s="17"/>
      <c r="G558" s="17"/>
      <c r="H558" s="17"/>
      <c r="I558" s="17"/>
      <c r="J558" s="17"/>
      <c r="K558" s="17"/>
      <c r="L558" s="17"/>
      <c r="M558" s="17"/>
      <c r="N558" s="17"/>
      <c r="O558" s="17"/>
      <c r="P558" s="17"/>
      <c r="Q558" s="17"/>
    </row>
    <row r="559" spans="2:17" x14ac:dyDescent="0.35">
      <c r="B559" s="6" t="s">
        <v>273</v>
      </c>
      <c r="C559" s="17"/>
      <c r="D559" s="17"/>
      <c r="E559" s="17"/>
      <c r="F559" s="17"/>
      <c r="G559" s="17"/>
      <c r="H559" s="17"/>
      <c r="I559" s="17"/>
      <c r="J559" s="17"/>
      <c r="K559" s="17"/>
      <c r="L559" s="17"/>
      <c r="M559" s="17"/>
      <c r="N559" s="17"/>
      <c r="O559" s="17"/>
      <c r="P559" s="17"/>
      <c r="Q559" s="17"/>
    </row>
    <row r="560" spans="2:17" x14ac:dyDescent="0.35">
      <c r="B560" s="24" t="s">
        <v>15</v>
      </c>
      <c r="C560" s="17"/>
      <c r="D560" s="17"/>
      <c r="E560" s="17"/>
      <c r="F560" s="17"/>
      <c r="G560" s="17"/>
      <c r="H560" s="17"/>
      <c r="I560" s="17"/>
      <c r="J560" s="17"/>
      <c r="K560" s="17"/>
      <c r="L560" s="17"/>
      <c r="M560" s="17"/>
      <c r="N560" s="17"/>
      <c r="O560" s="17"/>
      <c r="P560" s="17"/>
      <c r="Q560" s="17"/>
    </row>
    <row r="561" spans="2:17" x14ac:dyDescent="0.35">
      <c r="B561" t="s">
        <v>274</v>
      </c>
      <c r="C561" s="17">
        <v>0.37339046368365297</v>
      </c>
      <c r="D561" s="17">
        <v>0.40248926331368701</v>
      </c>
      <c r="E561" s="17">
        <v>0.34464227057336499</v>
      </c>
      <c r="F561" s="17"/>
      <c r="G561" s="17">
        <v>0.28486698159380802</v>
      </c>
      <c r="H561" s="17">
        <v>0.46274428335383599</v>
      </c>
      <c r="I561" s="17">
        <v>0.41590081533015</v>
      </c>
      <c r="J561" s="17">
        <v>0.33392023394438702</v>
      </c>
      <c r="K561" s="17">
        <v>0.173988153766411</v>
      </c>
      <c r="L561" s="17">
        <v>0.146666185442904</v>
      </c>
      <c r="M561" s="17"/>
      <c r="N561" s="17">
        <v>0.43007563461483</v>
      </c>
      <c r="O561" s="17">
        <v>0.30947789316336599</v>
      </c>
      <c r="P561" s="17">
        <v>0.33378172579941701</v>
      </c>
      <c r="Q561" s="17">
        <v>0.287315352937632</v>
      </c>
    </row>
    <row r="562" spans="2:17" x14ac:dyDescent="0.35">
      <c r="B562" t="s">
        <v>275</v>
      </c>
      <c r="C562" s="17">
        <v>0.58503819828634895</v>
      </c>
      <c r="D562" s="17">
        <v>0.56391762834436898</v>
      </c>
      <c r="E562" s="17">
        <v>0.60576129987060301</v>
      </c>
      <c r="F562" s="17"/>
      <c r="G562" s="17">
        <v>0.71513301840619203</v>
      </c>
      <c r="H562" s="17">
        <v>0.50130958412418603</v>
      </c>
      <c r="I562" s="17">
        <v>0.55251551247530295</v>
      </c>
      <c r="J562" s="17">
        <v>0.61199552867251505</v>
      </c>
      <c r="K562" s="17">
        <v>0.75936644910634299</v>
      </c>
      <c r="L562" s="17">
        <v>0.853333814557096</v>
      </c>
      <c r="M562" s="17"/>
      <c r="N562" s="17">
        <v>0.54341792896350205</v>
      </c>
      <c r="O562" s="17">
        <v>0.64664067934134895</v>
      </c>
      <c r="P562" s="17">
        <v>0.61549410544615901</v>
      </c>
      <c r="Q562" s="17">
        <v>0.62626433913381696</v>
      </c>
    </row>
    <row r="563" spans="2:17" x14ac:dyDescent="0.35">
      <c r="B563" t="s">
        <v>106</v>
      </c>
      <c r="C563" s="17">
        <v>4.1571338029997802E-2</v>
      </c>
      <c r="D563" s="17">
        <v>3.3593108341944102E-2</v>
      </c>
      <c r="E563" s="17">
        <v>4.9596429556032003E-2</v>
      </c>
      <c r="F563" s="17"/>
      <c r="G563" s="17">
        <v>0</v>
      </c>
      <c r="H563" s="17">
        <v>3.5946132521978202E-2</v>
      </c>
      <c r="I563" s="17">
        <v>3.1583672194546601E-2</v>
      </c>
      <c r="J563" s="17">
        <v>5.4084237383098303E-2</v>
      </c>
      <c r="K563" s="17">
        <v>6.6645397127245501E-2</v>
      </c>
      <c r="L563" s="17">
        <v>0</v>
      </c>
      <c r="M563" s="17"/>
      <c r="N563" s="17">
        <v>2.6506436421668E-2</v>
      </c>
      <c r="O563" s="17">
        <v>4.3881427495285202E-2</v>
      </c>
      <c r="P563" s="17">
        <v>5.0724168754423898E-2</v>
      </c>
      <c r="Q563" s="17">
        <v>8.6420307928551002E-2</v>
      </c>
    </row>
    <row r="564" spans="2:17" x14ac:dyDescent="0.35">
      <c r="C564" s="17"/>
      <c r="D564" s="17"/>
      <c r="E564" s="17"/>
      <c r="F564" s="17"/>
      <c r="G564" s="17"/>
      <c r="H564" s="17"/>
      <c r="I564" s="17"/>
      <c r="J564" s="17"/>
      <c r="K564" s="17"/>
      <c r="L564" s="17"/>
      <c r="M564" s="17"/>
      <c r="N564" s="17"/>
      <c r="O564" s="17"/>
      <c r="P564" s="17"/>
      <c r="Q564" s="17"/>
    </row>
    <row r="565" spans="2:17" x14ac:dyDescent="0.35">
      <c r="B565" s="6" t="s">
        <v>276</v>
      </c>
      <c r="C565" s="17"/>
      <c r="D565" s="17"/>
      <c r="E565" s="17"/>
      <c r="F565" s="17"/>
      <c r="G565" s="17"/>
      <c r="H565" s="17"/>
      <c r="I565" s="17"/>
      <c r="J565" s="17"/>
      <c r="K565" s="17"/>
      <c r="L565" s="17"/>
      <c r="M565" s="17"/>
      <c r="N565" s="17"/>
      <c r="O565" s="17"/>
      <c r="P565" s="17"/>
      <c r="Q565" s="17"/>
    </row>
    <row r="566" spans="2:17" x14ac:dyDescent="0.35">
      <c r="B566" s="24" t="s">
        <v>15</v>
      </c>
      <c r="C566" s="17"/>
      <c r="D566" s="17"/>
      <c r="E566" s="17"/>
      <c r="F566" s="17"/>
      <c r="G566" s="17"/>
      <c r="H566" s="17"/>
      <c r="I566" s="17"/>
      <c r="J566" s="17"/>
      <c r="K566" s="17"/>
      <c r="L566" s="17"/>
      <c r="M566" s="17"/>
      <c r="N566" s="17"/>
      <c r="O566" s="17"/>
      <c r="P566" s="17"/>
      <c r="Q566" s="17"/>
    </row>
    <row r="567" spans="2:17" x14ac:dyDescent="0.35">
      <c r="B567" t="s">
        <v>274</v>
      </c>
      <c r="C567" s="17">
        <v>0.32002788968990498</v>
      </c>
      <c r="D567" s="17">
        <v>0.37623885300580601</v>
      </c>
      <c r="E567" s="17">
        <v>0.26310225146271898</v>
      </c>
      <c r="F567" s="17"/>
      <c r="G567" s="17">
        <v>5.2296620952921702E-2</v>
      </c>
      <c r="H567" s="17">
        <v>0.41031243504451398</v>
      </c>
      <c r="I567" s="17">
        <v>0.351499676805411</v>
      </c>
      <c r="J567" s="17">
        <v>0.25646278116235899</v>
      </c>
      <c r="K567" s="17">
        <v>0.26771739142474998</v>
      </c>
      <c r="L567" s="17">
        <v>0.25791101268847899</v>
      </c>
      <c r="M567" s="17"/>
      <c r="N567" s="17">
        <v>0.382507205870459</v>
      </c>
      <c r="O567" s="17">
        <v>0.249517389313931</v>
      </c>
      <c r="P567" s="17">
        <v>0.26322693086640803</v>
      </c>
      <c r="Q567" s="17">
        <v>0.23779639116172999</v>
      </c>
    </row>
    <row r="568" spans="2:17" x14ac:dyDescent="0.35">
      <c r="B568" t="s">
        <v>275</v>
      </c>
      <c r="C568" s="17">
        <v>0.61953119809665402</v>
      </c>
      <c r="D568" s="17">
        <v>0.56436522383960297</v>
      </c>
      <c r="E568" s="17">
        <v>0.67535107877985001</v>
      </c>
      <c r="F568" s="17"/>
      <c r="G568" s="17">
        <v>0.90272971675628699</v>
      </c>
      <c r="H568" s="17">
        <v>0.53791136740176604</v>
      </c>
      <c r="I568" s="17">
        <v>0.58575040705456405</v>
      </c>
      <c r="J568" s="17">
        <v>0.67831209301487305</v>
      </c>
      <c r="K568" s="17">
        <v>0.68133178431827901</v>
      </c>
      <c r="L568" s="17">
        <v>0.74208898731152095</v>
      </c>
      <c r="M568" s="17"/>
      <c r="N568" s="17">
        <v>0.58221634035065295</v>
      </c>
      <c r="O568" s="17">
        <v>0.68683160667296606</v>
      </c>
      <c r="P568" s="17">
        <v>0.65302910356042299</v>
      </c>
      <c r="Q568" s="17">
        <v>0.63634578162521105</v>
      </c>
    </row>
    <row r="569" spans="2:17" x14ac:dyDescent="0.35">
      <c r="B569" t="s">
        <v>106</v>
      </c>
      <c r="C569" s="17">
        <v>6.0440912213440702E-2</v>
      </c>
      <c r="D569" s="17">
        <v>5.93959231545911E-2</v>
      </c>
      <c r="E569" s="17">
        <v>6.1546669757430998E-2</v>
      </c>
      <c r="F569" s="17"/>
      <c r="G569" s="17">
        <v>4.4973662290790903E-2</v>
      </c>
      <c r="H569" s="17">
        <v>5.1776197553720503E-2</v>
      </c>
      <c r="I569" s="17">
        <v>6.2749916140024703E-2</v>
      </c>
      <c r="J569" s="17">
        <v>6.5225125822767197E-2</v>
      </c>
      <c r="K569" s="17">
        <v>5.0950824256970902E-2</v>
      </c>
      <c r="L569" s="17">
        <v>0</v>
      </c>
      <c r="M569" s="17"/>
      <c r="N569" s="17">
        <v>3.5276453778888002E-2</v>
      </c>
      <c r="O569" s="17">
        <v>6.3651004013102905E-2</v>
      </c>
      <c r="P569" s="17">
        <v>8.3743965573169196E-2</v>
      </c>
      <c r="Q569" s="17">
        <v>0.12585782721305899</v>
      </c>
    </row>
    <row r="570" spans="2:17" x14ac:dyDescent="0.35">
      <c r="C570" s="17"/>
      <c r="D570" s="17"/>
      <c r="E570" s="17"/>
      <c r="F570" s="17"/>
      <c r="G570" s="17"/>
      <c r="H570" s="17"/>
      <c r="I570" s="17"/>
      <c r="J570" s="17"/>
      <c r="K570" s="17"/>
      <c r="L570" s="17"/>
      <c r="M570" s="17"/>
      <c r="N570" s="17"/>
      <c r="O570" s="17"/>
      <c r="P570" s="17"/>
      <c r="Q570" s="17"/>
    </row>
    <row r="571" spans="2:17" x14ac:dyDescent="0.35">
      <c r="B571" s="6" t="s">
        <v>277</v>
      </c>
      <c r="C571" s="17"/>
      <c r="D571" s="17"/>
      <c r="E571" s="17"/>
      <c r="F571" s="17"/>
      <c r="G571" s="17"/>
      <c r="H571" s="17"/>
      <c r="I571" s="17"/>
      <c r="J571" s="17"/>
      <c r="K571" s="17"/>
      <c r="L571" s="17"/>
      <c r="M571" s="17"/>
      <c r="N571" s="17"/>
      <c r="O571" s="17"/>
      <c r="P571" s="17"/>
      <c r="Q571" s="17"/>
    </row>
    <row r="572" spans="2:17" x14ac:dyDescent="0.35">
      <c r="B572" s="24" t="s">
        <v>17</v>
      </c>
      <c r="C572" s="17"/>
      <c r="D572" s="17"/>
      <c r="E572" s="17"/>
      <c r="F572" s="17"/>
      <c r="G572" s="17"/>
      <c r="H572" s="17"/>
      <c r="I572" s="17"/>
      <c r="J572" s="17"/>
      <c r="K572" s="17"/>
      <c r="L572" s="17"/>
      <c r="M572" s="17"/>
      <c r="N572" s="17"/>
      <c r="O572" s="17"/>
      <c r="P572" s="17"/>
      <c r="Q572" s="17"/>
    </row>
    <row r="573" spans="2:17" x14ac:dyDescent="0.35">
      <c r="B573" t="s">
        <v>278</v>
      </c>
      <c r="C573" s="17">
        <v>0.55637594014747205</v>
      </c>
      <c r="D573" s="17">
        <v>0.55680027539830301</v>
      </c>
      <c r="E573" s="17">
        <v>0.55588003594916802</v>
      </c>
      <c r="F573" s="17"/>
      <c r="G573" s="17">
        <v>0.64022889956990003</v>
      </c>
      <c r="H573" s="17">
        <v>0.57629107770910903</v>
      </c>
      <c r="I573" s="17">
        <v>0.53963295100756703</v>
      </c>
      <c r="J573" s="17">
        <v>0.55047839883478</v>
      </c>
      <c r="K573" s="17">
        <v>0.68627333380371802</v>
      </c>
      <c r="L573" s="17">
        <v>1</v>
      </c>
      <c r="M573" s="17"/>
      <c r="N573" s="17">
        <v>0.56540806050677805</v>
      </c>
      <c r="O573" s="17">
        <v>0.58249342762016298</v>
      </c>
      <c r="P573" s="17">
        <v>0.518517070946102</v>
      </c>
      <c r="Q573" s="17">
        <v>0.49772623751096801</v>
      </c>
    </row>
    <row r="574" spans="2:17" x14ac:dyDescent="0.35">
      <c r="B574" t="s">
        <v>279</v>
      </c>
      <c r="C574" s="17">
        <v>0.52491951835476702</v>
      </c>
      <c r="D574" s="17">
        <v>0.53142652552459502</v>
      </c>
      <c r="E574" s="17">
        <v>0.51731503070593299</v>
      </c>
      <c r="F574" s="17"/>
      <c r="G574" s="17">
        <v>0.83458701525082402</v>
      </c>
      <c r="H574" s="17">
        <v>0.53998986680734495</v>
      </c>
      <c r="I574" s="17">
        <v>0.52753787074401204</v>
      </c>
      <c r="J574" s="17">
        <v>0.52172363950490797</v>
      </c>
      <c r="K574" s="17">
        <v>0.36869081281652699</v>
      </c>
      <c r="L574" s="17">
        <v>1</v>
      </c>
      <c r="M574" s="17"/>
      <c r="N574" s="17">
        <v>0.58198939787735204</v>
      </c>
      <c r="O574" s="17">
        <v>0.450121736582065</v>
      </c>
      <c r="P574" s="17">
        <v>0.42767959091355501</v>
      </c>
      <c r="Q574" s="17">
        <v>0.41082206444011399</v>
      </c>
    </row>
    <row r="575" spans="2:17" x14ac:dyDescent="0.35">
      <c r="B575" t="s">
        <v>280</v>
      </c>
      <c r="C575" s="17">
        <v>0.191630545425579</v>
      </c>
      <c r="D575" s="17">
        <v>0.19888518525257001</v>
      </c>
      <c r="E575" s="17">
        <v>0.18315232840180201</v>
      </c>
      <c r="F575" s="17"/>
      <c r="G575" s="17">
        <v>0.27292082388518502</v>
      </c>
      <c r="H575" s="17">
        <v>0.208886035268079</v>
      </c>
      <c r="I575" s="17">
        <v>0.227161150852218</v>
      </c>
      <c r="J575" s="17">
        <v>0.103044028982594</v>
      </c>
      <c r="K575" s="17">
        <v>0.20272653257134299</v>
      </c>
      <c r="L575" s="17">
        <v>1</v>
      </c>
      <c r="M575" s="17"/>
      <c r="N575" s="17">
        <v>0.222264988049758</v>
      </c>
      <c r="O575" s="17">
        <v>0.119383685090553</v>
      </c>
      <c r="P575" s="17">
        <v>0.15620146326932099</v>
      </c>
      <c r="Q575" s="17">
        <v>0.137215844463807</v>
      </c>
    </row>
    <row r="576" spans="2:17" x14ac:dyDescent="0.35">
      <c r="B576" t="s">
        <v>281</v>
      </c>
      <c r="C576" s="17">
        <v>0.16748055595976999</v>
      </c>
      <c r="D576" s="17">
        <v>0.222039345019242</v>
      </c>
      <c r="E576" s="17">
        <v>0.103719809012719</v>
      </c>
      <c r="F576" s="17"/>
      <c r="G576" s="17">
        <v>0.64022889956990003</v>
      </c>
      <c r="H576" s="17">
        <v>0.18857499756510401</v>
      </c>
      <c r="I576" s="17">
        <v>0.19613923968395999</v>
      </c>
      <c r="J576" s="17">
        <v>8.7789265978567094E-2</v>
      </c>
      <c r="K576" s="17">
        <v>0.213163079587013</v>
      </c>
      <c r="L576" s="17">
        <v>0</v>
      </c>
      <c r="M576" s="17"/>
      <c r="N576" s="17">
        <v>0.18725960873636099</v>
      </c>
      <c r="O576" s="17">
        <v>0.152917286507642</v>
      </c>
      <c r="P576" s="17">
        <v>0.10115311209488299</v>
      </c>
      <c r="Q576" s="17">
        <v>0.15752892683397901</v>
      </c>
    </row>
    <row r="577" spans="2:17" x14ac:dyDescent="0.35">
      <c r="B577" t="s">
        <v>282</v>
      </c>
      <c r="C577" s="17">
        <v>0.108029221239567</v>
      </c>
      <c r="D577" s="17">
        <v>0.14007657515873001</v>
      </c>
      <c r="E577" s="17">
        <v>7.0576718007960795E-2</v>
      </c>
      <c r="F577" s="17"/>
      <c r="G577" s="17">
        <v>0.36730807568471502</v>
      </c>
      <c r="H577" s="17">
        <v>7.8875835292293403E-2</v>
      </c>
      <c r="I577" s="17">
        <v>0.10791513870988099</v>
      </c>
      <c r="J577" s="17">
        <v>0.123156305530376</v>
      </c>
      <c r="K577" s="17">
        <v>9.7491939001640104E-2</v>
      </c>
      <c r="L577" s="17">
        <v>0</v>
      </c>
      <c r="M577" s="17"/>
      <c r="N577" s="17">
        <v>0.116876836614397</v>
      </c>
      <c r="O577" s="17">
        <v>9.2497967776463602E-2</v>
      </c>
      <c r="P577" s="17">
        <v>3.57823600727196E-2</v>
      </c>
      <c r="Q577" s="17">
        <v>0.151039822651444</v>
      </c>
    </row>
    <row r="578" spans="2:17" x14ac:dyDescent="0.35">
      <c r="B578" t="s">
        <v>283</v>
      </c>
      <c r="C578" s="17">
        <v>9.0686593519772998E-2</v>
      </c>
      <c r="D578" s="17">
        <v>0.11439634076199</v>
      </c>
      <c r="E578" s="17">
        <v>6.2977928790398693E-2</v>
      </c>
      <c r="F578" s="17"/>
      <c r="G578" s="17">
        <v>0</v>
      </c>
      <c r="H578" s="17">
        <v>0.11283274640419</v>
      </c>
      <c r="I578" s="17">
        <v>0.111902235425443</v>
      </c>
      <c r="J578" s="17">
        <v>5.3833927212019003E-2</v>
      </c>
      <c r="K578" s="17">
        <v>0</v>
      </c>
      <c r="L578" s="17">
        <v>0</v>
      </c>
      <c r="M578" s="17"/>
      <c r="N578" s="17">
        <v>0.12651566344493401</v>
      </c>
      <c r="O578" s="17">
        <v>5.6031652508625896E-3</v>
      </c>
      <c r="P578" s="17">
        <v>2.6246591030060499E-2</v>
      </c>
      <c r="Q578" s="17">
        <v>7.9661980359070003E-2</v>
      </c>
    </row>
    <row r="579" spans="2:17" x14ac:dyDescent="0.35">
      <c r="B579" t="s">
        <v>106</v>
      </c>
      <c r="C579" s="17">
        <v>6.6804908806294402E-2</v>
      </c>
      <c r="D579" s="17">
        <v>5.2050304965489701E-2</v>
      </c>
      <c r="E579" s="17">
        <v>8.4048043744132994E-2</v>
      </c>
      <c r="F579" s="17"/>
      <c r="G579" s="17">
        <v>0</v>
      </c>
      <c r="H579" s="17">
        <v>1.8381453720526499E-2</v>
      </c>
      <c r="I579" s="17">
        <v>5.8242451386049297E-2</v>
      </c>
      <c r="J579" s="17">
        <v>0.123052462271024</v>
      </c>
      <c r="K579" s="17">
        <v>0</v>
      </c>
      <c r="L579" s="17">
        <v>0</v>
      </c>
      <c r="M579" s="17"/>
      <c r="N579" s="17">
        <v>4.2787995512158401E-2</v>
      </c>
      <c r="O579" s="17">
        <v>8.2193898591692002E-2</v>
      </c>
      <c r="P579" s="17">
        <v>0.102186617311518</v>
      </c>
      <c r="Q579" s="17">
        <v>0.14101696207785</v>
      </c>
    </row>
    <row r="580" spans="2:17" x14ac:dyDescent="0.35">
      <c r="B580" t="s">
        <v>284</v>
      </c>
      <c r="C580" s="17">
        <v>1.0553672773502399E-2</v>
      </c>
      <c r="D580" s="17">
        <v>8.4949393392707798E-3</v>
      </c>
      <c r="E580" s="17">
        <v>1.29596349254188E-2</v>
      </c>
      <c r="F580" s="17"/>
      <c r="G580" s="17">
        <v>0</v>
      </c>
      <c r="H580" s="17">
        <v>0</v>
      </c>
      <c r="I580" s="17">
        <v>1.3170066314906701E-2</v>
      </c>
      <c r="J580" s="17">
        <v>1.01723856608352E-2</v>
      </c>
      <c r="K580" s="17">
        <v>2.5558976107480199E-2</v>
      </c>
      <c r="L580" s="17">
        <v>0</v>
      </c>
      <c r="M580" s="17"/>
      <c r="N580" s="17">
        <v>9.4690965785737893E-3</v>
      </c>
      <c r="O580" s="17">
        <v>2.02242970973825E-2</v>
      </c>
      <c r="P580" s="17">
        <v>1.4637638109726301E-2</v>
      </c>
      <c r="Q580" s="17">
        <v>0</v>
      </c>
    </row>
    <row r="581" spans="2:17" x14ac:dyDescent="0.35">
      <c r="C581" s="17"/>
      <c r="D581" s="17"/>
      <c r="E581" s="17"/>
      <c r="F581" s="17"/>
      <c r="G581" s="17"/>
      <c r="H581" s="17"/>
      <c r="I581" s="17"/>
      <c r="J581" s="17"/>
      <c r="K581" s="17"/>
      <c r="L581" s="17"/>
      <c r="M581" s="17"/>
      <c r="N581" s="17"/>
      <c r="O581" s="17"/>
      <c r="P581" s="17"/>
      <c r="Q581" s="17"/>
    </row>
    <row r="582" spans="2:17" x14ac:dyDescent="0.35">
      <c r="B582" s="6" t="s">
        <v>285</v>
      </c>
      <c r="C582" s="17"/>
      <c r="D582" s="17"/>
      <c r="E582" s="17"/>
      <c r="F582" s="17"/>
      <c r="G582" s="17"/>
      <c r="H582" s="17"/>
      <c r="I582" s="17"/>
      <c r="J582" s="17"/>
      <c r="K582" s="17"/>
      <c r="L582" s="17"/>
      <c r="M582" s="17"/>
      <c r="N582" s="17"/>
      <c r="O582" s="17"/>
      <c r="P582" s="17"/>
      <c r="Q582" s="17"/>
    </row>
    <row r="583" spans="2:17" x14ac:dyDescent="0.35">
      <c r="B583" s="24" t="s">
        <v>17</v>
      </c>
      <c r="C583" s="17"/>
      <c r="D583" s="17"/>
      <c r="E583" s="17"/>
      <c r="F583" s="17"/>
      <c r="G583" s="17"/>
      <c r="H583" s="17"/>
      <c r="I583" s="17"/>
      <c r="J583" s="17"/>
      <c r="K583" s="17"/>
      <c r="L583" s="17"/>
      <c r="M583" s="17"/>
      <c r="N583" s="17"/>
      <c r="O583" s="17"/>
      <c r="P583" s="17"/>
      <c r="Q583" s="17"/>
    </row>
    <row r="584" spans="2:17" x14ac:dyDescent="0.35">
      <c r="B584" t="s">
        <v>286</v>
      </c>
      <c r="C584" s="17">
        <v>0.48826433228947502</v>
      </c>
      <c r="D584" s="17">
        <v>0.53068441961699897</v>
      </c>
      <c r="E584" s="17">
        <v>0.43868961664441602</v>
      </c>
      <c r="F584" s="17"/>
      <c r="G584" s="17">
        <v>0.64022889956990003</v>
      </c>
      <c r="H584" s="17">
        <v>0.47526012942436902</v>
      </c>
      <c r="I584" s="17">
        <v>0.50248030158228996</v>
      </c>
      <c r="J584" s="17">
        <v>0.46163547090847801</v>
      </c>
      <c r="K584" s="17">
        <v>0.48222385781398303</v>
      </c>
      <c r="L584" s="17">
        <v>1</v>
      </c>
      <c r="M584" s="17"/>
      <c r="N584" s="17">
        <v>0.53734389607558097</v>
      </c>
      <c r="O584" s="17">
        <v>0.416088327911662</v>
      </c>
      <c r="P584" s="17">
        <v>0.45675894975007197</v>
      </c>
      <c r="Q584" s="17">
        <v>0.33030330126399798</v>
      </c>
    </row>
    <row r="585" spans="2:17" x14ac:dyDescent="0.35">
      <c r="B585" t="s">
        <v>287</v>
      </c>
      <c r="C585" s="17">
        <v>0.43612426507156798</v>
      </c>
      <c r="D585" s="17">
        <v>0.420516047817316</v>
      </c>
      <c r="E585" s="17">
        <v>0.45436498499587102</v>
      </c>
      <c r="F585" s="17"/>
      <c r="G585" s="17">
        <v>0.35977110043010002</v>
      </c>
      <c r="H585" s="17">
        <v>0.46365248681485799</v>
      </c>
      <c r="I585" s="17">
        <v>0.43109599954859401</v>
      </c>
      <c r="J585" s="17">
        <v>0.43022031025624902</v>
      </c>
      <c r="K585" s="17">
        <v>0.47376930825191499</v>
      </c>
      <c r="L585" s="17">
        <v>0</v>
      </c>
      <c r="M585" s="17"/>
      <c r="N585" s="17">
        <v>0.40512298582374201</v>
      </c>
      <c r="O585" s="17">
        <v>0.49554514155282697</v>
      </c>
      <c r="P585" s="17">
        <v>0.47417506949221599</v>
      </c>
      <c r="Q585" s="17">
        <v>0.50297444291742699</v>
      </c>
    </row>
    <row r="586" spans="2:17" x14ac:dyDescent="0.35">
      <c r="B586" t="s">
        <v>106</v>
      </c>
      <c r="C586" s="17">
        <v>7.5611402638956701E-2</v>
      </c>
      <c r="D586" s="17">
        <v>4.8799532565684797E-2</v>
      </c>
      <c r="E586" s="17">
        <v>0.10694539835971301</v>
      </c>
      <c r="F586" s="17"/>
      <c r="G586" s="17">
        <v>0</v>
      </c>
      <c r="H586" s="17">
        <v>6.1087383760773099E-2</v>
      </c>
      <c r="I586" s="17">
        <v>6.6423698869116199E-2</v>
      </c>
      <c r="J586" s="17">
        <v>0.108144218835273</v>
      </c>
      <c r="K586" s="17">
        <v>4.4006833934101201E-2</v>
      </c>
      <c r="L586" s="17">
        <v>0</v>
      </c>
      <c r="M586" s="17"/>
      <c r="N586" s="17">
        <v>5.7533118100676302E-2</v>
      </c>
      <c r="O586" s="17">
        <v>8.8366530535510607E-2</v>
      </c>
      <c r="P586" s="17">
        <v>6.9065980757712295E-2</v>
      </c>
      <c r="Q586" s="17">
        <v>0.166722255818575</v>
      </c>
    </row>
    <row r="587" spans="2:17" x14ac:dyDescent="0.35">
      <c r="C587" s="17"/>
      <c r="D587" s="17"/>
      <c r="E587" s="17"/>
      <c r="F587" s="17"/>
      <c r="G587" s="17"/>
      <c r="H587" s="17"/>
      <c r="I587" s="17"/>
      <c r="J587" s="17"/>
      <c r="K587" s="17"/>
      <c r="L587" s="17"/>
      <c r="M587" s="17"/>
      <c r="N587" s="17"/>
      <c r="O587" s="17"/>
      <c r="P587" s="17"/>
      <c r="Q587" s="17"/>
    </row>
    <row r="588" spans="2:17" x14ac:dyDescent="0.35">
      <c r="B588" s="6" t="s">
        <v>288</v>
      </c>
      <c r="C588" s="17"/>
      <c r="D588" s="17"/>
      <c r="E588" s="17"/>
      <c r="F588" s="17"/>
      <c r="G588" s="17"/>
      <c r="H588" s="17"/>
      <c r="I588" s="17"/>
      <c r="J588" s="17"/>
      <c r="K588" s="17"/>
      <c r="L588" s="17"/>
      <c r="M588" s="17"/>
      <c r="N588" s="17"/>
      <c r="O588" s="17"/>
      <c r="P588" s="17"/>
      <c r="Q588" s="17"/>
    </row>
    <row r="589" spans="2:17" x14ac:dyDescent="0.35">
      <c r="B589" s="24" t="s">
        <v>17</v>
      </c>
      <c r="C589" s="17"/>
      <c r="D589" s="17"/>
      <c r="E589" s="17"/>
      <c r="F589" s="17"/>
      <c r="G589" s="17"/>
      <c r="H589" s="17"/>
      <c r="I589" s="17"/>
      <c r="J589" s="17"/>
      <c r="K589" s="17"/>
      <c r="L589" s="17"/>
      <c r="M589" s="17"/>
      <c r="N589" s="17"/>
      <c r="O589" s="17"/>
      <c r="P589" s="17"/>
      <c r="Q589" s="17"/>
    </row>
    <row r="590" spans="2:17" x14ac:dyDescent="0.35">
      <c r="B590" t="s">
        <v>289</v>
      </c>
      <c r="C590" s="17">
        <v>0.23314556189198901</v>
      </c>
      <c r="D590" s="17">
        <v>0.23222158303340401</v>
      </c>
      <c r="E590" s="17">
        <v>0.23422538025310499</v>
      </c>
      <c r="F590" s="17"/>
      <c r="G590" s="17">
        <v>0.16541298474917601</v>
      </c>
      <c r="H590" s="17">
        <v>0.264224125869779</v>
      </c>
      <c r="I590" s="17">
        <v>0.28695389946045502</v>
      </c>
      <c r="J590" s="17">
        <v>0.13231870491957401</v>
      </c>
      <c r="K590" s="17">
        <v>5.7611861229552003E-2</v>
      </c>
      <c r="L590" s="17">
        <v>1</v>
      </c>
      <c r="M590" s="17"/>
      <c r="N590" s="17">
        <v>0.25771899174829099</v>
      </c>
      <c r="O590" s="17">
        <v>0.20262514068800999</v>
      </c>
      <c r="P590" s="17">
        <v>0.173039123797605</v>
      </c>
      <c r="Q590" s="17">
        <v>0.186086311698762</v>
      </c>
    </row>
    <row r="591" spans="2:17" x14ac:dyDescent="0.35">
      <c r="B591" t="s">
        <v>290</v>
      </c>
      <c r="C591" s="17">
        <v>0.457609516660547</v>
      </c>
      <c r="D591" s="17">
        <v>0.46207151806158597</v>
      </c>
      <c r="E591" s="17">
        <v>0.45239494817188602</v>
      </c>
      <c r="F591" s="17"/>
      <c r="G591" s="17">
        <v>0.47481591482072399</v>
      </c>
      <c r="H591" s="17">
        <v>0.54122135951776096</v>
      </c>
      <c r="I591" s="17">
        <v>0.429012283200564</v>
      </c>
      <c r="J591" s="17">
        <v>0.46521805486711798</v>
      </c>
      <c r="K591" s="17">
        <v>0.46198143265685299</v>
      </c>
      <c r="L591" s="17">
        <v>0</v>
      </c>
      <c r="M591" s="17"/>
      <c r="N591" s="17">
        <v>0.45494532230578399</v>
      </c>
      <c r="O591" s="17">
        <v>0.38772593098234998</v>
      </c>
      <c r="P591" s="17">
        <v>0.52142342614082104</v>
      </c>
      <c r="Q591" s="17">
        <v>0.49935071775641698</v>
      </c>
    </row>
    <row r="592" spans="2:17" x14ac:dyDescent="0.35">
      <c r="B592" t="s">
        <v>291</v>
      </c>
      <c r="C592" s="17">
        <v>0.188576101865958</v>
      </c>
      <c r="D592" s="17">
        <v>0.190593586001118</v>
      </c>
      <c r="E592" s="17">
        <v>0.18621834617472799</v>
      </c>
      <c r="F592" s="17"/>
      <c r="G592" s="17">
        <v>0</v>
      </c>
      <c r="H592" s="17">
        <v>0.14490642565196099</v>
      </c>
      <c r="I592" s="17">
        <v>0.17540580988026899</v>
      </c>
      <c r="J592" s="17">
        <v>0.229980877485185</v>
      </c>
      <c r="K592" s="17">
        <v>0.29352494319856298</v>
      </c>
      <c r="L592" s="17">
        <v>0</v>
      </c>
      <c r="M592" s="17"/>
      <c r="N592" s="17">
        <v>0.187460019360006</v>
      </c>
      <c r="O592" s="17">
        <v>0.26152196314480097</v>
      </c>
      <c r="P592" s="17">
        <v>0.137532481829753</v>
      </c>
      <c r="Q592" s="17">
        <v>0.16334645111076701</v>
      </c>
    </row>
    <row r="593" spans="2:17" x14ac:dyDescent="0.35">
      <c r="B593" t="s">
        <v>292</v>
      </c>
      <c r="C593" s="17">
        <v>7.0708662889707896E-2</v>
      </c>
      <c r="D593" s="17">
        <v>8.8375669528144199E-2</v>
      </c>
      <c r="E593" s="17">
        <v>5.0061915426942202E-2</v>
      </c>
      <c r="F593" s="17"/>
      <c r="G593" s="17">
        <v>0.20189509093553901</v>
      </c>
      <c r="H593" s="17">
        <v>3.5739161792470601E-2</v>
      </c>
      <c r="I593" s="17">
        <v>6.6319313100533697E-2</v>
      </c>
      <c r="J593" s="17">
        <v>8.5988483995750598E-2</v>
      </c>
      <c r="K593" s="17">
        <v>0.15431570943572401</v>
      </c>
      <c r="L593" s="17">
        <v>0</v>
      </c>
      <c r="M593" s="17"/>
      <c r="N593" s="17">
        <v>7.9195348441955596E-2</v>
      </c>
      <c r="O593" s="17">
        <v>3.6036607458472002E-2</v>
      </c>
      <c r="P593" s="17">
        <v>8.2956310011835399E-2</v>
      </c>
      <c r="Q593" s="17">
        <v>5.8983265286833002E-2</v>
      </c>
    </row>
    <row r="594" spans="2:17" x14ac:dyDescent="0.35">
      <c r="B594" t="s">
        <v>106</v>
      </c>
      <c r="C594" s="17">
        <v>4.9960156691798298E-2</v>
      </c>
      <c r="D594" s="17">
        <v>2.6737643375749201E-2</v>
      </c>
      <c r="E594" s="17">
        <v>7.7099409973338695E-2</v>
      </c>
      <c r="F594" s="17"/>
      <c r="G594" s="17">
        <v>0.15787600949456099</v>
      </c>
      <c r="H594" s="17">
        <v>1.3908927168028501E-2</v>
      </c>
      <c r="I594" s="17">
        <v>4.23086943581788E-2</v>
      </c>
      <c r="J594" s="17">
        <v>8.6493878732372007E-2</v>
      </c>
      <c r="K594" s="17">
        <v>3.2566053479307702E-2</v>
      </c>
      <c r="L594" s="17">
        <v>0</v>
      </c>
      <c r="M594" s="17"/>
      <c r="N594" s="17">
        <v>2.0680318143963101E-2</v>
      </c>
      <c r="O594" s="17">
        <v>0.112090357726366</v>
      </c>
      <c r="P594" s="17">
        <v>8.5048658219985501E-2</v>
      </c>
      <c r="Q594" s="17">
        <v>9.2233254147220195E-2</v>
      </c>
    </row>
    <row r="595" spans="2:17" x14ac:dyDescent="0.35">
      <c r="C595" s="17"/>
      <c r="D595" s="17"/>
      <c r="E595" s="17"/>
      <c r="F595" s="17"/>
      <c r="G595" s="17"/>
      <c r="H595" s="17"/>
      <c r="I595" s="17"/>
      <c r="J595" s="17"/>
      <c r="K595" s="17"/>
      <c r="L595" s="17"/>
      <c r="M595" s="17"/>
      <c r="N595" s="17"/>
      <c r="O595" s="17"/>
      <c r="P595" s="17"/>
      <c r="Q595" s="17"/>
    </row>
    <row r="596" spans="2:17" x14ac:dyDescent="0.35">
      <c r="B596" s="6" t="s">
        <v>293</v>
      </c>
      <c r="C596" s="17"/>
      <c r="D596" s="17"/>
      <c r="E596" s="17"/>
      <c r="F596" s="17"/>
      <c r="G596" s="17"/>
      <c r="H596" s="17"/>
      <c r="I596" s="17"/>
      <c r="J596" s="17"/>
      <c r="K596" s="17"/>
      <c r="L596" s="17"/>
      <c r="M596" s="17"/>
      <c r="N596" s="17"/>
      <c r="O596" s="17"/>
      <c r="P596" s="17"/>
      <c r="Q596" s="17"/>
    </row>
    <row r="597" spans="2:17" x14ac:dyDescent="0.35">
      <c r="B597" s="24" t="s">
        <v>15</v>
      </c>
      <c r="C597" s="17"/>
      <c r="D597" s="17"/>
      <c r="E597" s="17"/>
      <c r="F597" s="17"/>
      <c r="G597" s="17"/>
      <c r="H597" s="17"/>
      <c r="I597" s="17"/>
      <c r="J597" s="17"/>
      <c r="K597" s="17"/>
      <c r="L597" s="17"/>
      <c r="M597" s="17"/>
      <c r="N597" s="17"/>
      <c r="O597" s="17"/>
      <c r="P597" s="17"/>
      <c r="Q597" s="17"/>
    </row>
    <row r="598" spans="2:17" x14ac:dyDescent="0.35">
      <c r="B598" t="s">
        <v>294</v>
      </c>
      <c r="C598" s="17">
        <v>0.59680287744330696</v>
      </c>
      <c r="D598" s="17">
        <v>0.56971283406136797</v>
      </c>
      <c r="E598" s="17">
        <v>0.62351130409456101</v>
      </c>
      <c r="F598" s="17"/>
      <c r="G598" s="17">
        <v>0.54171127106743799</v>
      </c>
      <c r="H598" s="17">
        <v>0.66829227572502303</v>
      </c>
      <c r="I598" s="17">
        <v>0.61235622880262996</v>
      </c>
      <c r="J598" s="17">
        <v>0.56028196295490795</v>
      </c>
      <c r="K598" s="17">
        <v>0.51857624893694998</v>
      </c>
      <c r="L598" s="17">
        <v>0.79967919281508004</v>
      </c>
      <c r="M598" s="17"/>
      <c r="N598" s="17">
        <v>0.64990784556359105</v>
      </c>
      <c r="O598" s="17">
        <v>0.55840511130244996</v>
      </c>
      <c r="P598" s="17">
        <v>0.50407404127140598</v>
      </c>
      <c r="Q598" s="17">
        <v>0.52995147264680997</v>
      </c>
    </row>
    <row r="599" spans="2:17" x14ac:dyDescent="0.35">
      <c r="B599" t="s">
        <v>295</v>
      </c>
      <c r="C599" s="17">
        <v>0.37860039240129501</v>
      </c>
      <c r="D599" s="17">
        <v>0.40014756208569002</v>
      </c>
      <c r="E599" s="17">
        <v>0.35642091730271003</v>
      </c>
      <c r="F599" s="17"/>
      <c r="G599" s="17">
        <v>0.53511824776763905</v>
      </c>
      <c r="H599" s="17">
        <v>0.40239292307199998</v>
      </c>
      <c r="I599" s="17">
        <v>0.35878109030838401</v>
      </c>
      <c r="J599" s="17">
        <v>0.37101874736843798</v>
      </c>
      <c r="K599" s="17">
        <v>0.48309913622552098</v>
      </c>
      <c r="L599" s="17">
        <v>0.17834317485786799</v>
      </c>
      <c r="M599" s="17"/>
      <c r="N599" s="17">
        <v>0.38645946881530102</v>
      </c>
      <c r="O599" s="17">
        <v>0.347210787001279</v>
      </c>
      <c r="P599" s="17">
        <v>0.40043513263901098</v>
      </c>
      <c r="Q599" s="17">
        <v>0.37075612635263799</v>
      </c>
    </row>
    <row r="600" spans="2:17" x14ac:dyDescent="0.35">
      <c r="B600" t="s">
        <v>296</v>
      </c>
      <c r="C600" s="17">
        <v>0.37557540412082102</v>
      </c>
      <c r="D600" s="17">
        <v>0.38292932979516597</v>
      </c>
      <c r="E600" s="17">
        <v>0.36759607126075899</v>
      </c>
      <c r="F600" s="17"/>
      <c r="G600" s="17">
        <v>0.13203634786211199</v>
      </c>
      <c r="H600" s="17">
        <v>0.476222073791988</v>
      </c>
      <c r="I600" s="17">
        <v>0.41493312316637398</v>
      </c>
      <c r="J600" s="17">
        <v>0.306623215539094</v>
      </c>
      <c r="K600" s="17">
        <v>0.26648705880802198</v>
      </c>
      <c r="L600" s="17">
        <v>0.47137625453693299</v>
      </c>
      <c r="M600" s="17"/>
      <c r="N600" s="17">
        <v>0.43908622141370302</v>
      </c>
      <c r="O600" s="17">
        <v>0.296498974234437</v>
      </c>
      <c r="P600" s="17">
        <v>0.26588415406254001</v>
      </c>
      <c r="Q600" s="17">
        <v>0.33625556714515398</v>
      </c>
    </row>
    <row r="601" spans="2:17" x14ac:dyDescent="0.35">
      <c r="B601" t="s">
        <v>297</v>
      </c>
      <c r="C601" s="17">
        <v>0.29376229911312202</v>
      </c>
      <c r="D601" s="17">
        <v>0.31973276389896299</v>
      </c>
      <c r="E601" s="17">
        <v>0.26806552445730297</v>
      </c>
      <c r="F601" s="17"/>
      <c r="G601" s="17">
        <v>0.23989331930301699</v>
      </c>
      <c r="H601" s="17">
        <v>0.34218723313742599</v>
      </c>
      <c r="I601" s="17">
        <v>0.303609347082343</v>
      </c>
      <c r="J601" s="17">
        <v>0.278652117654419</v>
      </c>
      <c r="K601" s="17">
        <v>0.24713096843073801</v>
      </c>
      <c r="L601" s="17">
        <v>4.6750081342496801E-2</v>
      </c>
      <c r="M601" s="17"/>
      <c r="N601" s="17">
        <v>0.325228481620292</v>
      </c>
      <c r="O601" s="17">
        <v>0.25161632484789498</v>
      </c>
      <c r="P601" s="17">
        <v>0.28976710361314401</v>
      </c>
      <c r="Q601" s="17">
        <v>0.23994299530892799</v>
      </c>
    </row>
    <row r="602" spans="2:17" x14ac:dyDescent="0.35">
      <c r="B602" t="s">
        <v>298</v>
      </c>
      <c r="C602" s="17">
        <v>0.28794411446914098</v>
      </c>
      <c r="D602" s="17">
        <v>0.300176695587767</v>
      </c>
      <c r="E602" s="17">
        <v>0.27598902934911401</v>
      </c>
      <c r="F602" s="17"/>
      <c r="G602" s="17">
        <v>0.187555997420604</v>
      </c>
      <c r="H602" s="17">
        <v>0.29894337387859199</v>
      </c>
      <c r="I602" s="17">
        <v>0.26537272947860002</v>
      </c>
      <c r="J602" s="17">
        <v>0.29842874160145799</v>
      </c>
      <c r="K602" s="17">
        <v>0.382839735797388</v>
      </c>
      <c r="L602" s="17">
        <v>9.1971171725804601E-2</v>
      </c>
      <c r="M602" s="17"/>
      <c r="N602" s="17">
        <v>0.30353161497036402</v>
      </c>
      <c r="O602" s="17">
        <v>0.29908150582231002</v>
      </c>
      <c r="P602" s="17">
        <v>0.23786766716455399</v>
      </c>
      <c r="Q602" s="17">
        <v>0.26434603526796402</v>
      </c>
    </row>
    <row r="603" spans="2:17" x14ac:dyDescent="0.35">
      <c r="B603" t="s">
        <v>299</v>
      </c>
      <c r="C603" s="17">
        <v>0.148801328157393</v>
      </c>
      <c r="D603" s="17">
        <v>0.17463046706836899</v>
      </c>
      <c r="E603" s="17">
        <v>0.123101980092976</v>
      </c>
      <c r="F603" s="17"/>
      <c r="G603" s="17">
        <v>0.33556893532750298</v>
      </c>
      <c r="H603" s="17">
        <v>0.162199559523236</v>
      </c>
      <c r="I603" s="17">
        <v>0.15386083398556999</v>
      </c>
      <c r="J603" s="17">
        <v>0.120389941995866</v>
      </c>
      <c r="K603" s="17">
        <v>0.16554752435536199</v>
      </c>
      <c r="L603" s="17">
        <v>0.38920481499710702</v>
      </c>
      <c r="M603" s="17"/>
      <c r="N603" s="17">
        <v>0.17698340885271899</v>
      </c>
      <c r="O603" s="17">
        <v>0.10541449605289201</v>
      </c>
      <c r="P603" s="17">
        <v>0.14614198333669901</v>
      </c>
      <c r="Q603" s="17">
        <v>0.107969813946525</v>
      </c>
    </row>
    <row r="604" spans="2:17" x14ac:dyDescent="0.35">
      <c r="B604" t="s">
        <v>57</v>
      </c>
      <c r="C604" s="17">
        <v>6.2959105514959299E-2</v>
      </c>
      <c r="D604" s="17">
        <v>5.5404545261616998E-2</v>
      </c>
      <c r="E604" s="17">
        <v>7.0581477670626405E-2</v>
      </c>
      <c r="F604" s="17"/>
      <c r="G604" s="17">
        <v>4.4973662290790903E-2</v>
      </c>
      <c r="H604" s="17">
        <v>2.8568664647607701E-2</v>
      </c>
      <c r="I604" s="17">
        <v>5.5002143091787602E-2</v>
      </c>
      <c r="J604" s="17">
        <v>9.6977724295386106E-2</v>
      </c>
      <c r="K604" s="17">
        <v>3.9261176533917697E-2</v>
      </c>
      <c r="L604" s="17">
        <v>4.2325898596848599E-2</v>
      </c>
      <c r="M604" s="17"/>
      <c r="N604" s="17">
        <v>3.2216681608682102E-2</v>
      </c>
      <c r="O604" s="17">
        <v>9.2660234653982806E-2</v>
      </c>
      <c r="P604" s="17">
        <v>7.4515326520707401E-2</v>
      </c>
      <c r="Q604" s="17">
        <v>0.12443010390055601</v>
      </c>
    </row>
    <row r="605" spans="2:17" x14ac:dyDescent="0.35">
      <c r="B605" t="s">
        <v>77</v>
      </c>
      <c r="C605" s="17">
        <v>2.9109220266256501E-2</v>
      </c>
      <c r="D605" s="17">
        <v>2.4832076236197001E-2</v>
      </c>
      <c r="E605" s="17">
        <v>3.3418264435219801E-2</v>
      </c>
      <c r="F605" s="17"/>
      <c r="G605" s="17">
        <v>0</v>
      </c>
      <c r="H605" s="17">
        <v>2.2246771029972899E-3</v>
      </c>
      <c r="I605" s="17">
        <v>2.16655732540561E-2</v>
      </c>
      <c r="J605" s="17">
        <v>5.4081358453051002E-2</v>
      </c>
      <c r="K605" s="17">
        <v>2.57530076840174E-2</v>
      </c>
      <c r="L605" s="17">
        <v>0</v>
      </c>
      <c r="M605" s="17"/>
      <c r="N605" s="17">
        <v>1.7299292790925101E-2</v>
      </c>
      <c r="O605" s="17">
        <v>5.37008310543238E-2</v>
      </c>
      <c r="P605" s="17">
        <v>3.1651046262320202E-2</v>
      </c>
      <c r="Q605" s="17">
        <v>3.6843301707028001E-2</v>
      </c>
    </row>
    <row r="606" spans="2:17" x14ac:dyDescent="0.35">
      <c r="C606" s="17"/>
      <c r="D606" s="17"/>
      <c r="E606" s="17"/>
      <c r="F606" s="17"/>
      <c r="G606" s="17"/>
      <c r="H606" s="17"/>
      <c r="I606" s="17"/>
      <c r="J606" s="17"/>
      <c r="K606" s="17"/>
      <c r="L606" s="17"/>
      <c r="M606" s="17"/>
      <c r="N606" s="17"/>
      <c r="O606" s="17"/>
      <c r="P606" s="17"/>
      <c r="Q606" s="17"/>
    </row>
    <row r="607" spans="2:17" x14ac:dyDescent="0.35">
      <c r="B607" s="6" t="s">
        <v>300</v>
      </c>
      <c r="C607" s="17"/>
      <c r="D607" s="17"/>
      <c r="E607" s="17"/>
      <c r="F607" s="17"/>
      <c r="G607" s="17"/>
      <c r="H607" s="17"/>
      <c r="I607" s="17"/>
      <c r="J607" s="17"/>
      <c r="K607" s="17"/>
      <c r="L607" s="17"/>
      <c r="M607" s="17"/>
      <c r="N607" s="17"/>
      <c r="O607" s="17"/>
      <c r="P607" s="17"/>
      <c r="Q607" s="17"/>
    </row>
    <row r="608" spans="2:17" x14ac:dyDescent="0.35">
      <c r="B608" s="24" t="s">
        <v>15</v>
      </c>
      <c r="C608" s="17"/>
      <c r="D608" s="17"/>
      <c r="E608" s="17"/>
      <c r="F608" s="17"/>
      <c r="G608" s="17"/>
      <c r="H608" s="17"/>
      <c r="I608" s="17"/>
      <c r="J608" s="17"/>
      <c r="K608" s="17"/>
      <c r="L608" s="17"/>
      <c r="M608" s="17"/>
      <c r="N608" s="17"/>
      <c r="O608" s="17"/>
      <c r="P608" s="17"/>
      <c r="Q608" s="17"/>
    </row>
    <row r="609" spans="2:17" x14ac:dyDescent="0.35">
      <c r="B609" t="s">
        <v>301</v>
      </c>
      <c r="C609" s="17">
        <v>8.6307449855356794E-2</v>
      </c>
      <c r="D609" s="17">
        <v>0.105223636686369</v>
      </c>
      <c r="E609" s="17">
        <v>6.7463798591087101E-2</v>
      </c>
      <c r="F609" s="17"/>
      <c r="G609" s="17">
        <v>0.17261364365774401</v>
      </c>
      <c r="H609" s="17">
        <v>0.15295808874785199</v>
      </c>
      <c r="I609" s="17">
        <v>9.8249469445397905E-2</v>
      </c>
      <c r="J609" s="17">
        <v>5.19404971043122E-2</v>
      </c>
      <c r="K609" s="17">
        <v>4.2972810081841298E-2</v>
      </c>
      <c r="L609" s="17">
        <v>0</v>
      </c>
      <c r="M609" s="17"/>
      <c r="N609" s="17">
        <v>0.10617593964088801</v>
      </c>
      <c r="O609" s="17">
        <v>5.4733852961191397E-2</v>
      </c>
      <c r="P609" s="17">
        <v>6.3118911639335598E-2</v>
      </c>
      <c r="Q609" s="17">
        <v>7.7657042784003302E-2</v>
      </c>
    </row>
    <row r="610" spans="2:17" x14ac:dyDescent="0.35">
      <c r="B610" t="s">
        <v>302</v>
      </c>
      <c r="C610" s="17">
        <v>0.227301462557922</v>
      </c>
      <c r="D610" s="17">
        <v>0.26999722633703499</v>
      </c>
      <c r="E610" s="17">
        <v>0.18480169979685099</v>
      </c>
      <c r="F610" s="17"/>
      <c r="G610" s="17">
        <v>0.306635365491708</v>
      </c>
      <c r="H610" s="17">
        <v>0.31159555538252798</v>
      </c>
      <c r="I610" s="17">
        <v>0.24907772173942899</v>
      </c>
      <c r="J610" s="17">
        <v>0.172472142841787</v>
      </c>
      <c r="K610" s="17">
        <v>0.16360675077217701</v>
      </c>
      <c r="L610" s="17">
        <v>0.29333237088580799</v>
      </c>
      <c r="M610" s="17"/>
      <c r="N610" s="17">
        <v>0.27731324608874097</v>
      </c>
      <c r="O610" s="17">
        <v>0.16028151302035901</v>
      </c>
      <c r="P610" s="17">
        <v>0.18978845718946</v>
      </c>
      <c r="Q610" s="17">
        <v>0.15848456349960799</v>
      </c>
    </row>
    <row r="611" spans="2:17" x14ac:dyDescent="0.35">
      <c r="B611" t="s">
        <v>303</v>
      </c>
      <c r="C611" s="17">
        <v>0.33153370153892198</v>
      </c>
      <c r="D611" s="17">
        <v>0.30787151375527699</v>
      </c>
      <c r="E611" s="17">
        <v>0.35454837405506601</v>
      </c>
      <c r="F611" s="17"/>
      <c r="G611" s="17">
        <v>0.52075099085054799</v>
      </c>
      <c r="H611" s="17">
        <v>0.33180316765226697</v>
      </c>
      <c r="I611" s="17">
        <v>0.31585160815243501</v>
      </c>
      <c r="J611" s="17">
        <v>0.35097788469135299</v>
      </c>
      <c r="K611" s="17">
        <v>0.33461554363269802</v>
      </c>
      <c r="L611" s="17">
        <v>0.27643099679234301</v>
      </c>
      <c r="M611" s="17"/>
      <c r="N611" s="17">
        <v>0.33891895720058401</v>
      </c>
      <c r="O611" s="17">
        <v>0.29959037400485999</v>
      </c>
      <c r="P611" s="17">
        <v>0.33935163410083902</v>
      </c>
      <c r="Q611" s="17">
        <v>0.33720401430318703</v>
      </c>
    </row>
    <row r="612" spans="2:17" x14ac:dyDescent="0.35">
      <c r="B612" t="s">
        <v>304</v>
      </c>
      <c r="C612" s="17">
        <v>0.229731944752227</v>
      </c>
      <c r="D612" s="17">
        <v>0.21393168172826801</v>
      </c>
      <c r="E612" s="17">
        <v>0.24577143783975</v>
      </c>
      <c r="F612" s="17"/>
      <c r="G612" s="17">
        <v>0</v>
      </c>
      <c r="H612" s="17">
        <v>0.12897749636879499</v>
      </c>
      <c r="I612" s="17">
        <v>0.228818408584264</v>
      </c>
      <c r="J612" s="17">
        <v>0.26028296305263399</v>
      </c>
      <c r="K612" s="17">
        <v>0.296862827555047</v>
      </c>
      <c r="L612" s="17">
        <v>0.27224172373377697</v>
      </c>
      <c r="M612" s="17"/>
      <c r="N612" s="17">
        <v>0.19171947712850401</v>
      </c>
      <c r="O612" s="17">
        <v>0.32673087259934003</v>
      </c>
      <c r="P612" s="17">
        <v>0.281086800915198</v>
      </c>
      <c r="Q612" s="17">
        <v>0.20437508469816101</v>
      </c>
    </row>
    <row r="613" spans="2:17" x14ac:dyDescent="0.35">
      <c r="B613" t="s">
        <v>57</v>
      </c>
      <c r="C613" s="17">
        <v>0.12512544129557199</v>
      </c>
      <c r="D613" s="17">
        <v>0.102975941493051</v>
      </c>
      <c r="E613" s="17">
        <v>0.147414689717247</v>
      </c>
      <c r="F613" s="17"/>
      <c r="G613" s="17">
        <v>0</v>
      </c>
      <c r="H613" s="17">
        <v>7.4665691848557703E-2</v>
      </c>
      <c r="I613" s="17">
        <v>0.10800279207847401</v>
      </c>
      <c r="J613" s="17">
        <v>0.16432651230991399</v>
      </c>
      <c r="K613" s="17">
        <v>0.16194206795823701</v>
      </c>
      <c r="L613" s="17">
        <v>0.157994908588072</v>
      </c>
      <c r="M613" s="17"/>
      <c r="N613" s="17">
        <v>8.5872379941284202E-2</v>
      </c>
      <c r="O613" s="17">
        <v>0.15866338741424901</v>
      </c>
      <c r="P613" s="17">
        <v>0.12665419615516799</v>
      </c>
      <c r="Q613" s="17">
        <v>0.22227929471504099</v>
      </c>
    </row>
    <row r="614" spans="2:17" x14ac:dyDescent="0.35">
      <c r="C614" s="17"/>
      <c r="D614" s="17"/>
      <c r="E614" s="17"/>
      <c r="F614" s="17"/>
      <c r="G614" s="17"/>
      <c r="H614" s="17"/>
      <c r="I614" s="17"/>
      <c r="J614" s="17"/>
      <c r="K614" s="17"/>
      <c r="L614" s="17"/>
      <c r="M614" s="17"/>
      <c r="N614" s="17"/>
      <c r="O614" s="17"/>
      <c r="P614" s="17"/>
      <c r="Q614" s="17"/>
    </row>
    <row r="615" spans="2:17" x14ac:dyDescent="0.35">
      <c r="B615" s="6" t="s">
        <v>305</v>
      </c>
      <c r="C615" s="17"/>
      <c r="D615" s="17"/>
      <c r="E615" s="17"/>
      <c r="F615" s="17"/>
      <c r="G615" s="17"/>
      <c r="H615" s="17"/>
      <c r="I615" s="17"/>
      <c r="J615" s="17"/>
      <c r="K615" s="17"/>
      <c r="L615" s="17"/>
      <c r="M615" s="17"/>
      <c r="N615" s="17"/>
      <c r="O615" s="17"/>
      <c r="P615" s="17"/>
      <c r="Q615" s="17"/>
    </row>
    <row r="616" spans="2:17" x14ac:dyDescent="0.35">
      <c r="B616" s="24" t="s">
        <v>15</v>
      </c>
      <c r="C616" s="17"/>
      <c r="D616" s="17"/>
      <c r="E616" s="17"/>
      <c r="F616" s="17"/>
      <c r="G616" s="17"/>
      <c r="H616" s="17"/>
      <c r="I616" s="17"/>
      <c r="J616" s="17"/>
      <c r="K616" s="17"/>
      <c r="L616" s="17"/>
      <c r="M616" s="17"/>
      <c r="N616" s="17"/>
      <c r="O616" s="17"/>
      <c r="P616" s="17"/>
      <c r="Q616" s="17"/>
    </row>
    <row r="617" spans="2:17" x14ac:dyDescent="0.35">
      <c r="B617" t="s">
        <v>306</v>
      </c>
      <c r="C617" s="17">
        <v>0.27985263035998997</v>
      </c>
      <c r="D617" s="17">
        <v>0.29235103405896901</v>
      </c>
      <c r="E617" s="17">
        <v>0.26762349945936997</v>
      </c>
      <c r="F617" s="17"/>
      <c r="G617" s="17">
        <v>0.139506114403149</v>
      </c>
      <c r="H617" s="17">
        <v>0.32783799420243398</v>
      </c>
      <c r="I617" s="17">
        <v>0.308912369536534</v>
      </c>
      <c r="J617" s="17">
        <v>0.242765049788667</v>
      </c>
      <c r="K617" s="17">
        <v>0.2199744220721</v>
      </c>
      <c r="L617" s="17">
        <v>0</v>
      </c>
      <c r="M617" s="17"/>
      <c r="N617" s="17">
        <v>0.31780282980586799</v>
      </c>
      <c r="O617" s="17">
        <v>0.27104195426750899</v>
      </c>
      <c r="P617" s="17">
        <v>0.23850568003953099</v>
      </c>
      <c r="Q617" s="17">
        <v>0.198928473448402</v>
      </c>
    </row>
    <row r="618" spans="2:17" x14ac:dyDescent="0.35">
      <c r="B618" t="s">
        <v>307</v>
      </c>
      <c r="C618" s="17">
        <v>0.62986345410022304</v>
      </c>
      <c r="D618" s="17">
        <v>0.63846808462107896</v>
      </c>
      <c r="E618" s="17">
        <v>0.62088514236581205</v>
      </c>
      <c r="F618" s="17"/>
      <c r="G618" s="17">
        <v>0.86049388559685103</v>
      </c>
      <c r="H618" s="17">
        <v>0.61550814413888399</v>
      </c>
      <c r="I618" s="17">
        <v>0.60215667562106401</v>
      </c>
      <c r="J618" s="17">
        <v>0.64704337464107597</v>
      </c>
      <c r="K618" s="17">
        <v>0.690612103152214</v>
      </c>
      <c r="L618" s="17">
        <v>0.95324991865750297</v>
      </c>
      <c r="M618" s="17"/>
      <c r="N618" s="17">
        <v>0.61839530098552298</v>
      </c>
      <c r="O618" s="17">
        <v>0.61384082498965098</v>
      </c>
      <c r="P618" s="17">
        <v>0.65361898016793396</v>
      </c>
      <c r="Q618" s="17">
        <v>0.66352257109523305</v>
      </c>
    </row>
    <row r="619" spans="2:17" x14ac:dyDescent="0.35">
      <c r="B619" t="s">
        <v>57</v>
      </c>
      <c r="C619" s="17">
        <v>9.0283915539786902E-2</v>
      </c>
      <c r="D619" s="17">
        <v>6.91808813199523E-2</v>
      </c>
      <c r="E619" s="17">
        <v>0.11149135817481801</v>
      </c>
      <c r="F619" s="17"/>
      <c r="G619" s="17">
        <v>0</v>
      </c>
      <c r="H619" s="17">
        <v>5.6653861658682497E-2</v>
      </c>
      <c r="I619" s="17">
        <v>8.8930954842401697E-2</v>
      </c>
      <c r="J619" s="17">
        <v>0.11019157557025699</v>
      </c>
      <c r="K619" s="17">
        <v>8.9413474775685398E-2</v>
      </c>
      <c r="L619" s="17">
        <v>4.6750081342496801E-2</v>
      </c>
      <c r="M619" s="17"/>
      <c r="N619" s="17">
        <v>6.3801869208609002E-2</v>
      </c>
      <c r="O619" s="17">
        <v>0.11511722074284</v>
      </c>
      <c r="P619" s="17">
        <v>0.107875339792535</v>
      </c>
      <c r="Q619" s="17">
        <v>0.137548955456365</v>
      </c>
    </row>
    <row r="620" spans="2:17" x14ac:dyDescent="0.35">
      <c r="C620" s="17"/>
      <c r="D620" s="17"/>
      <c r="E620" s="17"/>
      <c r="F620" s="17"/>
      <c r="G620" s="17"/>
      <c r="H620" s="17"/>
      <c r="I620" s="17"/>
      <c r="J620" s="17"/>
      <c r="K620" s="17"/>
      <c r="L620" s="17"/>
      <c r="M620" s="17"/>
      <c r="N620" s="17"/>
      <c r="O620" s="17"/>
      <c r="P620" s="17"/>
      <c r="Q620" s="17"/>
    </row>
    <row r="621" spans="2:17" x14ac:dyDescent="0.35">
      <c r="B621" s="6" t="s">
        <v>305</v>
      </c>
      <c r="C621" s="17"/>
      <c r="D621" s="17"/>
      <c r="E621" s="17"/>
      <c r="F621" s="17"/>
      <c r="G621" s="17"/>
      <c r="H621" s="17"/>
      <c r="I621" s="17"/>
      <c r="J621" s="17"/>
      <c r="K621" s="17"/>
      <c r="L621" s="17"/>
      <c r="M621" s="17"/>
      <c r="N621" s="17"/>
      <c r="O621" s="17"/>
      <c r="P621" s="17"/>
      <c r="Q621" s="17"/>
    </row>
    <row r="622" spans="2:17" x14ac:dyDescent="0.35">
      <c r="B622" s="24" t="s">
        <v>15</v>
      </c>
      <c r="C622" s="17"/>
      <c r="D622" s="17"/>
      <c r="E622" s="17"/>
      <c r="F622" s="17"/>
      <c r="G622" s="17"/>
      <c r="H622" s="17"/>
      <c r="I622" s="17"/>
      <c r="J622" s="17"/>
      <c r="K622" s="17"/>
      <c r="L622" s="17"/>
      <c r="M622" s="17"/>
      <c r="N622" s="17"/>
      <c r="O622" s="17"/>
      <c r="P622" s="17"/>
      <c r="Q622" s="17"/>
    </row>
    <row r="623" spans="2:17" x14ac:dyDescent="0.35">
      <c r="B623" t="s">
        <v>308</v>
      </c>
      <c r="C623" s="17">
        <v>0.343513498017534</v>
      </c>
      <c r="D623" s="17">
        <v>0.36668776599436298</v>
      </c>
      <c r="E623" s="17">
        <v>0.32066429184048301</v>
      </c>
      <c r="F623" s="17"/>
      <c r="G623" s="17">
        <v>0.392528766417925</v>
      </c>
      <c r="H623" s="17">
        <v>0.32957549230744199</v>
      </c>
      <c r="I623" s="17">
        <v>0.34106419322651799</v>
      </c>
      <c r="J623" s="17">
        <v>0.36445480437694</v>
      </c>
      <c r="K623" s="17">
        <v>0.32340370330037499</v>
      </c>
      <c r="L623" s="17">
        <v>7.4002888011812096E-2</v>
      </c>
      <c r="M623" s="17"/>
      <c r="N623" s="17">
        <v>0.330984224156537</v>
      </c>
      <c r="O623" s="17">
        <v>0.32340132748882999</v>
      </c>
      <c r="P623" s="17">
        <v>0.36623536702571202</v>
      </c>
      <c r="Q623" s="17">
        <v>0.38788822034506998</v>
      </c>
    </row>
    <row r="624" spans="2:17" x14ac:dyDescent="0.35">
      <c r="B624" t="s">
        <v>309</v>
      </c>
      <c r="C624" s="17">
        <v>0.52514463746929596</v>
      </c>
      <c r="D624" s="17">
        <v>0.54001635852323004</v>
      </c>
      <c r="E624" s="17">
        <v>0.50979083934039104</v>
      </c>
      <c r="F624" s="17"/>
      <c r="G624" s="17">
        <v>0.607471233582076</v>
      </c>
      <c r="H624" s="17">
        <v>0.59327504530186403</v>
      </c>
      <c r="I624" s="17">
        <v>0.52701596612368795</v>
      </c>
      <c r="J624" s="17">
        <v>0.48576872614514499</v>
      </c>
      <c r="K624" s="17">
        <v>0.51961357525528995</v>
      </c>
      <c r="L624" s="17">
        <v>0.79362860398993496</v>
      </c>
      <c r="M624" s="17"/>
      <c r="N624" s="17">
        <v>0.57421602702131103</v>
      </c>
      <c r="O624" s="17">
        <v>0.52325237783934198</v>
      </c>
      <c r="P624" s="17">
        <v>0.439941774422551</v>
      </c>
      <c r="Q624" s="17">
        <v>0.435663630032876</v>
      </c>
    </row>
    <row r="625" spans="2:17" x14ac:dyDescent="0.35">
      <c r="B625" t="s">
        <v>57</v>
      </c>
      <c r="C625" s="17">
        <v>0.13134186451317001</v>
      </c>
      <c r="D625" s="17">
        <v>9.3295875482406795E-2</v>
      </c>
      <c r="E625" s="17">
        <v>0.169544868819127</v>
      </c>
      <c r="F625" s="17"/>
      <c r="G625" s="17">
        <v>0</v>
      </c>
      <c r="H625" s="17">
        <v>7.7149462390694604E-2</v>
      </c>
      <c r="I625" s="17">
        <v>0.13191984064979401</v>
      </c>
      <c r="J625" s="17">
        <v>0.14977646947791401</v>
      </c>
      <c r="K625" s="17">
        <v>0.156982721444335</v>
      </c>
      <c r="L625" s="17">
        <v>0.132368507998253</v>
      </c>
      <c r="M625" s="17"/>
      <c r="N625" s="17">
        <v>9.47997488221516E-2</v>
      </c>
      <c r="O625" s="17">
        <v>0.153346294671828</v>
      </c>
      <c r="P625" s="17">
        <v>0.193822858551738</v>
      </c>
      <c r="Q625" s="17">
        <v>0.17644814962205399</v>
      </c>
    </row>
    <row r="626" spans="2:17" x14ac:dyDescent="0.35">
      <c r="C626" s="17"/>
      <c r="D626" s="17"/>
      <c r="E626" s="17"/>
      <c r="F626" s="17"/>
      <c r="G626" s="17"/>
      <c r="H626" s="17"/>
      <c r="I626" s="17"/>
      <c r="J626" s="17"/>
      <c r="K626" s="17"/>
      <c r="L626" s="17"/>
      <c r="M626" s="17"/>
      <c r="N626" s="17"/>
      <c r="O626" s="17"/>
      <c r="P626" s="17"/>
      <c r="Q626" s="17"/>
    </row>
    <row r="627" spans="2:17" x14ac:dyDescent="0.35">
      <c r="B627" s="6" t="s">
        <v>310</v>
      </c>
      <c r="C627" s="17"/>
      <c r="D627" s="17"/>
      <c r="E627" s="17"/>
      <c r="F627" s="17"/>
      <c r="G627" s="17"/>
      <c r="H627" s="17"/>
      <c r="I627" s="17"/>
      <c r="J627" s="17"/>
      <c r="K627" s="17"/>
      <c r="L627" s="17"/>
      <c r="M627" s="17"/>
      <c r="N627" s="17"/>
      <c r="O627" s="17"/>
      <c r="P627" s="17"/>
      <c r="Q627" s="17"/>
    </row>
    <row r="628" spans="2:17" x14ac:dyDescent="0.35">
      <c r="B628" s="24" t="s">
        <v>15</v>
      </c>
      <c r="C628" s="17"/>
      <c r="D628" s="17"/>
      <c r="E628" s="17"/>
      <c r="F628" s="17"/>
      <c r="G628" s="17"/>
      <c r="H628" s="17"/>
      <c r="I628" s="17"/>
      <c r="J628" s="17"/>
      <c r="K628" s="17"/>
      <c r="L628" s="17"/>
      <c r="M628" s="17"/>
      <c r="N628" s="17"/>
      <c r="O628" s="17"/>
      <c r="P628" s="17"/>
      <c r="Q628" s="17"/>
    </row>
    <row r="629" spans="2:17" x14ac:dyDescent="0.35">
      <c r="B629" t="s">
        <v>311</v>
      </c>
      <c r="C629" s="17">
        <v>0.68753880231027098</v>
      </c>
      <c r="D629" s="17">
        <v>0.68883415799291903</v>
      </c>
      <c r="E629" s="17">
        <v>0.68692551380272504</v>
      </c>
      <c r="F629" s="17"/>
      <c r="G629" s="17">
        <v>0.59935989597438299</v>
      </c>
      <c r="H629" s="17">
        <v>0.69171663045481102</v>
      </c>
      <c r="I629" s="17">
        <v>0.69674981495371202</v>
      </c>
      <c r="J629" s="17">
        <v>0.67804701842329096</v>
      </c>
      <c r="K629" s="17">
        <v>0.64725539885619998</v>
      </c>
      <c r="L629" s="17">
        <v>0.95767410140315101</v>
      </c>
      <c r="M629" s="17"/>
      <c r="N629" s="17">
        <v>0.74740401425996394</v>
      </c>
      <c r="O629" s="17">
        <v>0.66145498360294197</v>
      </c>
      <c r="P629" s="17">
        <v>0.60147867473348904</v>
      </c>
      <c r="Q629" s="17">
        <v>0.57694429103617495</v>
      </c>
    </row>
    <row r="630" spans="2:17" x14ac:dyDescent="0.35">
      <c r="B630" t="s">
        <v>312</v>
      </c>
      <c r="C630" s="17">
        <v>0.589915785326937</v>
      </c>
      <c r="D630" s="17">
        <v>0.60250643218939903</v>
      </c>
      <c r="E630" s="17">
        <v>0.57690899380098704</v>
      </c>
      <c r="F630" s="17"/>
      <c r="G630" s="17">
        <v>0.60640456203880799</v>
      </c>
      <c r="H630" s="17">
        <v>0.62912855093086895</v>
      </c>
      <c r="I630" s="17">
        <v>0.58225714302063902</v>
      </c>
      <c r="J630" s="17">
        <v>0.57615005196130098</v>
      </c>
      <c r="K630" s="17">
        <v>0.59481423531198396</v>
      </c>
      <c r="L630" s="17">
        <v>0.84642927415757596</v>
      </c>
      <c r="M630" s="17"/>
      <c r="N630" s="17">
        <v>0.65216274904939697</v>
      </c>
      <c r="O630" s="17">
        <v>0.55956851702612498</v>
      </c>
      <c r="P630" s="17">
        <v>0.49600533268097102</v>
      </c>
      <c r="Q630" s="17">
        <v>0.48125803632898201</v>
      </c>
    </row>
    <row r="631" spans="2:17" x14ac:dyDescent="0.35">
      <c r="B631" t="s">
        <v>313</v>
      </c>
      <c r="C631" s="17">
        <v>0.46220131047835</v>
      </c>
      <c r="D631" s="17">
        <v>0.44885905885319699</v>
      </c>
      <c r="E631" s="17">
        <v>0.475018645748363</v>
      </c>
      <c r="F631" s="17"/>
      <c r="G631" s="17">
        <v>0.30071984526282097</v>
      </c>
      <c r="H631" s="17">
        <v>0.55351736327088097</v>
      </c>
      <c r="I631" s="17">
        <v>0.475208669401258</v>
      </c>
      <c r="J631" s="17">
        <v>0.40368895954366801</v>
      </c>
      <c r="K631" s="17">
        <v>0.436988608349409</v>
      </c>
      <c r="L631" s="17">
        <v>0.87052668378820597</v>
      </c>
      <c r="M631" s="17"/>
      <c r="N631" s="17">
        <v>0.52137534840488498</v>
      </c>
      <c r="O631" s="17">
        <v>0.40144268006023998</v>
      </c>
      <c r="P631" s="17">
        <v>0.36622860864621398</v>
      </c>
      <c r="Q631" s="17">
        <v>0.40039381887883801</v>
      </c>
    </row>
    <row r="632" spans="2:17" x14ac:dyDescent="0.35">
      <c r="B632" t="s">
        <v>314</v>
      </c>
      <c r="C632" s="17">
        <v>0.41168261564557002</v>
      </c>
      <c r="D632" s="17">
        <v>0.425300849238269</v>
      </c>
      <c r="E632" s="17">
        <v>0.398463827651303</v>
      </c>
      <c r="F632" s="17"/>
      <c r="G632" s="17">
        <v>0.32903978224737701</v>
      </c>
      <c r="H632" s="17">
        <v>0.45276825617634098</v>
      </c>
      <c r="I632" s="17">
        <v>0.42326071686198902</v>
      </c>
      <c r="J632" s="17">
        <v>0.38357290719632903</v>
      </c>
      <c r="K632" s="17">
        <v>0.37559542285416397</v>
      </c>
      <c r="L632" s="17">
        <v>0.60389541918184098</v>
      </c>
      <c r="M632" s="17"/>
      <c r="N632" s="17">
        <v>0.46207513209249901</v>
      </c>
      <c r="O632" s="17">
        <v>0.36732822794351899</v>
      </c>
      <c r="P632" s="17">
        <v>0.381860829242403</v>
      </c>
      <c r="Q632" s="17">
        <v>0.31882794952037402</v>
      </c>
    </row>
    <row r="633" spans="2:17" x14ac:dyDescent="0.35">
      <c r="B633" t="s">
        <v>315</v>
      </c>
      <c r="C633" s="17">
        <v>0.35575635171396403</v>
      </c>
      <c r="D633" s="17">
        <v>0.36055421803795501</v>
      </c>
      <c r="E633" s="17">
        <v>0.35031517427544101</v>
      </c>
      <c r="F633" s="17"/>
      <c r="G633" s="17">
        <v>0.277344783070405</v>
      </c>
      <c r="H633" s="17">
        <v>0.38524799172624702</v>
      </c>
      <c r="I633" s="17">
        <v>0.343256514821695</v>
      </c>
      <c r="J633" s="17">
        <v>0.325006749704497</v>
      </c>
      <c r="K633" s="17">
        <v>0.49222331044815598</v>
      </c>
      <c r="L633" s="17">
        <v>0.40939967212834699</v>
      </c>
      <c r="M633" s="17"/>
      <c r="N633" s="17">
        <v>0.36568258259327302</v>
      </c>
      <c r="O633" s="17">
        <v>0.38497965793432598</v>
      </c>
      <c r="P633" s="17">
        <v>0.28895539270735598</v>
      </c>
      <c r="Q633" s="17">
        <v>0.34033730878075602</v>
      </c>
    </row>
    <row r="634" spans="2:17" x14ac:dyDescent="0.35">
      <c r="B634" t="s">
        <v>316</v>
      </c>
      <c r="C634" s="17">
        <v>8.1804941345575602E-2</v>
      </c>
      <c r="D634" s="17">
        <v>8.4048809237334696E-2</v>
      </c>
      <c r="E634" s="17">
        <v>7.9640769281758395E-2</v>
      </c>
      <c r="F634" s="17"/>
      <c r="G634" s="17">
        <v>4.7120697681920398E-2</v>
      </c>
      <c r="H634" s="17">
        <v>3.2368963338296301E-2</v>
      </c>
      <c r="I634" s="17">
        <v>8.51490801103892E-2</v>
      </c>
      <c r="J634" s="17">
        <v>9.6747408809431695E-2</v>
      </c>
      <c r="K634" s="17">
        <v>9.3234491117481597E-2</v>
      </c>
      <c r="L634" s="17">
        <v>4.2325898596848599E-2</v>
      </c>
      <c r="M634" s="17"/>
      <c r="N634" s="17">
        <v>6.1802611016148E-2</v>
      </c>
      <c r="O634" s="17">
        <v>8.2757882795438997E-2</v>
      </c>
      <c r="P634" s="17">
        <v>0.13352677379662001</v>
      </c>
      <c r="Q634" s="17">
        <v>0.106405527356734</v>
      </c>
    </row>
    <row r="635" spans="2:17" x14ac:dyDescent="0.35">
      <c r="B635" t="s">
        <v>57</v>
      </c>
      <c r="C635" s="17">
        <v>5.9390209807800402E-2</v>
      </c>
      <c r="D635" s="17">
        <v>3.9302437276809099E-2</v>
      </c>
      <c r="E635" s="17">
        <v>7.9550993913900206E-2</v>
      </c>
      <c r="F635" s="17"/>
      <c r="G635" s="17">
        <v>0</v>
      </c>
      <c r="H635" s="17">
        <v>3.8759773884094698E-2</v>
      </c>
      <c r="I635" s="17">
        <v>5.7227574743922899E-2</v>
      </c>
      <c r="J635" s="17">
        <v>7.3360571819450507E-2</v>
      </c>
      <c r="K635" s="17">
        <v>6.31421744447596E-2</v>
      </c>
      <c r="L635" s="17">
        <v>0</v>
      </c>
      <c r="M635" s="17"/>
      <c r="N635" s="17">
        <v>2.8955788204318E-2</v>
      </c>
      <c r="O635" s="17">
        <v>9.5753631887785906E-2</v>
      </c>
      <c r="P635" s="17">
        <v>6.1001035390224403E-2</v>
      </c>
      <c r="Q635" s="17">
        <v>0.120886993223749</v>
      </c>
    </row>
    <row r="636" spans="2:17" x14ac:dyDescent="0.35">
      <c r="C636" s="17"/>
      <c r="D636" s="17"/>
      <c r="E636" s="17"/>
      <c r="F636" s="17"/>
      <c r="G636" s="17"/>
      <c r="H636" s="17"/>
      <c r="I636" s="17"/>
      <c r="J636" s="17"/>
      <c r="K636" s="17"/>
      <c r="L636" s="17"/>
      <c r="M636" s="17"/>
      <c r="N636" s="17"/>
      <c r="O636" s="17"/>
      <c r="P636" s="17"/>
      <c r="Q636" s="17"/>
    </row>
    <row r="637" spans="2:17" x14ac:dyDescent="0.35">
      <c r="B637" s="6" t="s">
        <v>317</v>
      </c>
      <c r="C637" s="17"/>
      <c r="D637" s="17"/>
      <c r="E637" s="17"/>
      <c r="F637" s="17"/>
      <c r="G637" s="17"/>
      <c r="H637" s="17"/>
      <c r="I637" s="17"/>
      <c r="J637" s="17"/>
      <c r="K637" s="17"/>
      <c r="L637" s="17"/>
      <c r="M637" s="17"/>
      <c r="N637" s="17"/>
      <c r="O637" s="17"/>
      <c r="P637" s="17"/>
      <c r="Q637" s="17"/>
    </row>
    <row r="638" spans="2:17" x14ac:dyDescent="0.35">
      <c r="B638" s="24" t="s">
        <v>15</v>
      </c>
      <c r="C638" s="17"/>
      <c r="D638" s="17"/>
      <c r="E638" s="17"/>
      <c r="F638" s="17"/>
      <c r="G638" s="17"/>
      <c r="H638" s="17"/>
      <c r="I638" s="17"/>
      <c r="J638" s="17"/>
      <c r="K638" s="17"/>
      <c r="L638" s="17"/>
      <c r="M638" s="17"/>
      <c r="N638" s="17"/>
      <c r="O638" s="17"/>
      <c r="P638" s="17"/>
      <c r="Q638" s="17"/>
    </row>
    <row r="639" spans="2:17" x14ac:dyDescent="0.35">
      <c r="B639" t="s">
        <v>318</v>
      </c>
      <c r="C639" s="17">
        <v>0.46474582727659403</v>
      </c>
      <c r="D639" s="17">
        <v>0.50445469639648999</v>
      </c>
      <c r="E639" s="17">
        <v>0.424477553802727</v>
      </c>
      <c r="F639" s="17"/>
      <c r="G639" s="17">
        <v>0.72712023309691298</v>
      </c>
      <c r="H639" s="17">
        <v>0.61940786624853705</v>
      </c>
      <c r="I639" s="17">
        <v>0.47350938668098602</v>
      </c>
      <c r="J639" s="17">
        <v>0.39271742744841298</v>
      </c>
      <c r="K639" s="17">
        <v>0.43102483610744202</v>
      </c>
      <c r="L639" s="17">
        <v>0.298308348960928</v>
      </c>
      <c r="M639" s="17"/>
      <c r="N639" s="17">
        <v>0.53023642799521398</v>
      </c>
      <c r="O639" s="17">
        <v>0.40155163872276201</v>
      </c>
      <c r="P639" s="17">
        <v>0.44718178223958699</v>
      </c>
      <c r="Q639" s="17">
        <v>0.31369979499088402</v>
      </c>
    </row>
    <row r="640" spans="2:17" x14ac:dyDescent="0.35">
      <c r="B640" t="s">
        <v>319</v>
      </c>
      <c r="C640" s="17">
        <v>0.233404450830732</v>
      </c>
      <c r="D640" s="17">
        <v>0.233519353959904</v>
      </c>
      <c r="E640" s="17">
        <v>0.233521321307603</v>
      </c>
      <c r="F640" s="17"/>
      <c r="G640" s="17">
        <v>0.27287976690308702</v>
      </c>
      <c r="H640" s="17">
        <v>0.21617146922625299</v>
      </c>
      <c r="I640" s="17">
        <v>0.25560821812536799</v>
      </c>
      <c r="J640" s="17">
        <v>0.21776788424368901</v>
      </c>
      <c r="K640" s="17">
        <v>0.170631984371828</v>
      </c>
      <c r="L640" s="17">
        <v>0.46969385443918799</v>
      </c>
      <c r="M640" s="17"/>
      <c r="N640" s="17">
        <v>0.23460229484204301</v>
      </c>
      <c r="O640" s="17">
        <v>0.20834520018619199</v>
      </c>
      <c r="P640" s="17">
        <v>0.25244988298117799</v>
      </c>
      <c r="Q640" s="17">
        <v>0.24091248215512201</v>
      </c>
    </row>
    <row r="641" spans="2:17" x14ac:dyDescent="0.35">
      <c r="B641" t="s">
        <v>231</v>
      </c>
      <c r="C641" s="17">
        <v>0.22780938915180399</v>
      </c>
      <c r="D641" s="17">
        <v>0.214644633517134</v>
      </c>
      <c r="E641" s="17">
        <v>0.241209626182256</v>
      </c>
      <c r="F641" s="17"/>
      <c r="G641" s="17">
        <v>0</v>
      </c>
      <c r="H641" s="17">
        <v>0.10959961876080999</v>
      </c>
      <c r="I641" s="17">
        <v>0.20303829410652299</v>
      </c>
      <c r="J641" s="17">
        <v>0.30265806199120299</v>
      </c>
      <c r="K641" s="17">
        <v>0.30228215413667697</v>
      </c>
      <c r="L641" s="17">
        <v>0.14292181666053799</v>
      </c>
      <c r="M641" s="17"/>
      <c r="N641" s="17">
        <v>0.18469675800250199</v>
      </c>
      <c r="O641" s="17">
        <v>0.27224913464957301</v>
      </c>
      <c r="P641" s="17">
        <v>0.227836718971374</v>
      </c>
      <c r="Q641" s="17">
        <v>0.33640375927022698</v>
      </c>
    </row>
    <row r="642" spans="2:17" x14ac:dyDescent="0.35">
      <c r="B642" t="s">
        <v>57</v>
      </c>
      <c r="C642" s="17">
        <v>7.4040332740870102E-2</v>
      </c>
      <c r="D642" s="17">
        <v>4.7381316126472901E-2</v>
      </c>
      <c r="E642" s="17">
        <v>0.100791498707414</v>
      </c>
      <c r="F642" s="17"/>
      <c r="G642" s="17">
        <v>0</v>
      </c>
      <c r="H642" s="17">
        <v>5.4821045764399598E-2</v>
      </c>
      <c r="I642" s="17">
        <v>6.7844101087122896E-2</v>
      </c>
      <c r="J642" s="17">
        <v>8.6856626316695107E-2</v>
      </c>
      <c r="K642" s="17">
        <v>9.6061025384052798E-2</v>
      </c>
      <c r="L642" s="17">
        <v>8.9075979939345407E-2</v>
      </c>
      <c r="M642" s="17"/>
      <c r="N642" s="17">
        <v>5.0464519160241E-2</v>
      </c>
      <c r="O642" s="17">
        <v>0.117854026441474</v>
      </c>
      <c r="P642" s="17">
        <v>7.2531615807860605E-2</v>
      </c>
      <c r="Q642" s="17">
        <v>0.108983963583767</v>
      </c>
    </row>
    <row r="643" spans="2:17" x14ac:dyDescent="0.35">
      <c r="C643" s="17"/>
      <c r="D643" s="17"/>
      <c r="E643" s="17"/>
      <c r="F643" s="17"/>
      <c r="G643" s="17"/>
      <c r="H643" s="17"/>
      <c r="I643" s="17"/>
      <c r="J643" s="17"/>
      <c r="K643" s="17"/>
      <c r="L643" s="17"/>
      <c r="M643" s="17"/>
      <c r="N643" s="17"/>
      <c r="O643" s="17"/>
      <c r="P643" s="17"/>
      <c r="Q643" s="17"/>
    </row>
    <row r="644" spans="2:17" x14ac:dyDescent="0.35">
      <c r="B644" s="6" t="s">
        <v>320</v>
      </c>
      <c r="C644" s="17"/>
      <c r="D644" s="17"/>
      <c r="E644" s="17"/>
      <c r="F644" s="17"/>
      <c r="G644" s="17"/>
      <c r="H644" s="17"/>
      <c r="I644" s="17"/>
      <c r="J644" s="17"/>
      <c r="K644" s="17"/>
      <c r="L644" s="17"/>
      <c r="M644" s="17"/>
      <c r="N644" s="17"/>
      <c r="O644" s="17"/>
      <c r="P644" s="17"/>
      <c r="Q644" s="17"/>
    </row>
    <row r="645" spans="2:17" x14ac:dyDescent="0.35">
      <c r="B645" s="24" t="s">
        <v>18</v>
      </c>
      <c r="C645" s="17"/>
      <c r="D645" s="17"/>
      <c r="E645" s="17"/>
      <c r="F645" s="17"/>
      <c r="G645" s="17"/>
      <c r="H645" s="17"/>
      <c r="I645" s="17"/>
      <c r="J645" s="17"/>
      <c r="K645" s="17"/>
      <c r="L645" s="17"/>
      <c r="M645" s="17"/>
      <c r="N645" s="17"/>
      <c r="O645" s="17"/>
      <c r="P645" s="17"/>
      <c r="Q645" s="17"/>
    </row>
    <row r="646" spans="2:17" x14ac:dyDescent="0.35">
      <c r="B646" t="s">
        <v>321</v>
      </c>
      <c r="C646" s="17">
        <v>0.536936442755929</v>
      </c>
      <c r="D646" s="17">
        <v>0.54322140165980803</v>
      </c>
      <c r="E646" s="17">
        <v>0.53069326555068197</v>
      </c>
      <c r="F646" s="17"/>
      <c r="G646" s="17">
        <v>0.71446029447871295</v>
      </c>
      <c r="H646" s="17">
        <v>0.55932479048500405</v>
      </c>
      <c r="I646" s="17">
        <v>0.53037755802103004</v>
      </c>
      <c r="J646" s="17">
        <v>0.52175962517738905</v>
      </c>
      <c r="K646" s="17">
        <v>0.57368663727355196</v>
      </c>
      <c r="L646" s="17">
        <v>0.44730267416337399</v>
      </c>
      <c r="M646" s="17"/>
      <c r="N646" s="17">
        <v>0.54847561995324701</v>
      </c>
      <c r="O646" s="17">
        <v>0.49500171962284001</v>
      </c>
      <c r="P646" s="17">
        <v>0.51724895776760405</v>
      </c>
      <c r="Q646" s="17">
        <v>0.54847685381241795</v>
      </c>
    </row>
    <row r="647" spans="2:17" x14ac:dyDescent="0.35">
      <c r="B647" t="s">
        <v>322</v>
      </c>
      <c r="C647" s="17">
        <v>0.44714571970850198</v>
      </c>
      <c r="D647" s="17">
        <v>0.51325811623689299</v>
      </c>
      <c r="E647" s="17">
        <v>0.373621125962665</v>
      </c>
      <c r="F647" s="17"/>
      <c r="G647" s="17">
        <v>0.33940783451518503</v>
      </c>
      <c r="H647" s="17">
        <v>0.472768291764746</v>
      </c>
      <c r="I647" s="17">
        <v>0.43009903759554502</v>
      </c>
      <c r="J647" s="17">
        <v>0.45436049966662301</v>
      </c>
      <c r="K647" s="17">
        <v>0.48290418493364001</v>
      </c>
      <c r="L647" s="17">
        <v>0.52659196445316603</v>
      </c>
      <c r="M647" s="17"/>
      <c r="N647" s="17">
        <v>0.49563054554215102</v>
      </c>
      <c r="O647" s="17">
        <v>0.39940925427964002</v>
      </c>
      <c r="P647" s="17">
        <v>0.37879383076568801</v>
      </c>
      <c r="Q647" s="17">
        <v>0.34104635618907703</v>
      </c>
    </row>
    <row r="648" spans="2:17" x14ac:dyDescent="0.35">
      <c r="B648" t="s">
        <v>323</v>
      </c>
      <c r="C648" s="17">
        <v>0.38719232965772399</v>
      </c>
      <c r="D648" s="17">
        <v>0.385040985910234</v>
      </c>
      <c r="E648" s="17">
        <v>0.38868170493570697</v>
      </c>
      <c r="F648" s="17"/>
      <c r="G648" s="17">
        <v>0.74935724180471996</v>
      </c>
      <c r="H648" s="17">
        <v>0.40429924457768801</v>
      </c>
      <c r="I648" s="17">
        <v>0.39665800263747503</v>
      </c>
      <c r="J648" s="17">
        <v>0.36519073979737998</v>
      </c>
      <c r="K648" s="17">
        <v>0.29325456609809097</v>
      </c>
      <c r="L648" s="17">
        <v>0.587664042467266</v>
      </c>
      <c r="M648" s="17"/>
      <c r="N648" s="17">
        <v>0.41422401721137198</v>
      </c>
      <c r="O648" s="17">
        <v>0.33454944499814498</v>
      </c>
      <c r="P648" s="17">
        <v>0.30497178550646697</v>
      </c>
      <c r="Q648" s="17">
        <v>0.39641585018116399</v>
      </c>
    </row>
    <row r="649" spans="2:17" x14ac:dyDescent="0.35">
      <c r="B649" t="s">
        <v>324</v>
      </c>
      <c r="C649" s="17">
        <v>0.31580260143975603</v>
      </c>
      <c r="D649" s="17">
        <v>0.34690367573517999</v>
      </c>
      <c r="E649" s="17">
        <v>0.28137382597363497</v>
      </c>
      <c r="F649" s="17"/>
      <c r="G649" s="17">
        <v>0.38395639632936401</v>
      </c>
      <c r="H649" s="17">
        <v>0.39894885148577403</v>
      </c>
      <c r="I649" s="17">
        <v>0.32741224817070902</v>
      </c>
      <c r="J649" s="17">
        <v>0.25542270550729901</v>
      </c>
      <c r="K649" s="17">
        <v>0.29153892066735498</v>
      </c>
      <c r="L649" s="17">
        <v>0.15620408200959399</v>
      </c>
      <c r="M649" s="17"/>
      <c r="N649" s="17">
        <v>0.37667727787703997</v>
      </c>
      <c r="O649" s="17">
        <v>0.18408165105854801</v>
      </c>
      <c r="P649" s="17">
        <v>0.2570124251998</v>
      </c>
      <c r="Q649" s="17">
        <v>0.250186023703377</v>
      </c>
    </row>
    <row r="650" spans="2:17" x14ac:dyDescent="0.35">
      <c r="B650" t="s">
        <v>325</v>
      </c>
      <c r="C650" s="17">
        <v>0.22104688287229399</v>
      </c>
      <c r="D650" s="17">
        <v>0.24207607251423699</v>
      </c>
      <c r="E650" s="17">
        <v>0.19626932930899901</v>
      </c>
      <c r="F650" s="17"/>
      <c r="G650" s="17">
        <v>0.36883752126716601</v>
      </c>
      <c r="H650" s="17">
        <v>0.223594343107098</v>
      </c>
      <c r="I650" s="17">
        <v>0.253326804284285</v>
      </c>
      <c r="J650" s="17">
        <v>0.15864742339114599</v>
      </c>
      <c r="K650" s="17">
        <v>0.19902494125329301</v>
      </c>
      <c r="L650" s="17">
        <v>0.33562091672233901</v>
      </c>
      <c r="M650" s="17"/>
      <c r="N650" s="17">
        <v>0.25171790788958198</v>
      </c>
      <c r="O650" s="17">
        <v>0.16585199126053701</v>
      </c>
      <c r="P650" s="17">
        <v>0.19054740052046301</v>
      </c>
      <c r="Q650" s="17">
        <v>0.177440887162957</v>
      </c>
    </row>
    <row r="651" spans="2:17" x14ac:dyDescent="0.35">
      <c r="B651" t="s">
        <v>57</v>
      </c>
      <c r="C651" s="17">
        <v>6.24592926276868E-3</v>
      </c>
      <c r="D651" s="17">
        <v>6.1362924133647702E-3</v>
      </c>
      <c r="E651" s="17">
        <v>6.37840674765279E-3</v>
      </c>
      <c r="F651" s="17"/>
      <c r="G651" s="17">
        <v>0</v>
      </c>
      <c r="H651" s="17">
        <v>6.4464269351417903E-3</v>
      </c>
      <c r="I651" s="17">
        <v>4.0305754086194497E-3</v>
      </c>
      <c r="J651" s="17">
        <v>5.0567821112515402E-3</v>
      </c>
      <c r="K651" s="17">
        <v>2.6575983213400201E-2</v>
      </c>
      <c r="L651" s="17">
        <v>0</v>
      </c>
      <c r="M651" s="17"/>
      <c r="N651" s="17">
        <v>5.0805695204860502E-3</v>
      </c>
      <c r="O651" s="17">
        <v>1.02647195553047E-2</v>
      </c>
      <c r="P651" s="17">
        <v>0</v>
      </c>
      <c r="Q651" s="17">
        <v>1.45067103525076E-2</v>
      </c>
    </row>
    <row r="652" spans="2:17" x14ac:dyDescent="0.35">
      <c r="B652" t="s">
        <v>59</v>
      </c>
      <c r="C652" s="17">
        <v>2.3627477310453299E-2</v>
      </c>
      <c r="D652" s="17">
        <v>1.3626191050987699E-2</v>
      </c>
      <c r="E652" s="17">
        <v>3.3378183512438202E-2</v>
      </c>
      <c r="F652" s="17"/>
      <c r="G652" s="17">
        <v>0</v>
      </c>
      <c r="H652" s="17">
        <v>2.3896710885244001E-2</v>
      </c>
      <c r="I652" s="17">
        <v>2.1824842298243E-2</v>
      </c>
      <c r="J652" s="17">
        <v>3.2461443379174601E-2</v>
      </c>
      <c r="K652" s="17">
        <v>8.2947223846964197E-3</v>
      </c>
      <c r="L652" s="17">
        <v>0</v>
      </c>
      <c r="M652" s="17"/>
      <c r="N652" s="17">
        <v>1.91925050462864E-2</v>
      </c>
      <c r="O652" s="17">
        <v>5.6350103434789002E-2</v>
      </c>
      <c r="P652" s="17">
        <v>2.7384092749097699E-2</v>
      </c>
      <c r="Q652" s="17">
        <v>0</v>
      </c>
    </row>
    <row r="653" spans="2:17" x14ac:dyDescent="0.35">
      <c r="C653" s="17"/>
      <c r="D653" s="17"/>
      <c r="E653" s="17"/>
      <c r="F653" s="17"/>
      <c r="G653" s="17"/>
      <c r="H653" s="17"/>
      <c r="I653" s="17"/>
      <c r="J653" s="17"/>
      <c r="K653" s="17"/>
      <c r="L653" s="17"/>
      <c r="M653" s="17"/>
      <c r="N653" s="17"/>
      <c r="O653" s="17"/>
      <c r="P653" s="17"/>
      <c r="Q653" s="17"/>
    </row>
    <row r="654" spans="2:17" x14ac:dyDescent="0.35">
      <c r="B654" s="6" t="s">
        <v>326</v>
      </c>
      <c r="C654" s="17"/>
      <c r="D654" s="17"/>
      <c r="E654" s="17"/>
      <c r="F654" s="17"/>
      <c r="G654" s="17"/>
      <c r="H654" s="17"/>
      <c r="I654" s="17"/>
      <c r="J654" s="17"/>
      <c r="K654" s="17"/>
      <c r="L654" s="17"/>
      <c r="M654" s="17"/>
      <c r="N654" s="17"/>
      <c r="O654" s="17"/>
      <c r="P654" s="17"/>
      <c r="Q654" s="17"/>
    </row>
    <row r="655" spans="2:17" x14ac:dyDescent="0.35">
      <c r="B655" s="24" t="s">
        <v>15</v>
      </c>
      <c r="C655" s="17"/>
      <c r="D655" s="17"/>
      <c r="E655" s="17"/>
      <c r="F655" s="17"/>
      <c r="G655" s="17"/>
      <c r="H655" s="17"/>
      <c r="I655" s="17"/>
      <c r="J655" s="17"/>
      <c r="K655" s="17"/>
      <c r="L655" s="17"/>
      <c r="M655" s="17"/>
      <c r="N655" s="17"/>
      <c r="O655" s="17"/>
      <c r="P655" s="17"/>
      <c r="Q655" s="17"/>
    </row>
    <row r="656" spans="2:17" x14ac:dyDescent="0.35">
      <c r="B656" t="s">
        <v>217</v>
      </c>
      <c r="C656" s="17">
        <v>0.22053133721492099</v>
      </c>
      <c r="D656" s="17">
        <v>0.22921430126877301</v>
      </c>
      <c r="E656" s="17">
        <v>0.211068024660927</v>
      </c>
      <c r="F656" s="17"/>
      <c r="G656" s="17">
        <v>0.287640133964573</v>
      </c>
      <c r="H656" s="17">
        <v>0.30156311114573497</v>
      </c>
      <c r="I656" s="17">
        <v>0.26971325381908701</v>
      </c>
      <c r="J656" s="17">
        <v>0.14371797152989199</v>
      </c>
      <c r="K656" s="17">
        <v>0.10321676611912201</v>
      </c>
      <c r="L656" s="17">
        <v>0.18706352171535301</v>
      </c>
      <c r="M656" s="17"/>
      <c r="N656" s="17">
        <v>0.28568006492762299</v>
      </c>
      <c r="O656" s="17">
        <v>0.162520341459439</v>
      </c>
      <c r="P656" s="17">
        <v>0.1175010429347</v>
      </c>
      <c r="Q656" s="17">
        <v>0.152322760207281</v>
      </c>
    </row>
    <row r="657" spans="2:17" x14ac:dyDescent="0.35">
      <c r="B657" t="s">
        <v>218</v>
      </c>
      <c r="C657" s="17">
        <v>0.24991556808981799</v>
      </c>
      <c r="D657" s="17">
        <v>0.28980830662973101</v>
      </c>
      <c r="E657" s="17">
        <v>0.210243250199905</v>
      </c>
      <c r="F657" s="17"/>
      <c r="G657" s="17">
        <v>0.533202820491395</v>
      </c>
      <c r="H657" s="17">
        <v>0.31123400346097102</v>
      </c>
      <c r="I657" s="17">
        <v>0.25763425956284303</v>
      </c>
      <c r="J657" s="17">
        <v>0.224388889895592</v>
      </c>
      <c r="K657" s="17">
        <v>0.193792958504132</v>
      </c>
      <c r="L657" s="17">
        <v>0.111244827245575</v>
      </c>
      <c r="M657" s="17"/>
      <c r="N657" s="17">
        <v>0.28443896469518998</v>
      </c>
      <c r="O657" s="17">
        <v>0.21526041032525001</v>
      </c>
      <c r="P657" s="17">
        <v>0.223718013325377</v>
      </c>
      <c r="Q657" s="17">
        <v>0.19696014570700199</v>
      </c>
    </row>
    <row r="658" spans="2:17" x14ac:dyDescent="0.35">
      <c r="B658" t="s">
        <v>219</v>
      </c>
      <c r="C658" s="17">
        <v>0.49758616745642298</v>
      </c>
      <c r="D658" s="17">
        <v>0.454984408431513</v>
      </c>
      <c r="E658" s="17">
        <v>0.54071193155538599</v>
      </c>
      <c r="F658" s="17"/>
      <c r="G658" s="17">
        <v>0.179157045544032</v>
      </c>
      <c r="H658" s="17">
        <v>0.34870546107877398</v>
      </c>
      <c r="I658" s="17">
        <v>0.44282594994867203</v>
      </c>
      <c r="J658" s="17">
        <v>0.59877608237777702</v>
      </c>
      <c r="K658" s="17">
        <v>0.66805550589712004</v>
      </c>
      <c r="L658" s="17">
        <v>0.70169165103907205</v>
      </c>
      <c r="M658" s="17"/>
      <c r="N658" s="17">
        <v>0.41056484412282501</v>
      </c>
      <c r="O658" s="17">
        <v>0.58029203011555497</v>
      </c>
      <c r="P658" s="17">
        <v>0.62235906983691303</v>
      </c>
      <c r="Q658" s="17">
        <v>0.59152249890523501</v>
      </c>
    </row>
    <row r="659" spans="2:17" x14ac:dyDescent="0.35">
      <c r="B659" t="s">
        <v>57</v>
      </c>
      <c r="C659" s="17">
        <v>3.1966927238838497E-2</v>
      </c>
      <c r="D659" s="17">
        <v>2.5992983669982601E-2</v>
      </c>
      <c r="E659" s="17">
        <v>3.7976793583782899E-2</v>
      </c>
      <c r="F659" s="17"/>
      <c r="G659" s="17">
        <v>0</v>
      </c>
      <c r="H659" s="17">
        <v>3.8497424314519101E-2</v>
      </c>
      <c r="I659" s="17">
        <v>2.9826536669397601E-2</v>
      </c>
      <c r="J659" s="17">
        <v>3.3117056196738902E-2</v>
      </c>
      <c r="K659" s="17">
        <v>3.4934769479626503E-2</v>
      </c>
      <c r="L659" s="17">
        <v>0</v>
      </c>
      <c r="M659" s="17"/>
      <c r="N659" s="17">
        <v>1.9316126254362201E-2</v>
      </c>
      <c r="O659" s="17">
        <v>4.1927218099755803E-2</v>
      </c>
      <c r="P659" s="17">
        <v>3.6421873903009501E-2</v>
      </c>
      <c r="Q659" s="17">
        <v>5.9194595180482902E-2</v>
      </c>
    </row>
    <row r="660" spans="2:17" x14ac:dyDescent="0.35">
      <c r="C660" s="17"/>
      <c r="D660" s="17"/>
      <c r="E660" s="17"/>
      <c r="F660" s="17"/>
      <c r="G660" s="17"/>
      <c r="H660" s="17"/>
      <c r="I660" s="17"/>
      <c r="J660" s="17"/>
      <c r="K660" s="17"/>
      <c r="L660" s="17"/>
      <c r="M660" s="17"/>
      <c r="N660" s="17"/>
      <c r="O660" s="17"/>
      <c r="P660" s="17"/>
      <c r="Q660" s="17"/>
    </row>
    <row r="661" spans="2:17" x14ac:dyDescent="0.35">
      <c r="B661" s="6" t="s">
        <v>327</v>
      </c>
      <c r="C661" s="17"/>
      <c r="D661" s="17"/>
      <c r="E661" s="17"/>
      <c r="F661" s="17"/>
      <c r="G661" s="17"/>
      <c r="H661" s="17"/>
      <c r="I661" s="17"/>
      <c r="J661" s="17"/>
      <c r="K661" s="17"/>
      <c r="L661" s="17"/>
      <c r="M661" s="17"/>
      <c r="N661" s="17"/>
      <c r="O661" s="17"/>
      <c r="P661" s="17"/>
      <c r="Q661" s="17"/>
    </row>
    <row r="662" spans="2:17" x14ac:dyDescent="0.35">
      <c r="B662" s="24" t="s">
        <v>15</v>
      </c>
      <c r="C662" s="17"/>
      <c r="D662" s="17"/>
      <c r="E662" s="17"/>
      <c r="F662" s="17"/>
      <c r="G662" s="17"/>
      <c r="H662" s="17"/>
      <c r="I662" s="17"/>
      <c r="J662" s="17"/>
      <c r="K662" s="17"/>
      <c r="L662" s="17"/>
      <c r="M662" s="17"/>
      <c r="N662" s="17"/>
      <c r="O662" s="17"/>
      <c r="P662" s="17"/>
      <c r="Q662" s="17"/>
    </row>
    <row r="663" spans="2:17" x14ac:dyDescent="0.35">
      <c r="B663" t="s">
        <v>217</v>
      </c>
      <c r="C663" s="17">
        <v>0.16267895998606999</v>
      </c>
      <c r="D663" s="17">
        <v>0.17622025226753199</v>
      </c>
      <c r="E663" s="17">
        <v>0.14928981764157301</v>
      </c>
      <c r="F663" s="17"/>
      <c r="G663" s="17">
        <v>0.49771098888925103</v>
      </c>
      <c r="H663" s="17">
        <v>0.19561871283441201</v>
      </c>
      <c r="I663" s="17">
        <v>0.209665585315781</v>
      </c>
      <c r="J663" s="17">
        <v>9.8176903283691205E-2</v>
      </c>
      <c r="K663" s="17">
        <v>7.2909707194196496E-2</v>
      </c>
      <c r="L663" s="17">
        <v>4.6750081342496801E-2</v>
      </c>
      <c r="M663" s="17"/>
      <c r="N663" s="17">
        <v>0.19226491421717601</v>
      </c>
      <c r="O663" s="17">
        <v>0.123722380993587</v>
      </c>
      <c r="P663" s="17">
        <v>0.15261712310180001</v>
      </c>
      <c r="Q663" s="17">
        <v>0.116551367016532</v>
      </c>
    </row>
    <row r="664" spans="2:17" x14ac:dyDescent="0.35">
      <c r="B664" t="s">
        <v>218</v>
      </c>
      <c r="C664" s="17">
        <v>0.209650712432501</v>
      </c>
      <c r="D664" s="17">
        <v>0.24432601738634699</v>
      </c>
      <c r="E664" s="17">
        <v>0.17515947116599201</v>
      </c>
      <c r="F664" s="17"/>
      <c r="G664" s="17">
        <v>0.25908241100134199</v>
      </c>
      <c r="H664" s="17">
        <v>0.33184518486943998</v>
      </c>
      <c r="I664" s="17">
        <v>0.22003052785465599</v>
      </c>
      <c r="J664" s="17">
        <v>0.16065334658612801</v>
      </c>
      <c r="K664" s="17">
        <v>0.15594651850822999</v>
      </c>
      <c r="L664" s="17">
        <v>0</v>
      </c>
      <c r="M664" s="17"/>
      <c r="N664" s="17">
        <v>0.243664838565783</v>
      </c>
      <c r="O664" s="17">
        <v>0.15751783333428501</v>
      </c>
      <c r="P664" s="17">
        <v>0.17132370986175699</v>
      </c>
      <c r="Q664" s="17">
        <v>0.180707821106348</v>
      </c>
    </row>
    <row r="665" spans="2:17" x14ac:dyDescent="0.35">
      <c r="B665" t="s">
        <v>219</v>
      </c>
      <c r="C665" s="17">
        <v>0.59046093008867795</v>
      </c>
      <c r="D665" s="17">
        <v>0.54442659081495104</v>
      </c>
      <c r="E665" s="17">
        <v>0.63612057091206098</v>
      </c>
      <c r="F665" s="17"/>
      <c r="G665" s="17">
        <v>0.24320660010940601</v>
      </c>
      <c r="H665" s="17">
        <v>0.44722766821203302</v>
      </c>
      <c r="I665" s="17">
        <v>0.52675834846149805</v>
      </c>
      <c r="J665" s="17">
        <v>0.70532020521804395</v>
      </c>
      <c r="K665" s="17">
        <v>0.73815422684035903</v>
      </c>
      <c r="L665" s="17">
        <v>0.95324991865750297</v>
      </c>
      <c r="M665" s="17"/>
      <c r="N665" s="17">
        <v>0.54316456577900896</v>
      </c>
      <c r="O665" s="17">
        <v>0.65900419604548299</v>
      </c>
      <c r="P665" s="17">
        <v>0.63642407594082395</v>
      </c>
      <c r="Q665" s="17">
        <v>0.63427660150917697</v>
      </c>
    </row>
    <row r="666" spans="2:17" x14ac:dyDescent="0.35">
      <c r="B666" t="s">
        <v>57</v>
      </c>
      <c r="C666" s="17">
        <v>3.72093974927507E-2</v>
      </c>
      <c r="D666" s="17">
        <v>3.5027139531169302E-2</v>
      </c>
      <c r="E666" s="17">
        <v>3.9430140280373803E-2</v>
      </c>
      <c r="F666" s="17"/>
      <c r="G666" s="17">
        <v>0</v>
      </c>
      <c r="H666" s="17">
        <v>2.5308434084115101E-2</v>
      </c>
      <c r="I666" s="17">
        <v>4.3545538368063998E-2</v>
      </c>
      <c r="J666" s="17">
        <v>3.5849544912137397E-2</v>
      </c>
      <c r="K666" s="17">
        <v>3.2989547457214899E-2</v>
      </c>
      <c r="L666" s="17">
        <v>0</v>
      </c>
      <c r="M666" s="17"/>
      <c r="N666" s="17">
        <v>2.09056814380322E-2</v>
      </c>
      <c r="O666" s="17">
        <v>5.9755589626644699E-2</v>
      </c>
      <c r="P666" s="17">
        <v>3.9635091095618899E-2</v>
      </c>
      <c r="Q666" s="17">
        <v>6.8464210367942493E-2</v>
      </c>
    </row>
    <row r="667" spans="2:17" x14ac:dyDescent="0.35">
      <c r="C667" s="17"/>
      <c r="D667" s="17"/>
      <c r="E667" s="17"/>
      <c r="F667" s="17"/>
      <c r="G667" s="17"/>
      <c r="H667" s="17"/>
      <c r="I667" s="17"/>
      <c r="J667" s="17"/>
      <c r="K667" s="17"/>
      <c r="L667" s="17"/>
      <c r="M667" s="17"/>
      <c r="N667" s="17"/>
      <c r="O667" s="17"/>
      <c r="P667" s="17"/>
      <c r="Q667" s="17"/>
    </row>
    <row r="668" spans="2:17" x14ac:dyDescent="0.35">
      <c r="B668" s="6" t="s">
        <v>328</v>
      </c>
      <c r="C668" s="17"/>
      <c r="D668" s="17"/>
      <c r="E668" s="17"/>
      <c r="F668" s="17"/>
      <c r="G668" s="17"/>
      <c r="H668" s="17"/>
      <c r="I668" s="17"/>
      <c r="J668" s="17"/>
      <c r="K668" s="17"/>
      <c r="L668" s="17"/>
      <c r="M668" s="17"/>
      <c r="N668" s="17"/>
      <c r="O668" s="17"/>
      <c r="P668" s="17"/>
      <c r="Q668" s="17"/>
    </row>
    <row r="669" spans="2:17" x14ac:dyDescent="0.35">
      <c r="B669" s="24" t="s">
        <v>15</v>
      </c>
      <c r="C669" s="17"/>
      <c r="D669" s="17"/>
      <c r="E669" s="17"/>
      <c r="F669" s="17"/>
      <c r="G669" s="17"/>
      <c r="H669" s="17"/>
      <c r="I669" s="17"/>
      <c r="J669" s="17"/>
      <c r="K669" s="17"/>
      <c r="L669" s="17"/>
      <c r="M669" s="17"/>
      <c r="N669" s="17"/>
      <c r="O669" s="17"/>
      <c r="P669" s="17"/>
      <c r="Q669" s="17"/>
    </row>
    <row r="670" spans="2:17" x14ac:dyDescent="0.35">
      <c r="B670" t="s">
        <v>217</v>
      </c>
      <c r="C670" s="17">
        <v>0.22023236626017501</v>
      </c>
      <c r="D670" s="17">
        <v>0.22553278819244399</v>
      </c>
      <c r="E670" s="17">
        <v>0.215147015244291</v>
      </c>
      <c r="F670" s="17"/>
      <c r="G670" s="17">
        <v>0.43740523213138899</v>
      </c>
      <c r="H670" s="17">
        <v>0.29978796101586502</v>
      </c>
      <c r="I670" s="17">
        <v>0.26063558635025602</v>
      </c>
      <c r="J670" s="17">
        <v>0.16409352668376601</v>
      </c>
      <c r="K670" s="17">
        <v>6.8364763370772297E-2</v>
      </c>
      <c r="L670" s="17">
        <v>0.146666185442904</v>
      </c>
      <c r="M670" s="17"/>
      <c r="N670" s="17">
        <v>0.277150503831328</v>
      </c>
      <c r="O670" s="17">
        <v>0.164265476231677</v>
      </c>
      <c r="P670" s="17">
        <v>0.14600345691191199</v>
      </c>
      <c r="Q670" s="17">
        <v>0.16042163798985501</v>
      </c>
    </row>
    <row r="671" spans="2:17" x14ac:dyDescent="0.35">
      <c r="B671" t="s">
        <v>218</v>
      </c>
      <c r="C671" s="17">
        <v>0.229193999754567</v>
      </c>
      <c r="D671" s="17">
        <v>0.26446057160027803</v>
      </c>
      <c r="E671" s="17">
        <v>0.194130492496006</v>
      </c>
      <c r="F671" s="17"/>
      <c r="G671" s="17">
        <v>0.56259476786861096</v>
      </c>
      <c r="H671" s="17">
        <v>0.30680412005697799</v>
      </c>
      <c r="I671" s="17">
        <v>0.23606449327069901</v>
      </c>
      <c r="J671" s="17">
        <v>0.19673232755029299</v>
      </c>
      <c r="K671" s="17">
        <v>0.152882656841132</v>
      </c>
      <c r="L671" s="17">
        <v>0.30466109403097602</v>
      </c>
      <c r="M671" s="17"/>
      <c r="N671" s="17">
        <v>0.26900759258544299</v>
      </c>
      <c r="O671" s="17">
        <v>0.13312804559366201</v>
      </c>
      <c r="P671" s="17">
        <v>0.17974880407315899</v>
      </c>
      <c r="Q671" s="17">
        <v>0.23596362514678601</v>
      </c>
    </row>
    <row r="672" spans="2:17" x14ac:dyDescent="0.35">
      <c r="B672" t="s">
        <v>219</v>
      </c>
      <c r="C672" s="17">
        <v>0.51266938036818699</v>
      </c>
      <c r="D672" s="17">
        <v>0.47919751000004501</v>
      </c>
      <c r="E672" s="17">
        <v>0.54568051229009795</v>
      </c>
      <c r="F672" s="17"/>
      <c r="G672" s="17">
        <v>0</v>
      </c>
      <c r="H672" s="17">
        <v>0.35928852556865298</v>
      </c>
      <c r="I672" s="17">
        <v>0.46032697292480901</v>
      </c>
      <c r="J672" s="17">
        <v>0.59935102003321405</v>
      </c>
      <c r="K672" s="17">
        <v>0.76283533777930002</v>
      </c>
      <c r="L672" s="17">
        <v>0.54867272052612004</v>
      </c>
      <c r="M672" s="17"/>
      <c r="N672" s="17">
        <v>0.43499969360347901</v>
      </c>
      <c r="O672" s="17">
        <v>0.65728248939473599</v>
      </c>
      <c r="P672" s="17">
        <v>0.60345020658819604</v>
      </c>
      <c r="Q672" s="17">
        <v>0.53474109328416497</v>
      </c>
    </row>
    <row r="673" spans="2:17" x14ac:dyDescent="0.35">
      <c r="B673" t="s">
        <v>57</v>
      </c>
      <c r="C673" s="17">
        <v>3.7904253617070997E-2</v>
      </c>
      <c r="D673" s="17">
        <v>3.0809130207232301E-2</v>
      </c>
      <c r="E673" s="17">
        <v>4.5041979969604497E-2</v>
      </c>
      <c r="F673" s="17"/>
      <c r="G673" s="17">
        <v>0</v>
      </c>
      <c r="H673" s="17">
        <v>3.4119393358504599E-2</v>
      </c>
      <c r="I673" s="17">
        <v>4.2972947454236202E-2</v>
      </c>
      <c r="J673" s="17">
        <v>3.98231257327274E-2</v>
      </c>
      <c r="K673" s="17">
        <v>1.5917242008795601E-2</v>
      </c>
      <c r="L673" s="17">
        <v>0</v>
      </c>
      <c r="M673" s="17"/>
      <c r="N673" s="17">
        <v>1.8842209979750699E-2</v>
      </c>
      <c r="O673" s="17">
        <v>4.53239887799246E-2</v>
      </c>
      <c r="P673" s="17">
        <v>7.0797532426733895E-2</v>
      </c>
      <c r="Q673" s="17">
        <v>6.8873643579193303E-2</v>
      </c>
    </row>
    <row r="674" spans="2:17" x14ac:dyDescent="0.35">
      <c r="C674" s="17"/>
      <c r="D674" s="17"/>
      <c r="E674" s="17"/>
      <c r="F674" s="17"/>
      <c r="G674" s="17"/>
      <c r="H674" s="17"/>
      <c r="I674" s="17"/>
      <c r="J674" s="17"/>
      <c r="K674" s="17"/>
      <c r="L674" s="17"/>
      <c r="M674" s="17"/>
      <c r="N674" s="17"/>
      <c r="O674" s="17"/>
      <c r="P674" s="17"/>
      <c r="Q674" s="17"/>
    </row>
    <row r="675" spans="2:17" x14ac:dyDescent="0.35">
      <c r="B675" s="6" t="s">
        <v>329</v>
      </c>
      <c r="C675" s="17"/>
      <c r="D675" s="17"/>
      <c r="E675" s="17"/>
      <c r="F675" s="17"/>
      <c r="G675" s="17"/>
      <c r="H675" s="17"/>
      <c r="I675" s="17"/>
      <c r="J675" s="17"/>
      <c r="K675" s="17"/>
      <c r="L675" s="17"/>
      <c r="M675" s="17"/>
      <c r="N675" s="17"/>
      <c r="O675" s="17"/>
      <c r="P675" s="17"/>
      <c r="Q675" s="17"/>
    </row>
    <row r="676" spans="2:17" x14ac:dyDescent="0.35">
      <c r="B676" s="24" t="s">
        <v>15</v>
      </c>
      <c r="C676" s="17"/>
      <c r="D676" s="17"/>
      <c r="E676" s="17"/>
      <c r="F676" s="17"/>
      <c r="G676" s="17"/>
      <c r="H676" s="17"/>
      <c r="I676" s="17"/>
      <c r="J676" s="17"/>
      <c r="K676" s="17"/>
      <c r="L676" s="17"/>
      <c r="M676" s="17"/>
      <c r="N676" s="17"/>
      <c r="O676" s="17"/>
      <c r="P676" s="17"/>
      <c r="Q676" s="17"/>
    </row>
    <row r="677" spans="2:17" x14ac:dyDescent="0.35">
      <c r="B677" t="s">
        <v>217</v>
      </c>
      <c r="C677" s="17">
        <v>0.46642015669347298</v>
      </c>
      <c r="D677" s="17">
        <v>0.47669002525783</v>
      </c>
      <c r="E677" s="17">
        <v>0.45660644387856097</v>
      </c>
      <c r="F677" s="17"/>
      <c r="G677" s="17">
        <v>0.48907707213011098</v>
      </c>
      <c r="H677" s="17">
        <v>0.554992067100326</v>
      </c>
      <c r="I677" s="17">
        <v>0.50072716313330301</v>
      </c>
      <c r="J677" s="17">
        <v>0.41517623486930699</v>
      </c>
      <c r="K677" s="17">
        <v>0.33637147199074102</v>
      </c>
      <c r="L677" s="17">
        <v>0.35043388480415499</v>
      </c>
      <c r="M677" s="17"/>
      <c r="N677" s="17">
        <v>0.53785551511310603</v>
      </c>
      <c r="O677" s="17">
        <v>0.421711147449153</v>
      </c>
      <c r="P677" s="17">
        <v>0.33766731840852698</v>
      </c>
      <c r="Q677" s="17">
        <v>0.39246991551753402</v>
      </c>
    </row>
    <row r="678" spans="2:17" x14ac:dyDescent="0.35">
      <c r="B678" t="s">
        <v>218</v>
      </c>
      <c r="C678" s="17">
        <v>0.23110276921792799</v>
      </c>
      <c r="D678" s="17">
        <v>0.23848474263313499</v>
      </c>
      <c r="E678" s="17">
        <v>0.22394521253138699</v>
      </c>
      <c r="F678" s="17"/>
      <c r="G678" s="17">
        <v>0.39375481869644202</v>
      </c>
      <c r="H678" s="17">
        <v>0.29531183584042803</v>
      </c>
      <c r="I678" s="17">
        <v>0.22662533789933201</v>
      </c>
      <c r="J678" s="17">
        <v>0.21764512632665101</v>
      </c>
      <c r="K678" s="17">
        <v>0.182996788900957</v>
      </c>
      <c r="L678" s="17">
        <v>0.30450768489242003</v>
      </c>
      <c r="M678" s="17"/>
      <c r="N678" s="17">
        <v>0.22499531434527401</v>
      </c>
      <c r="O678" s="17">
        <v>0.217259936583302</v>
      </c>
      <c r="P678" s="17">
        <v>0.27870217956399901</v>
      </c>
      <c r="Q678" s="17">
        <v>0.21266755446746699</v>
      </c>
    </row>
    <row r="679" spans="2:17" x14ac:dyDescent="0.35">
      <c r="B679" t="s">
        <v>219</v>
      </c>
      <c r="C679" s="17">
        <v>0.26461944380623298</v>
      </c>
      <c r="D679" s="17">
        <v>0.25750167781944899</v>
      </c>
      <c r="E679" s="17">
        <v>0.27101168120906499</v>
      </c>
      <c r="F679" s="17"/>
      <c r="G679" s="17">
        <v>3.9421977859179301E-2</v>
      </c>
      <c r="H679" s="17">
        <v>0.12241944268077801</v>
      </c>
      <c r="I679" s="17">
        <v>0.23921475794453601</v>
      </c>
      <c r="J679" s="17">
        <v>0.32605729642357201</v>
      </c>
      <c r="K679" s="17">
        <v>0.41811980343496002</v>
      </c>
      <c r="L679" s="17">
        <v>0.298308348960928</v>
      </c>
      <c r="M679" s="17"/>
      <c r="N679" s="17">
        <v>0.20877538650202199</v>
      </c>
      <c r="O679" s="17">
        <v>0.323448790145968</v>
      </c>
      <c r="P679" s="17">
        <v>0.34604768086707699</v>
      </c>
      <c r="Q679" s="17">
        <v>0.320592695892219</v>
      </c>
    </row>
    <row r="680" spans="2:17" x14ac:dyDescent="0.35">
      <c r="B680" t="s">
        <v>57</v>
      </c>
      <c r="C680" s="17">
        <v>3.7857630282366203E-2</v>
      </c>
      <c r="D680" s="17">
        <v>2.7323554289585598E-2</v>
      </c>
      <c r="E680" s="17">
        <v>4.8436662380986997E-2</v>
      </c>
      <c r="F680" s="17"/>
      <c r="G680" s="17">
        <v>7.7746131314267802E-2</v>
      </c>
      <c r="H680" s="17">
        <v>2.7276654378467501E-2</v>
      </c>
      <c r="I680" s="17">
        <v>3.3432741022828498E-2</v>
      </c>
      <c r="J680" s="17">
        <v>4.1121342380470799E-2</v>
      </c>
      <c r="K680" s="17">
        <v>6.2511935673341804E-2</v>
      </c>
      <c r="L680" s="17">
        <v>4.6750081342496801E-2</v>
      </c>
      <c r="M680" s="17"/>
      <c r="N680" s="17">
        <v>2.8373784039597699E-2</v>
      </c>
      <c r="O680" s="17">
        <v>3.7580125821577E-2</v>
      </c>
      <c r="P680" s="17">
        <v>3.7582821160396497E-2</v>
      </c>
      <c r="Q680" s="17">
        <v>7.4269834122780098E-2</v>
      </c>
    </row>
    <row r="681" spans="2:17" x14ac:dyDescent="0.35">
      <c r="C681" s="17"/>
      <c r="D681" s="17"/>
      <c r="E681" s="17"/>
      <c r="F681" s="17"/>
      <c r="G681" s="17"/>
      <c r="H681" s="17"/>
      <c r="I681" s="17"/>
      <c r="J681" s="17"/>
      <c r="K681" s="17"/>
      <c r="L681" s="17"/>
      <c r="M681" s="17"/>
      <c r="N681" s="17"/>
      <c r="O681" s="17"/>
      <c r="P681" s="17"/>
      <c r="Q681" s="17"/>
    </row>
    <row r="682" spans="2:17" x14ac:dyDescent="0.35">
      <c r="B682" s="6" t="s">
        <v>330</v>
      </c>
      <c r="C682" s="17"/>
      <c r="D682" s="17"/>
      <c r="E682" s="17"/>
      <c r="F682" s="17"/>
      <c r="G682" s="17"/>
      <c r="H682" s="17"/>
      <c r="I682" s="17"/>
      <c r="J682" s="17"/>
      <c r="K682" s="17"/>
      <c r="L682" s="17"/>
      <c r="M682" s="17"/>
      <c r="N682" s="17"/>
      <c r="O682" s="17"/>
      <c r="P682" s="17"/>
      <c r="Q682" s="17"/>
    </row>
    <row r="683" spans="2:17" x14ac:dyDescent="0.35">
      <c r="B683" s="24" t="s">
        <v>15</v>
      </c>
      <c r="C683" s="17"/>
      <c r="D683" s="17"/>
      <c r="E683" s="17"/>
      <c r="F683" s="17"/>
      <c r="G683" s="17"/>
      <c r="H683" s="17"/>
      <c r="I683" s="17"/>
      <c r="J683" s="17"/>
      <c r="K683" s="17"/>
      <c r="L683" s="17"/>
      <c r="M683" s="17"/>
      <c r="N683" s="17"/>
      <c r="O683" s="17"/>
      <c r="P683" s="17"/>
      <c r="Q683" s="17"/>
    </row>
    <row r="684" spans="2:17" x14ac:dyDescent="0.35">
      <c r="B684" t="s">
        <v>217</v>
      </c>
      <c r="C684" s="17">
        <v>0.386460828733383</v>
      </c>
      <c r="D684" s="17">
        <v>0.41599109457810401</v>
      </c>
      <c r="E684" s="17">
        <v>0.35630049560467703</v>
      </c>
      <c r="F684" s="17"/>
      <c r="G684" s="17">
        <v>0.66646349093663404</v>
      </c>
      <c r="H684" s="17">
        <v>0.49167986245399198</v>
      </c>
      <c r="I684" s="17">
        <v>0.42507435902549601</v>
      </c>
      <c r="J684" s="17">
        <v>0.28839533541588103</v>
      </c>
      <c r="K684" s="17">
        <v>0.33909277603960902</v>
      </c>
      <c r="L684" s="17">
        <v>0.45462085745125502</v>
      </c>
      <c r="M684" s="17"/>
      <c r="N684" s="17">
        <v>0.48512840888655701</v>
      </c>
      <c r="O684" s="17">
        <v>0.25932233171278701</v>
      </c>
      <c r="P684" s="17">
        <v>0.26377699804242799</v>
      </c>
      <c r="Q684" s="17">
        <v>0.29502046727867598</v>
      </c>
    </row>
    <row r="685" spans="2:17" x14ac:dyDescent="0.35">
      <c r="B685" t="s">
        <v>218</v>
      </c>
      <c r="C685" s="17">
        <v>0.247708516626854</v>
      </c>
      <c r="D685" s="17">
        <v>0.26741186742738798</v>
      </c>
      <c r="E685" s="17">
        <v>0.22823748092533</v>
      </c>
      <c r="F685" s="17"/>
      <c r="G685" s="17">
        <v>0.28856284677257499</v>
      </c>
      <c r="H685" s="17">
        <v>0.30984880204842502</v>
      </c>
      <c r="I685" s="17">
        <v>0.23912882716478601</v>
      </c>
      <c r="J685" s="17">
        <v>0.24398657457666401</v>
      </c>
      <c r="K685" s="17">
        <v>0.21907455057778999</v>
      </c>
      <c r="L685" s="17">
        <v>0.119965079163461</v>
      </c>
      <c r="M685" s="17"/>
      <c r="N685" s="17">
        <v>0.25149702255859302</v>
      </c>
      <c r="O685" s="17">
        <v>0.25958918375420198</v>
      </c>
      <c r="P685" s="17">
        <v>0.27074212479568899</v>
      </c>
      <c r="Q685" s="17">
        <v>0.19707594381253701</v>
      </c>
    </row>
    <row r="686" spans="2:17" x14ac:dyDescent="0.35">
      <c r="B686" t="s">
        <v>219</v>
      </c>
      <c r="C686" s="17">
        <v>0.33157703691114898</v>
      </c>
      <c r="D686" s="17">
        <v>0.29580862910455202</v>
      </c>
      <c r="E686" s="17">
        <v>0.36769977571215001</v>
      </c>
      <c r="F686" s="17"/>
      <c r="G686" s="17">
        <v>4.4973662290790903E-2</v>
      </c>
      <c r="H686" s="17">
        <v>0.162791915576211</v>
      </c>
      <c r="I686" s="17">
        <v>0.30061283308610198</v>
      </c>
      <c r="J686" s="17">
        <v>0.43188181908024698</v>
      </c>
      <c r="K686" s="17">
        <v>0.41418323247010203</v>
      </c>
      <c r="L686" s="17">
        <v>0.42541406338528498</v>
      </c>
      <c r="M686" s="17"/>
      <c r="N686" s="17">
        <v>0.246478840957156</v>
      </c>
      <c r="O686" s="17">
        <v>0.43583544551523901</v>
      </c>
      <c r="P686" s="17">
        <v>0.42994543118085898</v>
      </c>
      <c r="Q686" s="17">
        <v>0.423910004936845</v>
      </c>
    </row>
    <row r="687" spans="2:17" x14ac:dyDescent="0.35">
      <c r="B687" t="s">
        <v>57</v>
      </c>
      <c r="C687" s="17">
        <v>3.4253617728613697E-2</v>
      </c>
      <c r="D687" s="17">
        <v>2.0788408889955801E-2</v>
      </c>
      <c r="E687" s="17">
        <v>4.77622477578434E-2</v>
      </c>
      <c r="F687" s="17"/>
      <c r="G687" s="17">
        <v>0</v>
      </c>
      <c r="H687" s="17">
        <v>3.5679419921372302E-2</v>
      </c>
      <c r="I687" s="17">
        <v>3.5183980723616497E-2</v>
      </c>
      <c r="J687" s="17">
        <v>3.5736270927208297E-2</v>
      </c>
      <c r="K687" s="17">
        <v>2.76494409124989E-2</v>
      </c>
      <c r="L687" s="17">
        <v>0</v>
      </c>
      <c r="M687" s="17"/>
      <c r="N687" s="17">
        <v>1.6895727597692901E-2</v>
      </c>
      <c r="O687" s="17">
        <v>4.5253039017772903E-2</v>
      </c>
      <c r="P687" s="17">
        <v>3.5535445981023699E-2</v>
      </c>
      <c r="Q687" s="17">
        <v>8.3993583971941704E-2</v>
      </c>
    </row>
    <row r="688" spans="2:17" x14ac:dyDescent="0.35">
      <c r="C688" s="17"/>
      <c r="D688" s="17"/>
      <c r="E688" s="17"/>
      <c r="F688" s="17"/>
      <c r="G688" s="17"/>
      <c r="H688" s="17"/>
      <c r="I688" s="17"/>
      <c r="J688" s="17"/>
      <c r="K688" s="17"/>
      <c r="L688" s="17"/>
      <c r="M688" s="17"/>
      <c r="N688" s="17"/>
      <c r="O688" s="17"/>
      <c r="P688" s="17"/>
      <c r="Q688" s="17"/>
    </row>
    <row r="689" spans="2:17" x14ac:dyDescent="0.35">
      <c r="B689" s="6" t="s">
        <v>331</v>
      </c>
      <c r="C689" s="17"/>
      <c r="D689" s="17"/>
      <c r="E689" s="17"/>
      <c r="F689" s="17"/>
      <c r="G689" s="17"/>
      <c r="H689" s="17"/>
      <c r="I689" s="17"/>
      <c r="J689" s="17"/>
      <c r="K689" s="17"/>
      <c r="L689" s="17"/>
      <c r="M689" s="17"/>
      <c r="N689" s="17"/>
      <c r="O689" s="17"/>
      <c r="P689" s="17"/>
      <c r="Q689" s="17"/>
    </row>
    <row r="690" spans="2:17" x14ac:dyDescent="0.35">
      <c r="B690" s="24" t="s">
        <v>15</v>
      </c>
      <c r="C690" s="17"/>
      <c r="D690" s="17"/>
      <c r="E690" s="17"/>
      <c r="F690" s="17"/>
      <c r="G690" s="17"/>
      <c r="H690" s="17"/>
      <c r="I690" s="17"/>
      <c r="J690" s="17"/>
      <c r="K690" s="17"/>
      <c r="L690" s="17"/>
      <c r="M690" s="17"/>
      <c r="N690" s="17"/>
      <c r="O690" s="17"/>
      <c r="P690" s="17"/>
      <c r="Q690" s="17"/>
    </row>
    <row r="691" spans="2:17" x14ac:dyDescent="0.35">
      <c r="B691" t="s">
        <v>332</v>
      </c>
      <c r="C691" s="17">
        <v>0.48817049548559899</v>
      </c>
      <c r="D691" s="17">
        <v>0.47957928538864197</v>
      </c>
      <c r="E691" s="17">
        <v>0.49725262719776397</v>
      </c>
      <c r="F691" s="17"/>
      <c r="G691" s="17">
        <v>0.37318218167890799</v>
      </c>
      <c r="H691" s="17">
        <v>0.51482179874587497</v>
      </c>
      <c r="I691" s="17">
        <v>0.50779592401810103</v>
      </c>
      <c r="J691" s="17">
        <v>0.468731439899713</v>
      </c>
      <c r="K691" s="17">
        <v>0.43372958258608202</v>
      </c>
      <c r="L691" s="17">
        <v>0.34337603020568003</v>
      </c>
      <c r="M691" s="17"/>
      <c r="N691" s="17">
        <v>0.52471332874299803</v>
      </c>
      <c r="O691" s="17">
        <v>0.48221809127565202</v>
      </c>
      <c r="P691" s="17">
        <v>0.40534283991771197</v>
      </c>
      <c r="Q691" s="17">
        <v>0.43483997388708401</v>
      </c>
    </row>
    <row r="692" spans="2:17" x14ac:dyDescent="0.35">
      <c r="B692" t="s">
        <v>333</v>
      </c>
      <c r="C692" s="17">
        <v>0.37716430803280698</v>
      </c>
      <c r="D692" s="17">
        <v>0.38029502501461598</v>
      </c>
      <c r="E692" s="17">
        <v>0.373412708892437</v>
      </c>
      <c r="F692" s="17"/>
      <c r="G692" s="17">
        <v>0.60506846268184</v>
      </c>
      <c r="H692" s="17">
        <v>0.36311529477057702</v>
      </c>
      <c r="I692" s="17">
        <v>0.41463166137216501</v>
      </c>
      <c r="J692" s="17">
        <v>0.33504176504681399</v>
      </c>
      <c r="K692" s="17">
        <v>0.339062555107779</v>
      </c>
      <c r="L692" s="17">
        <v>0.27627758765378702</v>
      </c>
      <c r="M692" s="17"/>
      <c r="N692" s="17">
        <v>0.38813289083338698</v>
      </c>
      <c r="O692" s="17">
        <v>0.36813425846055903</v>
      </c>
      <c r="P692" s="17">
        <v>0.34646683588195398</v>
      </c>
      <c r="Q692" s="17">
        <v>0.36974710153873502</v>
      </c>
    </row>
    <row r="693" spans="2:17" x14ac:dyDescent="0.35">
      <c r="B693" t="s">
        <v>334</v>
      </c>
      <c r="C693" s="17">
        <v>0.36761086958991801</v>
      </c>
      <c r="D693" s="17">
        <v>0.36035831022840198</v>
      </c>
      <c r="E693" s="17">
        <v>0.37523365788152202</v>
      </c>
      <c r="F693" s="17"/>
      <c r="G693" s="17">
        <v>0.37926720602377501</v>
      </c>
      <c r="H693" s="17">
        <v>0.44760316292576602</v>
      </c>
      <c r="I693" s="17">
        <v>0.35466938725430103</v>
      </c>
      <c r="J693" s="17">
        <v>0.33488356378091</v>
      </c>
      <c r="K693" s="17">
        <v>0.40795380995611702</v>
      </c>
      <c r="L693" s="17">
        <v>0.61636003988209298</v>
      </c>
      <c r="M693" s="17"/>
      <c r="N693" s="17">
        <v>0.42286034213343099</v>
      </c>
      <c r="O693" s="17">
        <v>0.32355644575132297</v>
      </c>
      <c r="P693" s="17">
        <v>0.32426686790909398</v>
      </c>
      <c r="Q693" s="17">
        <v>0.25178325861001999</v>
      </c>
    </row>
    <row r="694" spans="2:17" x14ac:dyDescent="0.35">
      <c r="B694" t="s">
        <v>335</v>
      </c>
      <c r="C694" s="17">
        <v>0.29948278010318502</v>
      </c>
      <c r="D694" s="17">
        <v>0.27085163489220898</v>
      </c>
      <c r="E694" s="17">
        <v>0.32743803907672098</v>
      </c>
      <c r="F694" s="17"/>
      <c r="G694" s="17">
        <v>0.29221302175906999</v>
      </c>
      <c r="H694" s="17">
        <v>0.30152005819643501</v>
      </c>
      <c r="I694" s="17">
        <v>0.28905895561919398</v>
      </c>
      <c r="J694" s="17">
        <v>0.32065645629024497</v>
      </c>
      <c r="K694" s="17">
        <v>0.25662750244426502</v>
      </c>
      <c r="L694" s="17">
        <v>0.50526862177507303</v>
      </c>
      <c r="M694" s="17"/>
      <c r="N694" s="17">
        <v>0.32036732852372601</v>
      </c>
      <c r="O694" s="17">
        <v>0.29516104512229902</v>
      </c>
      <c r="P694" s="17">
        <v>0.23740496732260799</v>
      </c>
      <c r="Q694" s="17">
        <v>0.26785789858309</v>
      </c>
    </row>
    <row r="695" spans="2:17" x14ac:dyDescent="0.35">
      <c r="B695" t="s">
        <v>336</v>
      </c>
      <c r="C695" s="17">
        <v>0.28125129366820401</v>
      </c>
      <c r="D695" s="17">
        <v>0.27010780533079598</v>
      </c>
      <c r="E695" s="17">
        <v>0.291688583660623</v>
      </c>
      <c r="F695" s="17"/>
      <c r="G695" s="17">
        <v>0.46577274427976001</v>
      </c>
      <c r="H695" s="17">
        <v>0.29165031388493601</v>
      </c>
      <c r="I695" s="17">
        <v>0.31012633058239503</v>
      </c>
      <c r="J695" s="17">
        <v>0.263475195647493</v>
      </c>
      <c r="K695" s="17">
        <v>0.17878967913546401</v>
      </c>
      <c r="L695" s="17">
        <v>4.5221090383307801E-2</v>
      </c>
      <c r="M695" s="17"/>
      <c r="N695" s="17">
        <v>0.30889551972745</v>
      </c>
      <c r="O695" s="17">
        <v>0.296960249785506</v>
      </c>
      <c r="P695" s="17">
        <v>0.20346355206184899</v>
      </c>
      <c r="Q695" s="17">
        <v>0.23956457133804199</v>
      </c>
    </row>
    <row r="696" spans="2:17" x14ac:dyDescent="0.35">
      <c r="B696" t="s">
        <v>337</v>
      </c>
      <c r="C696" s="17">
        <v>0.16220811665084001</v>
      </c>
      <c r="D696" s="17">
        <v>0.15704821665507199</v>
      </c>
      <c r="E696" s="17">
        <v>0.167532747340147</v>
      </c>
      <c r="F696" s="17"/>
      <c r="G696" s="17">
        <v>0.418866751073382</v>
      </c>
      <c r="H696" s="17">
        <v>0.26879804397289903</v>
      </c>
      <c r="I696" s="17">
        <v>0.19159644436172299</v>
      </c>
      <c r="J696" s="17">
        <v>9.83724414223906E-2</v>
      </c>
      <c r="K696" s="17">
        <v>5.7051541903786099E-2</v>
      </c>
      <c r="L696" s="17">
        <v>4.5221090383307801E-2</v>
      </c>
      <c r="M696" s="17"/>
      <c r="N696" s="17">
        <v>0.19359524973558601</v>
      </c>
      <c r="O696" s="17">
        <v>9.9133534540405396E-2</v>
      </c>
      <c r="P696" s="17">
        <v>0.12037126703652699</v>
      </c>
      <c r="Q696" s="17">
        <v>0.170229661681289</v>
      </c>
    </row>
    <row r="697" spans="2:17" x14ac:dyDescent="0.35">
      <c r="B697" t="s">
        <v>338</v>
      </c>
      <c r="C697" s="17">
        <v>0.119657763427122</v>
      </c>
      <c r="D697" s="17">
        <v>0.11358239873584</v>
      </c>
      <c r="E697" s="17">
        <v>0.125856229902714</v>
      </c>
      <c r="F697" s="17"/>
      <c r="G697" s="17">
        <v>0.149607605126125</v>
      </c>
      <c r="H697" s="17">
        <v>0.15169472493741001</v>
      </c>
      <c r="I697" s="17">
        <v>0.11520728086496899</v>
      </c>
      <c r="J697" s="17">
        <v>0.124413508677492</v>
      </c>
      <c r="K697" s="17">
        <v>8.4885674379658702E-2</v>
      </c>
      <c r="L697" s="17">
        <v>0</v>
      </c>
      <c r="M697" s="17"/>
      <c r="N697" s="17">
        <v>0.12350405739452</v>
      </c>
      <c r="O697" s="17">
        <v>0.120290690093537</v>
      </c>
      <c r="P697" s="17">
        <v>0.122978730373732</v>
      </c>
      <c r="Q697" s="17">
        <v>9.9297445936763304E-2</v>
      </c>
    </row>
    <row r="698" spans="2:17" x14ac:dyDescent="0.35">
      <c r="B698" t="s">
        <v>339</v>
      </c>
      <c r="C698" s="17">
        <v>0.114925694746655</v>
      </c>
      <c r="D698" s="17">
        <v>0.11241443290971399</v>
      </c>
      <c r="E698" s="17">
        <v>0.117552870939324</v>
      </c>
      <c r="F698" s="17"/>
      <c r="G698" s="17">
        <v>0.29342342651107001</v>
      </c>
      <c r="H698" s="17">
        <v>0.13500069563839801</v>
      </c>
      <c r="I698" s="17">
        <v>0.13341826792755401</v>
      </c>
      <c r="J698" s="17">
        <v>9.82425814888543E-2</v>
      </c>
      <c r="K698" s="17">
        <v>3.9033593080031598E-2</v>
      </c>
      <c r="L698" s="17">
        <v>0</v>
      </c>
      <c r="M698" s="17"/>
      <c r="N698" s="17">
        <v>0.140442451649432</v>
      </c>
      <c r="O698" s="17">
        <v>0.118573227476601</v>
      </c>
      <c r="P698" s="17">
        <v>6.1372122377956001E-2</v>
      </c>
      <c r="Q698" s="17">
        <v>7.3402904442930503E-2</v>
      </c>
    </row>
    <row r="699" spans="2:17" x14ac:dyDescent="0.35">
      <c r="B699" t="s">
        <v>340</v>
      </c>
      <c r="C699" s="17">
        <v>0.106894048592845</v>
      </c>
      <c r="D699" s="17">
        <v>0.13385731447760801</v>
      </c>
      <c r="E699" s="17">
        <v>8.00181533753377E-2</v>
      </c>
      <c r="F699" s="17"/>
      <c r="G699" s="17">
        <v>0.13151633783189101</v>
      </c>
      <c r="H699" s="17">
        <v>0.15599868118257701</v>
      </c>
      <c r="I699" s="17">
        <v>0.12969319634271201</v>
      </c>
      <c r="J699" s="17">
        <v>6.6347766381857298E-2</v>
      </c>
      <c r="K699" s="17">
        <v>6.1699177194439299E-2</v>
      </c>
      <c r="L699" s="17">
        <v>0</v>
      </c>
      <c r="M699" s="17"/>
      <c r="N699" s="17">
        <v>0.15837308347324899</v>
      </c>
      <c r="O699" s="17">
        <v>3.5339585245712603E-2</v>
      </c>
      <c r="P699" s="17">
        <v>6.1459546409768501E-2</v>
      </c>
      <c r="Q699" s="17">
        <v>4.5625837865079198E-2</v>
      </c>
    </row>
    <row r="700" spans="2:17" x14ac:dyDescent="0.35">
      <c r="B700" t="s">
        <v>341</v>
      </c>
      <c r="C700" s="17">
        <v>0.102678418226131</v>
      </c>
      <c r="D700" s="17">
        <v>0.114668985902529</v>
      </c>
      <c r="E700" s="17">
        <v>9.0781480565945399E-2</v>
      </c>
      <c r="F700" s="17"/>
      <c r="G700" s="17">
        <v>0</v>
      </c>
      <c r="H700" s="17">
        <v>6.2772783461940804E-2</v>
      </c>
      <c r="I700" s="17">
        <v>8.1687557811823602E-2</v>
      </c>
      <c r="J700" s="17">
        <v>0.133049898458412</v>
      </c>
      <c r="K700" s="17">
        <v>0.157818450508977</v>
      </c>
      <c r="L700" s="17">
        <v>0.31156563443049501</v>
      </c>
      <c r="M700" s="17"/>
      <c r="N700" s="17">
        <v>7.8213428288690406E-2</v>
      </c>
      <c r="O700" s="17">
        <v>0.108097873285248</v>
      </c>
      <c r="P700" s="17">
        <v>0.13774293873597701</v>
      </c>
      <c r="Q700" s="17">
        <v>0.156323733150939</v>
      </c>
    </row>
    <row r="701" spans="2:17" x14ac:dyDescent="0.35">
      <c r="B701" t="s">
        <v>106</v>
      </c>
      <c r="C701" s="17">
        <v>4.1620347992918999E-2</v>
      </c>
      <c r="D701" s="17">
        <v>2.88221876498253E-2</v>
      </c>
      <c r="E701" s="17">
        <v>5.4468781891468601E-2</v>
      </c>
      <c r="F701" s="17"/>
      <c r="G701" s="17">
        <v>0</v>
      </c>
      <c r="H701" s="17">
        <v>2.25735443203708E-2</v>
      </c>
      <c r="I701" s="17">
        <v>4.0731674461589103E-2</v>
      </c>
      <c r="J701" s="17">
        <v>5.04062368318971E-2</v>
      </c>
      <c r="K701" s="17">
        <v>5.1738499237859802E-2</v>
      </c>
      <c r="L701" s="17">
        <v>0</v>
      </c>
      <c r="M701" s="17"/>
      <c r="N701" s="17">
        <v>2.49765755401814E-2</v>
      </c>
      <c r="O701" s="17">
        <v>5.64309211349883E-2</v>
      </c>
      <c r="P701" s="17">
        <v>5.0429265478752899E-2</v>
      </c>
      <c r="Q701" s="17">
        <v>7.3837388975588197E-2</v>
      </c>
    </row>
    <row r="702" spans="2:17" x14ac:dyDescent="0.35">
      <c r="B702" t="s">
        <v>284</v>
      </c>
      <c r="C702" s="17">
        <v>7.6795661660962701E-3</v>
      </c>
      <c r="D702" s="17">
        <v>1.37203107877003E-2</v>
      </c>
      <c r="E702" s="17">
        <v>1.64223525235086E-3</v>
      </c>
      <c r="F702" s="17"/>
      <c r="G702" s="17">
        <v>0</v>
      </c>
      <c r="H702" s="17">
        <v>1.01524444450528E-2</v>
      </c>
      <c r="I702" s="17">
        <v>6.1886456749014702E-3</v>
      </c>
      <c r="J702" s="17">
        <v>6.1737631587645099E-3</v>
      </c>
      <c r="K702" s="17">
        <v>1.58481037100308E-2</v>
      </c>
      <c r="L702" s="17">
        <v>3.1676989414963497E-2</v>
      </c>
      <c r="M702" s="17"/>
      <c r="N702" s="17">
        <v>1.14241389509865E-2</v>
      </c>
      <c r="O702" s="17">
        <v>1.9193847099999101E-3</v>
      </c>
      <c r="P702" s="17">
        <v>2.4641091975521599E-3</v>
      </c>
      <c r="Q702" s="17">
        <v>6.2295904024111202E-3</v>
      </c>
    </row>
    <row r="703" spans="2:17" x14ac:dyDescent="0.35">
      <c r="C703" s="17"/>
      <c r="D703" s="17"/>
      <c r="E703" s="17"/>
      <c r="F703" s="17"/>
      <c r="G703" s="17"/>
      <c r="H703" s="17"/>
      <c r="I703" s="17"/>
      <c r="J703" s="17"/>
      <c r="K703" s="17"/>
      <c r="L703" s="17"/>
      <c r="M703" s="17"/>
      <c r="N703" s="17"/>
      <c r="O703" s="17"/>
      <c r="P703" s="17"/>
      <c r="Q703" s="17"/>
    </row>
    <row r="704" spans="2:17" x14ac:dyDescent="0.35">
      <c r="B704" s="6" t="s">
        <v>342</v>
      </c>
      <c r="C704" s="17"/>
      <c r="D704" s="17"/>
      <c r="E704" s="17"/>
      <c r="F704" s="17"/>
      <c r="G704" s="17"/>
      <c r="H704" s="17"/>
      <c r="I704" s="17"/>
      <c r="J704" s="17"/>
      <c r="K704" s="17"/>
      <c r="L704" s="17"/>
      <c r="M704" s="17"/>
      <c r="N704" s="17"/>
      <c r="O704" s="17"/>
      <c r="P704" s="17"/>
      <c r="Q704" s="17"/>
    </row>
    <row r="705" spans="2:17" x14ac:dyDescent="0.35">
      <c r="B705" s="24" t="s">
        <v>15</v>
      </c>
      <c r="C705" s="17"/>
      <c r="D705" s="17"/>
      <c r="E705" s="17"/>
      <c r="F705" s="17"/>
      <c r="G705" s="17"/>
      <c r="H705" s="17"/>
      <c r="I705" s="17"/>
      <c r="J705" s="17"/>
      <c r="K705" s="17"/>
      <c r="L705" s="17"/>
      <c r="M705" s="17"/>
      <c r="N705" s="17"/>
      <c r="O705" s="17"/>
      <c r="P705" s="17"/>
      <c r="Q705" s="17"/>
    </row>
    <row r="706" spans="2:17" x14ac:dyDescent="0.35">
      <c r="B706" t="s">
        <v>343</v>
      </c>
      <c r="C706" s="17">
        <v>9.7204839772714699E-2</v>
      </c>
      <c r="D706" s="17">
        <v>0.113336572003608</v>
      </c>
      <c r="E706" s="17">
        <v>8.1158410910057502E-2</v>
      </c>
      <c r="F706" s="17"/>
      <c r="G706" s="17">
        <v>5.4290216547844099E-2</v>
      </c>
      <c r="H706" s="17">
        <v>0.143606221460298</v>
      </c>
      <c r="I706" s="17">
        <v>0.108037656700745</v>
      </c>
      <c r="J706" s="17">
        <v>7.6531758677871403E-2</v>
      </c>
      <c r="K706" s="17">
        <v>5.3623917282658702E-2</v>
      </c>
      <c r="L706" s="17">
        <v>0</v>
      </c>
      <c r="M706" s="17"/>
      <c r="N706" s="17">
        <v>0.101701350849037</v>
      </c>
      <c r="O706" s="17">
        <v>6.8909924890091304E-2</v>
      </c>
      <c r="P706" s="17">
        <v>9.9023355218674405E-2</v>
      </c>
      <c r="Q706" s="17">
        <v>0.11012280434095099</v>
      </c>
    </row>
    <row r="707" spans="2:17" x14ac:dyDescent="0.35">
      <c r="B707" t="s">
        <v>344</v>
      </c>
      <c r="C707" s="17">
        <v>0.19664800196715199</v>
      </c>
      <c r="D707" s="17">
        <v>0.205731480048335</v>
      </c>
      <c r="E707" s="17">
        <v>0.187753527556134</v>
      </c>
      <c r="F707" s="17"/>
      <c r="G707" s="17">
        <v>0.39534957162762302</v>
      </c>
      <c r="H707" s="17">
        <v>0.19449150355980099</v>
      </c>
      <c r="I707" s="17">
        <v>0.19397232592527999</v>
      </c>
      <c r="J707" s="17">
        <v>0.205035311123932</v>
      </c>
      <c r="K707" s="17">
        <v>0.181171602174312</v>
      </c>
      <c r="L707" s="17">
        <v>4.6750081342496801E-2</v>
      </c>
      <c r="M707" s="17"/>
      <c r="N707" s="17">
        <v>0.210725804903896</v>
      </c>
      <c r="O707" s="17">
        <v>0.16875661623079999</v>
      </c>
      <c r="P707" s="17">
        <v>0.17864818879069799</v>
      </c>
      <c r="Q707" s="17">
        <v>0.195887273908249</v>
      </c>
    </row>
    <row r="708" spans="2:17" x14ac:dyDescent="0.35">
      <c r="B708" t="s">
        <v>345</v>
      </c>
      <c r="C708" s="17">
        <v>0.52564493269324597</v>
      </c>
      <c r="D708" s="17">
        <v>0.501948458780614</v>
      </c>
      <c r="E708" s="17">
        <v>0.54988009315627995</v>
      </c>
      <c r="F708" s="17"/>
      <c r="G708" s="17">
        <v>0.429373907671869</v>
      </c>
      <c r="H708" s="17">
        <v>0.499433995221504</v>
      </c>
      <c r="I708" s="17">
        <v>0.51291572353151704</v>
      </c>
      <c r="J708" s="17">
        <v>0.53324504385265104</v>
      </c>
      <c r="K708" s="17">
        <v>0.59152339545156296</v>
      </c>
      <c r="L708" s="17">
        <v>0.79288750322159396</v>
      </c>
      <c r="M708" s="17"/>
      <c r="N708" s="17">
        <v>0.52816349049887201</v>
      </c>
      <c r="O708" s="17">
        <v>0.56488770172968605</v>
      </c>
      <c r="P708" s="17">
        <v>0.49844549653857401</v>
      </c>
      <c r="Q708" s="17">
        <v>0.499857659993864</v>
      </c>
    </row>
    <row r="709" spans="2:17" x14ac:dyDescent="0.35">
      <c r="B709" t="s">
        <v>346</v>
      </c>
      <c r="C709" s="17">
        <v>0.117881946439341</v>
      </c>
      <c r="D709" s="17">
        <v>0.12206511856286401</v>
      </c>
      <c r="E709" s="17">
        <v>0.112819598059507</v>
      </c>
      <c r="F709" s="17"/>
      <c r="G709" s="17">
        <v>0.120986304152664</v>
      </c>
      <c r="H709" s="17">
        <v>0.10040456300916401</v>
      </c>
      <c r="I709" s="17">
        <v>0.12550620373046301</v>
      </c>
      <c r="J709" s="17">
        <v>0.11603529517698</v>
      </c>
      <c r="K709" s="17">
        <v>0.10617151028197799</v>
      </c>
      <c r="L709" s="17">
        <v>0.16036241543590901</v>
      </c>
      <c r="M709" s="17"/>
      <c r="N709" s="17">
        <v>0.118605371911913</v>
      </c>
      <c r="O709" s="17">
        <v>0.13586432773568199</v>
      </c>
      <c r="P709" s="17">
        <v>0.12796666588019701</v>
      </c>
      <c r="Q709" s="17">
        <v>8.7755715819858998E-2</v>
      </c>
    </row>
    <row r="710" spans="2:17" x14ac:dyDescent="0.35">
      <c r="B710" t="s">
        <v>347</v>
      </c>
      <c r="C710" s="17">
        <v>1.9329840677154399E-2</v>
      </c>
      <c r="D710" s="17">
        <v>2.1321832812632401E-2</v>
      </c>
      <c r="E710" s="17">
        <v>1.7355660078243199E-2</v>
      </c>
      <c r="F710" s="17"/>
      <c r="G710" s="17">
        <v>0</v>
      </c>
      <c r="H710" s="17">
        <v>1.7183807682363599E-2</v>
      </c>
      <c r="I710" s="17">
        <v>1.92530226180091E-2</v>
      </c>
      <c r="J710" s="17">
        <v>2.20912663866016E-2</v>
      </c>
      <c r="K710" s="17">
        <v>1.6477660985005901E-2</v>
      </c>
      <c r="L710" s="17">
        <v>0</v>
      </c>
      <c r="M710" s="17"/>
      <c r="N710" s="17">
        <v>1.83103038854532E-2</v>
      </c>
      <c r="O710" s="17">
        <v>2.2505873565943899E-2</v>
      </c>
      <c r="P710" s="17">
        <v>3.00649064227618E-2</v>
      </c>
      <c r="Q710" s="17">
        <v>1.0105922501861901E-2</v>
      </c>
    </row>
    <row r="711" spans="2:17" x14ac:dyDescent="0.35">
      <c r="B711" t="s">
        <v>106</v>
      </c>
      <c r="C711" s="17">
        <v>4.3290438450391898E-2</v>
      </c>
      <c r="D711" s="17">
        <v>3.55965377919472E-2</v>
      </c>
      <c r="E711" s="17">
        <v>5.1032710239777603E-2</v>
      </c>
      <c r="F711" s="17"/>
      <c r="G711" s="17">
        <v>0</v>
      </c>
      <c r="H711" s="17">
        <v>4.4879909066869603E-2</v>
      </c>
      <c r="I711" s="17">
        <v>4.0315067493986299E-2</v>
      </c>
      <c r="J711" s="17">
        <v>4.7061324781963697E-2</v>
      </c>
      <c r="K711" s="17">
        <v>5.1031913824481703E-2</v>
      </c>
      <c r="L711" s="17">
        <v>0</v>
      </c>
      <c r="M711" s="17"/>
      <c r="N711" s="17">
        <v>2.2493677950829301E-2</v>
      </c>
      <c r="O711" s="17">
        <v>3.9075555847795998E-2</v>
      </c>
      <c r="P711" s="17">
        <v>6.5851387149094304E-2</v>
      </c>
      <c r="Q711" s="17">
        <v>9.6270623435214794E-2</v>
      </c>
    </row>
    <row r="712" spans="2:17" x14ac:dyDescent="0.35">
      <c r="C712" s="17"/>
      <c r="D712" s="17"/>
      <c r="E712" s="17"/>
      <c r="F712" s="17"/>
      <c r="G712" s="17"/>
      <c r="H712" s="17"/>
      <c r="I712" s="17"/>
      <c r="J712" s="17"/>
      <c r="K712" s="17"/>
      <c r="L712" s="17"/>
      <c r="M712" s="17"/>
      <c r="N712" s="17"/>
      <c r="O712" s="17"/>
      <c r="P712" s="17"/>
      <c r="Q712" s="17"/>
    </row>
    <row r="713" spans="2:17" x14ac:dyDescent="0.35">
      <c r="B713" s="6" t="s">
        <v>348</v>
      </c>
      <c r="C713" s="17"/>
      <c r="D713" s="17"/>
      <c r="E713" s="17"/>
      <c r="F713" s="17"/>
      <c r="G713" s="17"/>
      <c r="H713" s="17"/>
      <c r="I713" s="17"/>
      <c r="J713" s="17"/>
      <c r="K713" s="17"/>
      <c r="L713" s="17"/>
      <c r="M713" s="17"/>
      <c r="N713" s="17"/>
      <c r="O713" s="17"/>
      <c r="P713" s="17"/>
      <c r="Q713" s="17"/>
    </row>
    <row r="714" spans="2:17" x14ac:dyDescent="0.35">
      <c r="B714" s="24" t="s">
        <v>15</v>
      </c>
      <c r="C714" s="17"/>
      <c r="D714" s="17"/>
      <c r="E714" s="17"/>
      <c r="F714" s="17"/>
      <c r="G714" s="17"/>
      <c r="H714" s="17"/>
      <c r="I714" s="17"/>
      <c r="J714" s="17"/>
      <c r="K714" s="17"/>
      <c r="L714" s="17"/>
      <c r="M714" s="17"/>
      <c r="N714" s="17"/>
      <c r="O714" s="17"/>
      <c r="P714" s="17"/>
      <c r="Q714" s="17"/>
    </row>
    <row r="715" spans="2:17" x14ac:dyDescent="0.35">
      <c r="B715" t="s">
        <v>349</v>
      </c>
      <c r="C715" s="17">
        <v>0.36168571243867298</v>
      </c>
      <c r="D715" s="17">
        <v>0.29518799115857802</v>
      </c>
      <c r="E715" s="17">
        <v>0.42759575798111499</v>
      </c>
      <c r="F715" s="17"/>
      <c r="G715" s="17">
        <v>5.4290216547844099E-2</v>
      </c>
      <c r="H715" s="17">
        <v>0.22908226496772299</v>
      </c>
      <c r="I715" s="17">
        <v>0.29466497148833298</v>
      </c>
      <c r="J715" s="17">
        <v>0.48518485800991001</v>
      </c>
      <c r="K715" s="17">
        <v>0.50594889281264899</v>
      </c>
      <c r="L715" s="17">
        <v>0.40575090386558099</v>
      </c>
      <c r="M715" s="17"/>
      <c r="N715" s="17">
        <v>0.27586061895196501</v>
      </c>
      <c r="O715" s="17">
        <v>0.48440055136854199</v>
      </c>
      <c r="P715" s="17">
        <v>0.44526569591998899</v>
      </c>
      <c r="Q715" s="17">
        <v>0.44054690704425098</v>
      </c>
    </row>
    <row r="716" spans="2:17" x14ac:dyDescent="0.35">
      <c r="B716" t="s">
        <v>350</v>
      </c>
      <c r="C716" s="17">
        <v>0.295016525587462</v>
      </c>
      <c r="D716" s="17">
        <v>0.34466875113137202</v>
      </c>
      <c r="E716" s="17">
        <v>0.24562271247985201</v>
      </c>
      <c r="F716" s="17"/>
      <c r="G716" s="17">
        <v>0.35749910180942002</v>
      </c>
      <c r="H716" s="17">
        <v>0.45951291961562601</v>
      </c>
      <c r="I716" s="17">
        <v>0.33413176345950601</v>
      </c>
      <c r="J716" s="17">
        <v>0.18943734230588799</v>
      </c>
      <c r="K716" s="17">
        <v>0.232178103864638</v>
      </c>
      <c r="L716" s="17">
        <v>0</v>
      </c>
      <c r="M716" s="17"/>
      <c r="N716" s="17">
        <v>0.38540783846841198</v>
      </c>
      <c r="O716" s="17">
        <v>0.232586161357066</v>
      </c>
      <c r="P716" s="17">
        <v>0.14519601598154899</v>
      </c>
      <c r="Q716" s="17">
        <v>0.19038573830646</v>
      </c>
    </row>
    <row r="717" spans="2:17" x14ac:dyDescent="0.35">
      <c r="B717" t="s">
        <v>351</v>
      </c>
      <c r="C717" s="17">
        <v>0.27830799727816402</v>
      </c>
      <c r="D717" s="17">
        <v>0.29859843630939398</v>
      </c>
      <c r="E717" s="17">
        <v>0.25827985990047497</v>
      </c>
      <c r="F717" s="17"/>
      <c r="G717" s="17">
        <v>0.426280032078516</v>
      </c>
      <c r="H717" s="17">
        <v>0.34721984966582498</v>
      </c>
      <c r="I717" s="17">
        <v>0.29625526944535102</v>
      </c>
      <c r="J717" s="17">
        <v>0.237456225135662</v>
      </c>
      <c r="K717" s="17">
        <v>0.19280393342721699</v>
      </c>
      <c r="L717" s="17">
        <v>0.44758291069151401</v>
      </c>
      <c r="M717" s="17"/>
      <c r="N717" s="17">
        <v>0.34508181050485598</v>
      </c>
      <c r="O717" s="17">
        <v>0.191729422233894</v>
      </c>
      <c r="P717" s="17">
        <v>0.20097727630055601</v>
      </c>
      <c r="Q717" s="17">
        <v>0.224890937013455</v>
      </c>
    </row>
    <row r="718" spans="2:17" x14ac:dyDescent="0.35">
      <c r="B718" t="s">
        <v>352</v>
      </c>
      <c r="C718" s="17">
        <v>0.26998450646578998</v>
      </c>
      <c r="D718" s="17">
        <v>0.30200465123887299</v>
      </c>
      <c r="E718" s="17">
        <v>0.23821021093101499</v>
      </c>
      <c r="F718" s="17"/>
      <c r="G718" s="17">
        <v>0.37554319564663102</v>
      </c>
      <c r="H718" s="17">
        <v>0.38572301124381198</v>
      </c>
      <c r="I718" s="17">
        <v>0.31853524131525701</v>
      </c>
      <c r="J718" s="17">
        <v>0.18266405699548999</v>
      </c>
      <c r="K718" s="17">
        <v>0.15477714498143</v>
      </c>
      <c r="L718" s="17">
        <v>4.6750081342496801E-2</v>
      </c>
      <c r="M718" s="17"/>
      <c r="N718" s="17">
        <v>0.34173779312775399</v>
      </c>
      <c r="O718" s="17">
        <v>0.19793502926107001</v>
      </c>
      <c r="P718" s="17">
        <v>0.13386472416929099</v>
      </c>
      <c r="Q718" s="17">
        <v>0.23306994911593501</v>
      </c>
    </row>
    <row r="719" spans="2:17" x14ac:dyDescent="0.35">
      <c r="B719" t="s">
        <v>353</v>
      </c>
      <c r="C719" s="17">
        <v>0.25131791748141802</v>
      </c>
      <c r="D719" s="17">
        <v>0.27614228352972803</v>
      </c>
      <c r="E719" s="17">
        <v>0.22672587884283299</v>
      </c>
      <c r="F719" s="17"/>
      <c r="G719" s="17">
        <v>0.39934259914393799</v>
      </c>
      <c r="H719" s="17">
        <v>0.35697377081736398</v>
      </c>
      <c r="I719" s="17">
        <v>0.29032417621754297</v>
      </c>
      <c r="J719" s="17">
        <v>0.171943649591596</v>
      </c>
      <c r="K719" s="17">
        <v>0.16015908705714499</v>
      </c>
      <c r="L719" s="17">
        <v>0.146666185442904</v>
      </c>
      <c r="M719" s="17"/>
      <c r="N719" s="17">
        <v>0.30752922853856601</v>
      </c>
      <c r="O719" s="17">
        <v>0.18651042590204001</v>
      </c>
      <c r="P719" s="17">
        <v>0.18284551108307101</v>
      </c>
      <c r="Q719" s="17">
        <v>0.18649685801042601</v>
      </c>
    </row>
    <row r="720" spans="2:17" x14ac:dyDescent="0.35">
      <c r="B720" t="s">
        <v>354</v>
      </c>
      <c r="C720" s="17">
        <v>0.20833456253497001</v>
      </c>
      <c r="D720" s="17">
        <v>0.23871261681321801</v>
      </c>
      <c r="E720" s="17">
        <v>0.178142262879423</v>
      </c>
      <c r="F720" s="17"/>
      <c r="G720" s="17">
        <v>0.20414845804750301</v>
      </c>
      <c r="H720" s="17">
        <v>0.27152351465068802</v>
      </c>
      <c r="I720" s="17">
        <v>0.25025651083612099</v>
      </c>
      <c r="J720" s="17">
        <v>0.14486162722527299</v>
      </c>
      <c r="K720" s="17">
        <v>0.118999472904293</v>
      </c>
      <c r="L720" s="17">
        <v>0.14292181666053799</v>
      </c>
      <c r="M720" s="17"/>
      <c r="N720" s="17">
        <v>0.25581976376380799</v>
      </c>
      <c r="O720" s="17">
        <v>0.15008841253264901</v>
      </c>
      <c r="P720" s="17">
        <v>0.16869115301426299</v>
      </c>
      <c r="Q720" s="17">
        <v>0.14479470361942601</v>
      </c>
    </row>
    <row r="721" spans="2:17" x14ac:dyDescent="0.35">
      <c r="B721" t="s">
        <v>355</v>
      </c>
      <c r="C721" s="17">
        <v>0.149571254531977</v>
      </c>
      <c r="D721" s="17">
        <v>0.16268958482152601</v>
      </c>
      <c r="E721" s="17">
        <v>0.136592348673093</v>
      </c>
      <c r="F721" s="17"/>
      <c r="G721" s="17">
        <v>0.38011749714168203</v>
      </c>
      <c r="H721" s="17">
        <v>0.16612162508653699</v>
      </c>
      <c r="I721" s="17">
        <v>0.16396492758279399</v>
      </c>
      <c r="J721" s="17">
        <v>0.122193452447801</v>
      </c>
      <c r="K721" s="17">
        <v>0.13979224157832801</v>
      </c>
      <c r="L721" s="17">
        <v>0</v>
      </c>
      <c r="M721" s="17"/>
      <c r="N721" s="17">
        <v>0.183675051995114</v>
      </c>
      <c r="O721" s="17">
        <v>0.104840603391354</v>
      </c>
      <c r="P721" s="17">
        <v>0.10756236607657201</v>
      </c>
      <c r="Q721" s="17">
        <v>0.12555751988146699</v>
      </c>
    </row>
    <row r="722" spans="2:17" x14ac:dyDescent="0.35">
      <c r="B722" t="s">
        <v>284</v>
      </c>
      <c r="C722" s="17">
        <v>1.5712787190372E-3</v>
      </c>
      <c r="D722" s="17">
        <v>1.07519254926355E-3</v>
      </c>
      <c r="E722" s="17">
        <v>2.06927186496102E-3</v>
      </c>
      <c r="F722" s="17"/>
      <c r="G722" s="17">
        <v>0</v>
      </c>
      <c r="H722" s="17">
        <v>0</v>
      </c>
      <c r="I722" s="17">
        <v>1.95300762516122E-3</v>
      </c>
      <c r="J722" s="17">
        <v>2.1815804221264699E-3</v>
      </c>
      <c r="K722" s="17">
        <v>0</v>
      </c>
      <c r="L722" s="17">
        <v>0</v>
      </c>
      <c r="M722" s="17"/>
      <c r="N722" s="17">
        <v>0</v>
      </c>
      <c r="O722" s="17">
        <v>0</v>
      </c>
      <c r="P722" s="17">
        <v>4.90783942142333E-3</v>
      </c>
      <c r="Q722" s="17">
        <v>6.0762570401473801E-3</v>
      </c>
    </row>
    <row r="723" spans="2:17" x14ac:dyDescent="0.35">
      <c r="B723" t="s">
        <v>112</v>
      </c>
      <c r="C723" s="17">
        <v>4.3129484533407599E-2</v>
      </c>
      <c r="D723" s="17">
        <v>3.01186776562672E-2</v>
      </c>
      <c r="E723" s="17">
        <v>5.6192212447146402E-2</v>
      </c>
      <c r="F723" s="17"/>
      <c r="G723" s="17">
        <v>4.4973662290790903E-2</v>
      </c>
      <c r="H723" s="17">
        <v>1.4349935534795299E-2</v>
      </c>
      <c r="I723" s="17">
        <v>4.8237095173473903E-2</v>
      </c>
      <c r="J723" s="17">
        <v>5.4505910093666197E-2</v>
      </c>
      <c r="K723" s="17">
        <v>2.2684025299884399E-2</v>
      </c>
      <c r="L723" s="17">
        <v>0</v>
      </c>
      <c r="M723" s="17"/>
      <c r="N723" s="17">
        <v>3.3555737023453699E-2</v>
      </c>
      <c r="O723" s="17">
        <v>5.8289181219817202E-2</v>
      </c>
      <c r="P723" s="17">
        <v>4.2519809654738401E-2</v>
      </c>
      <c r="Q723" s="17">
        <v>6.0024395703512097E-2</v>
      </c>
    </row>
    <row r="724" spans="2:17" x14ac:dyDescent="0.35">
      <c r="C724" s="17"/>
      <c r="D724" s="17"/>
      <c r="E724" s="17"/>
      <c r="F724" s="17"/>
      <c r="G724" s="17"/>
      <c r="H724" s="17"/>
      <c r="I724" s="17"/>
      <c r="J724" s="17"/>
      <c r="K724" s="17"/>
      <c r="L724" s="17"/>
      <c r="M724" s="17"/>
      <c r="N724" s="17"/>
      <c r="O724" s="17"/>
      <c r="P724" s="17"/>
      <c r="Q724" s="17"/>
    </row>
    <row r="725" spans="2:17" x14ac:dyDescent="0.35">
      <c r="B725" s="6" t="s">
        <v>356</v>
      </c>
      <c r="C725" s="17"/>
      <c r="D725" s="17"/>
      <c r="E725" s="17"/>
      <c r="F725" s="17"/>
      <c r="G725" s="17"/>
      <c r="H725" s="17"/>
      <c r="I725" s="17"/>
      <c r="J725" s="17"/>
      <c r="K725" s="17"/>
      <c r="L725" s="17"/>
      <c r="M725" s="17"/>
      <c r="N725" s="17"/>
      <c r="O725" s="17"/>
      <c r="P725" s="17"/>
      <c r="Q725" s="17"/>
    </row>
    <row r="726" spans="2:17" x14ac:dyDescent="0.35">
      <c r="B726" s="24" t="s">
        <v>15</v>
      </c>
      <c r="C726" s="17"/>
      <c r="D726" s="17"/>
      <c r="E726" s="17"/>
      <c r="F726" s="17"/>
      <c r="G726" s="17"/>
      <c r="H726" s="17"/>
      <c r="I726" s="17"/>
      <c r="J726" s="17"/>
      <c r="K726" s="17"/>
      <c r="L726" s="17"/>
      <c r="M726" s="17"/>
      <c r="N726" s="17"/>
      <c r="O726" s="17"/>
      <c r="P726" s="17"/>
      <c r="Q726" s="17"/>
    </row>
    <row r="727" spans="2:17" x14ac:dyDescent="0.35">
      <c r="B727" t="s">
        <v>357</v>
      </c>
      <c r="C727" s="17">
        <v>9.0570063957428198E-2</v>
      </c>
      <c r="D727" s="17">
        <v>0.106466768059507</v>
      </c>
      <c r="E727" s="17">
        <v>7.4752236514629797E-2</v>
      </c>
      <c r="F727" s="17"/>
      <c r="G727" s="17">
        <v>0.18633709136198801</v>
      </c>
      <c r="H727" s="17">
        <v>0.108254214084853</v>
      </c>
      <c r="I727" s="17">
        <v>0.11055504449537</v>
      </c>
      <c r="J727" s="17">
        <v>5.96572316510968E-2</v>
      </c>
      <c r="K727" s="17">
        <v>6.7283044756931795E-2</v>
      </c>
      <c r="L727" s="17">
        <v>0</v>
      </c>
      <c r="M727" s="17"/>
      <c r="N727" s="17">
        <v>0.101120846280199</v>
      </c>
      <c r="O727" s="17">
        <v>7.3993449430479197E-2</v>
      </c>
      <c r="P727" s="17">
        <v>9.2986902144633607E-2</v>
      </c>
      <c r="Q727" s="17">
        <v>7.4045182963137002E-2</v>
      </c>
    </row>
    <row r="728" spans="2:17" x14ac:dyDescent="0.35">
      <c r="B728" t="s">
        <v>358</v>
      </c>
      <c r="C728" s="17">
        <v>0.469968817463016</v>
      </c>
      <c r="D728" s="17">
        <v>0.51501723458630699</v>
      </c>
      <c r="E728" s="17">
        <v>0.42535581497168901</v>
      </c>
      <c r="F728" s="17"/>
      <c r="G728" s="17">
        <v>0.44718527435738398</v>
      </c>
      <c r="H728" s="17">
        <v>0.55162369926892196</v>
      </c>
      <c r="I728" s="17">
        <v>0.50324395937453503</v>
      </c>
      <c r="J728" s="17">
        <v>0.39823570401660502</v>
      </c>
      <c r="K728" s="17">
        <v>0.40874971801765603</v>
      </c>
      <c r="L728" s="17">
        <v>0.636421585592711</v>
      </c>
      <c r="M728" s="17"/>
      <c r="N728" s="17">
        <v>0.55776779059142001</v>
      </c>
      <c r="O728" s="17">
        <v>0.37395201604355</v>
      </c>
      <c r="P728" s="17">
        <v>0.37790154886041299</v>
      </c>
      <c r="Q728" s="17">
        <v>0.35517011819474698</v>
      </c>
    </row>
    <row r="729" spans="2:17" x14ac:dyDescent="0.35">
      <c r="B729" t="s">
        <v>359</v>
      </c>
      <c r="C729" s="17">
        <v>0.25801098053250499</v>
      </c>
      <c r="D729" s="17">
        <v>0.22919542079684499</v>
      </c>
      <c r="E729" s="17">
        <v>0.28610958643043699</v>
      </c>
      <c r="F729" s="17"/>
      <c r="G729" s="17">
        <v>0.36647763428062802</v>
      </c>
      <c r="H729" s="17">
        <v>0.238089538461453</v>
      </c>
      <c r="I729" s="17">
        <v>0.246277886769487</v>
      </c>
      <c r="J729" s="17">
        <v>0.29908198291795701</v>
      </c>
      <c r="K729" s="17">
        <v>0.20234824900989801</v>
      </c>
      <c r="L729" s="17">
        <v>0.16518616954676801</v>
      </c>
      <c r="M729" s="17"/>
      <c r="N729" s="17">
        <v>0.20091820647262501</v>
      </c>
      <c r="O729" s="17">
        <v>0.33786353676543501</v>
      </c>
      <c r="P729" s="17">
        <v>0.291831936956572</v>
      </c>
      <c r="Q729" s="17">
        <v>0.33940468709920302</v>
      </c>
    </row>
    <row r="730" spans="2:17" x14ac:dyDescent="0.35">
      <c r="B730" t="s">
        <v>106</v>
      </c>
      <c r="C730" s="17">
        <v>0.18145013804705101</v>
      </c>
      <c r="D730" s="17">
        <v>0.14932057655734199</v>
      </c>
      <c r="E730" s="17">
        <v>0.213782362083244</v>
      </c>
      <c r="F730" s="17"/>
      <c r="G730" s="17">
        <v>0</v>
      </c>
      <c r="H730" s="17">
        <v>0.102032548184772</v>
      </c>
      <c r="I730" s="17">
        <v>0.13992310936060801</v>
      </c>
      <c r="J730" s="17">
        <v>0.24302508141434201</v>
      </c>
      <c r="K730" s="17">
        <v>0.32161898821551399</v>
      </c>
      <c r="L730" s="17">
        <v>0.19839224486052001</v>
      </c>
      <c r="M730" s="17"/>
      <c r="N730" s="17">
        <v>0.14019315665575699</v>
      </c>
      <c r="O730" s="17">
        <v>0.21419099776053599</v>
      </c>
      <c r="P730" s="17">
        <v>0.23727961203838099</v>
      </c>
      <c r="Q730" s="17">
        <v>0.23138001174291301</v>
      </c>
    </row>
    <row r="731" spans="2:17" x14ac:dyDescent="0.35">
      <c r="C731" s="17"/>
      <c r="D731" s="17"/>
      <c r="E731" s="17"/>
      <c r="F731" s="17"/>
      <c r="G731" s="17"/>
      <c r="H731" s="17"/>
      <c r="I731" s="17"/>
      <c r="J731" s="17"/>
      <c r="K731" s="17"/>
      <c r="L731" s="17"/>
      <c r="M731" s="17"/>
      <c r="N731" s="17"/>
      <c r="O731" s="17"/>
      <c r="P731" s="17"/>
      <c r="Q731" s="17"/>
    </row>
    <row r="732" spans="2:17" x14ac:dyDescent="0.35">
      <c r="B732" s="6" t="s">
        <v>360</v>
      </c>
      <c r="C732" s="17"/>
      <c r="D732" s="17"/>
      <c r="E732" s="17"/>
      <c r="F732" s="17"/>
      <c r="G732" s="17"/>
      <c r="H732" s="17"/>
      <c r="I732" s="17"/>
      <c r="J732" s="17"/>
      <c r="K732" s="17"/>
      <c r="L732" s="17"/>
      <c r="M732" s="17"/>
      <c r="N732" s="17"/>
      <c r="O732" s="17"/>
      <c r="P732" s="17"/>
      <c r="Q732" s="17"/>
    </row>
    <row r="733" spans="2:17" x14ac:dyDescent="0.35">
      <c r="B733" s="24" t="s">
        <v>19</v>
      </c>
      <c r="C733" s="17"/>
      <c r="D733" s="17"/>
      <c r="E733" s="17"/>
      <c r="F733" s="17"/>
      <c r="G733" s="17"/>
      <c r="H733" s="17"/>
      <c r="I733" s="17"/>
      <c r="J733" s="17"/>
      <c r="K733" s="17"/>
      <c r="L733" s="17"/>
      <c r="M733" s="17"/>
      <c r="N733" s="17"/>
      <c r="O733" s="17"/>
      <c r="P733" s="17"/>
      <c r="Q733" s="17"/>
    </row>
    <row r="734" spans="2:17" x14ac:dyDescent="0.35">
      <c r="B734" t="s">
        <v>361</v>
      </c>
      <c r="C734" s="17">
        <v>0.55274312370513401</v>
      </c>
      <c r="D734" s="17">
        <v>0.57432760094092405</v>
      </c>
      <c r="E734" s="17">
        <v>0.53124924753371605</v>
      </c>
      <c r="F734" s="17"/>
      <c r="G734" s="17">
        <v>0.60089751344227504</v>
      </c>
      <c r="H734" s="17">
        <v>0.66069928420122603</v>
      </c>
      <c r="I734" s="17">
        <v>0.60527965292776897</v>
      </c>
      <c r="J734" s="17">
        <v>0.44120623821581201</v>
      </c>
      <c r="K734" s="17">
        <v>0.450450832130672</v>
      </c>
      <c r="L734" s="17">
        <v>0.37796373114776999</v>
      </c>
      <c r="M734" s="17"/>
      <c r="N734" s="17">
        <v>0.62943828234411803</v>
      </c>
      <c r="O734" s="17">
        <v>0.50351102561293504</v>
      </c>
      <c r="P734" s="17">
        <v>0.46680900843252598</v>
      </c>
      <c r="Q734" s="17">
        <v>0.375057777311399</v>
      </c>
    </row>
    <row r="735" spans="2:17" x14ac:dyDescent="0.35">
      <c r="B735" t="s">
        <v>362</v>
      </c>
      <c r="C735" s="17">
        <v>0.38262878096020198</v>
      </c>
      <c r="D735" s="17">
        <v>0.37288519465840197</v>
      </c>
      <c r="E735" s="17">
        <v>0.39185415771805099</v>
      </c>
      <c r="F735" s="17"/>
      <c r="G735" s="17">
        <v>0.39910248655772501</v>
      </c>
      <c r="H735" s="17">
        <v>0.29596338497796898</v>
      </c>
      <c r="I735" s="17">
        <v>0.33318092611171302</v>
      </c>
      <c r="J735" s="17">
        <v>0.48215418448476599</v>
      </c>
      <c r="K735" s="17">
        <v>0.462603515824277</v>
      </c>
      <c r="L735" s="17">
        <v>0.56371588022593999</v>
      </c>
      <c r="M735" s="17"/>
      <c r="N735" s="17">
        <v>0.32486391336653198</v>
      </c>
      <c r="O735" s="17">
        <v>0.40797857902819701</v>
      </c>
      <c r="P735" s="17">
        <v>0.426695000676242</v>
      </c>
      <c r="Q735" s="17">
        <v>0.54379429742625895</v>
      </c>
    </row>
    <row r="736" spans="2:17" x14ac:dyDescent="0.35">
      <c r="B736" t="s">
        <v>112</v>
      </c>
      <c r="C736" s="17">
        <v>6.4628095334663099E-2</v>
      </c>
      <c r="D736" s="17">
        <v>5.2787204400673901E-2</v>
      </c>
      <c r="E736" s="17">
        <v>7.6896594748233404E-2</v>
      </c>
      <c r="F736" s="17"/>
      <c r="G736" s="17">
        <v>0</v>
      </c>
      <c r="H736" s="17">
        <v>4.3337330820804598E-2</v>
      </c>
      <c r="I736" s="17">
        <v>6.1539420960518697E-2</v>
      </c>
      <c r="J736" s="17">
        <v>7.6639577299421294E-2</v>
      </c>
      <c r="K736" s="17">
        <v>8.6945652045051003E-2</v>
      </c>
      <c r="L736" s="17">
        <v>5.8320388626290097E-2</v>
      </c>
      <c r="M736" s="17"/>
      <c r="N736" s="17">
        <v>4.5697804289349803E-2</v>
      </c>
      <c r="O736" s="17">
        <v>8.8510395358867996E-2</v>
      </c>
      <c r="P736" s="17">
        <v>0.106495990891232</v>
      </c>
      <c r="Q736" s="17">
        <v>8.1147925262341894E-2</v>
      </c>
    </row>
    <row r="737" spans="2:17" x14ac:dyDescent="0.35">
      <c r="C737" s="17"/>
      <c r="D737" s="17"/>
      <c r="E737" s="17"/>
      <c r="F737" s="17"/>
      <c r="G737" s="17"/>
      <c r="H737" s="17"/>
      <c r="I737" s="17"/>
      <c r="J737" s="17"/>
      <c r="K737" s="17"/>
      <c r="L737" s="17"/>
      <c r="M737" s="17"/>
      <c r="N737" s="17"/>
      <c r="O737" s="17"/>
      <c r="P737" s="17"/>
      <c r="Q737" s="17"/>
    </row>
    <row r="738" spans="2:17" x14ac:dyDescent="0.35">
      <c r="B738" s="6" t="s">
        <v>363</v>
      </c>
      <c r="C738" s="17"/>
      <c r="D738" s="17"/>
      <c r="E738" s="17"/>
      <c r="F738" s="17"/>
      <c r="G738" s="17"/>
      <c r="H738" s="17"/>
      <c r="I738" s="17"/>
      <c r="J738" s="17"/>
      <c r="K738" s="17"/>
      <c r="L738" s="17"/>
      <c r="M738" s="17"/>
      <c r="N738" s="17"/>
      <c r="O738" s="17"/>
      <c r="P738" s="17"/>
      <c r="Q738" s="17"/>
    </row>
    <row r="739" spans="2:17" x14ac:dyDescent="0.35">
      <c r="B739" s="24" t="s">
        <v>19</v>
      </c>
      <c r="C739" s="17"/>
      <c r="D739" s="17"/>
      <c r="E739" s="17"/>
      <c r="F739" s="17"/>
      <c r="G739" s="17"/>
      <c r="H739" s="17"/>
      <c r="I739" s="17"/>
      <c r="J739" s="17"/>
      <c r="K739" s="17"/>
      <c r="L739" s="17"/>
      <c r="M739" s="17"/>
      <c r="N739" s="17"/>
      <c r="O739" s="17"/>
      <c r="P739" s="17"/>
      <c r="Q739" s="17"/>
    </row>
    <row r="740" spans="2:17" x14ac:dyDescent="0.35">
      <c r="B740" t="s">
        <v>361</v>
      </c>
      <c r="C740" s="17">
        <v>0.221458075665074</v>
      </c>
      <c r="D740" s="17">
        <v>0.249729059790051</v>
      </c>
      <c r="E740" s="17">
        <v>0.19265371767728301</v>
      </c>
      <c r="F740" s="17"/>
      <c r="G740" s="17">
        <v>0.28055000776091998</v>
      </c>
      <c r="H740" s="17">
        <v>0.304387739428568</v>
      </c>
      <c r="I740" s="17">
        <v>0.23276410864959701</v>
      </c>
      <c r="J740" s="17">
        <v>0.17032916952027299</v>
      </c>
      <c r="K740" s="17">
        <v>0.18747342513426901</v>
      </c>
      <c r="L740" s="17">
        <v>0.19519010151091601</v>
      </c>
      <c r="M740" s="17"/>
      <c r="N740" s="17">
        <v>0.260971876389753</v>
      </c>
      <c r="O740" s="17">
        <v>0.14325561848198501</v>
      </c>
      <c r="P740" s="17">
        <v>0.152496827004411</v>
      </c>
      <c r="Q740" s="17">
        <v>0.19972070904474001</v>
      </c>
    </row>
    <row r="741" spans="2:17" x14ac:dyDescent="0.35">
      <c r="B741" t="s">
        <v>362</v>
      </c>
      <c r="C741" s="17">
        <v>0.701861224706122</v>
      </c>
      <c r="D741" s="17">
        <v>0.68137915566829599</v>
      </c>
      <c r="E741" s="17">
        <v>0.72255105211355597</v>
      </c>
      <c r="F741" s="17"/>
      <c r="G741" s="17">
        <v>0.553092535568106</v>
      </c>
      <c r="H741" s="17">
        <v>0.66316796870605699</v>
      </c>
      <c r="I741" s="17">
        <v>0.68668233549681701</v>
      </c>
      <c r="J741" s="17">
        <v>0.73800796621029296</v>
      </c>
      <c r="K741" s="17">
        <v>0.74537466357922499</v>
      </c>
      <c r="L741" s="17">
        <v>0.74648950986279405</v>
      </c>
      <c r="M741" s="17"/>
      <c r="N741" s="17">
        <v>0.67486765910472102</v>
      </c>
      <c r="O741" s="17">
        <v>0.76678809647804602</v>
      </c>
      <c r="P741" s="17">
        <v>0.753857858119788</v>
      </c>
      <c r="Q741" s="17">
        <v>0.70943523166553002</v>
      </c>
    </row>
    <row r="742" spans="2:17" x14ac:dyDescent="0.35">
      <c r="B742" t="s">
        <v>112</v>
      </c>
      <c r="C742" s="17">
        <v>7.6680699628804E-2</v>
      </c>
      <c r="D742" s="17">
        <v>6.8891784541653095E-2</v>
      </c>
      <c r="E742" s="17">
        <v>8.4795230209161604E-2</v>
      </c>
      <c r="F742" s="17"/>
      <c r="G742" s="17">
        <v>0.16635745667097401</v>
      </c>
      <c r="H742" s="17">
        <v>3.2444291865374703E-2</v>
      </c>
      <c r="I742" s="17">
        <v>8.0553555853585604E-2</v>
      </c>
      <c r="J742" s="17">
        <v>9.1662864269434499E-2</v>
      </c>
      <c r="K742" s="17">
        <v>6.7151911286506105E-2</v>
      </c>
      <c r="L742" s="17">
        <v>5.8320388626290097E-2</v>
      </c>
      <c r="M742" s="17"/>
      <c r="N742" s="17">
        <v>6.4160464505525497E-2</v>
      </c>
      <c r="O742" s="17">
        <v>8.9956285039968206E-2</v>
      </c>
      <c r="P742" s="17">
        <v>9.3645314875801494E-2</v>
      </c>
      <c r="Q742" s="17">
        <v>9.08440592897298E-2</v>
      </c>
    </row>
    <row r="743" spans="2:17" x14ac:dyDescent="0.35">
      <c r="C743" s="17"/>
      <c r="D743" s="17"/>
      <c r="E743" s="17"/>
      <c r="F743" s="17"/>
      <c r="G743" s="17"/>
      <c r="H743" s="17"/>
      <c r="I743" s="17"/>
      <c r="J743" s="17"/>
      <c r="K743" s="17"/>
      <c r="L743" s="17"/>
      <c r="M743" s="17"/>
      <c r="N743" s="17"/>
      <c r="O743" s="17"/>
      <c r="P743" s="17"/>
      <c r="Q743" s="17"/>
    </row>
    <row r="744" spans="2:17" x14ac:dyDescent="0.35">
      <c r="B744" s="6" t="s">
        <v>364</v>
      </c>
      <c r="C744" s="17"/>
      <c r="D744" s="17"/>
      <c r="E744" s="17"/>
      <c r="F744" s="17"/>
      <c r="G744" s="17"/>
      <c r="H744" s="17"/>
      <c r="I744" s="17"/>
      <c r="J744" s="17"/>
      <c r="K744" s="17"/>
      <c r="L744" s="17"/>
      <c r="M744" s="17"/>
      <c r="N744" s="17"/>
      <c r="O744" s="17"/>
      <c r="P744" s="17"/>
      <c r="Q744" s="17"/>
    </row>
    <row r="745" spans="2:17" x14ac:dyDescent="0.35">
      <c r="B745" s="24" t="s">
        <v>19</v>
      </c>
      <c r="C745" s="17"/>
      <c r="D745" s="17"/>
      <c r="E745" s="17"/>
      <c r="F745" s="17"/>
      <c r="G745" s="17"/>
      <c r="H745" s="17"/>
      <c r="I745" s="17"/>
      <c r="J745" s="17"/>
      <c r="K745" s="17"/>
      <c r="L745" s="17"/>
      <c r="M745" s="17"/>
      <c r="N745" s="17"/>
      <c r="O745" s="17"/>
      <c r="P745" s="17"/>
      <c r="Q745" s="17"/>
    </row>
    <row r="746" spans="2:17" x14ac:dyDescent="0.35">
      <c r="B746" t="s">
        <v>361</v>
      </c>
      <c r="C746" s="17">
        <v>0.54155608478335804</v>
      </c>
      <c r="D746" s="17">
        <v>0.57852851112680903</v>
      </c>
      <c r="E746" s="17">
        <v>0.50421301997534296</v>
      </c>
      <c r="F746" s="17"/>
      <c r="G746" s="17">
        <v>0.617846086701347</v>
      </c>
      <c r="H746" s="17">
        <v>0.61053250831958294</v>
      </c>
      <c r="I746" s="17">
        <v>0.59929666714642205</v>
      </c>
      <c r="J746" s="17">
        <v>0.43554338496089201</v>
      </c>
      <c r="K746" s="17">
        <v>0.47775756312448198</v>
      </c>
      <c r="L746" s="17">
        <v>0.19519010151091601</v>
      </c>
      <c r="M746" s="17"/>
      <c r="N746" s="17">
        <v>0.61999539066456499</v>
      </c>
      <c r="O746" s="17">
        <v>0.50375813875557096</v>
      </c>
      <c r="P746" s="17">
        <v>0.42310618234681402</v>
      </c>
      <c r="Q746" s="17">
        <v>0.38960731820288602</v>
      </c>
    </row>
    <row r="747" spans="2:17" x14ac:dyDescent="0.35">
      <c r="B747" t="s">
        <v>362</v>
      </c>
      <c r="C747" s="17">
        <v>0.33801418088455898</v>
      </c>
      <c r="D747" s="17">
        <v>0.32692878141736897</v>
      </c>
      <c r="E747" s="17">
        <v>0.34856243475041598</v>
      </c>
      <c r="F747" s="17"/>
      <c r="G747" s="17">
        <v>0.382153913298653</v>
      </c>
      <c r="H747" s="17">
        <v>0.26562937200052</v>
      </c>
      <c r="I747" s="17">
        <v>0.304845289321721</v>
      </c>
      <c r="J747" s="17">
        <v>0.40502806917282602</v>
      </c>
      <c r="K747" s="17">
        <v>0.410707859834123</v>
      </c>
      <c r="L747" s="17">
        <v>0.51312911837348996</v>
      </c>
      <c r="M747" s="17"/>
      <c r="N747" s="17">
        <v>0.289400664629754</v>
      </c>
      <c r="O747" s="17">
        <v>0.33809470294912403</v>
      </c>
      <c r="P747" s="17">
        <v>0.41281205233316198</v>
      </c>
      <c r="Q747" s="17">
        <v>0.44700745958273003</v>
      </c>
    </row>
    <row r="748" spans="2:17" x14ac:dyDescent="0.35">
      <c r="B748" t="s">
        <v>112</v>
      </c>
      <c r="C748" s="17">
        <v>0.120429734332083</v>
      </c>
      <c r="D748" s="17">
        <v>9.4542707455822397E-2</v>
      </c>
      <c r="E748" s="17">
        <v>0.147224545274241</v>
      </c>
      <c r="F748" s="17"/>
      <c r="G748" s="17">
        <v>0</v>
      </c>
      <c r="H748" s="17">
        <v>0.123838119679897</v>
      </c>
      <c r="I748" s="17">
        <v>9.5858043531856701E-2</v>
      </c>
      <c r="J748" s="17">
        <v>0.159428545866282</v>
      </c>
      <c r="K748" s="17">
        <v>0.11153457704139499</v>
      </c>
      <c r="L748" s="17">
        <v>0.29168078011559401</v>
      </c>
      <c r="M748" s="17"/>
      <c r="N748" s="17">
        <v>9.0603944705680894E-2</v>
      </c>
      <c r="O748" s="17">
        <v>0.15814715829530501</v>
      </c>
      <c r="P748" s="17">
        <v>0.164081765320024</v>
      </c>
      <c r="Q748" s="17">
        <v>0.16338522221438401</v>
      </c>
    </row>
    <row r="749" spans="2:17" x14ac:dyDescent="0.35">
      <c r="C749" s="17"/>
      <c r="D749" s="17"/>
      <c r="E749" s="17"/>
      <c r="F749" s="17"/>
      <c r="G749" s="17"/>
      <c r="H749" s="17"/>
      <c r="I749" s="17"/>
      <c r="J749" s="17"/>
      <c r="K749" s="17"/>
      <c r="L749" s="17"/>
      <c r="M749" s="17"/>
      <c r="N749" s="17"/>
      <c r="O749" s="17"/>
      <c r="P749" s="17"/>
      <c r="Q749" s="17"/>
    </row>
    <row r="750" spans="2:17" x14ac:dyDescent="0.35">
      <c r="B750" s="6" t="s">
        <v>365</v>
      </c>
      <c r="C750" s="17"/>
      <c r="D750" s="17"/>
      <c r="E750" s="17"/>
      <c r="F750" s="17"/>
      <c r="G750" s="17"/>
      <c r="H750" s="17"/>
      <c r="I750" s="17"/>
      <c r="J750" s="17"/>
      <c r="K750" s="17"/>
      <c r="L750" s="17"/>
      <c r="M750" s="17"/>
      <c r="N750" s="17"/>
      <c r="O750" s="17"/>
      <c r="P750" s="17"/>
      <c r="Q750" s="17"/>
    </row>
    <row r="751" spans="2:17" x14ac:dyDescent="0.35">
      <c r="B751" s="24" t="s">
        <v>19</v>
      </c>
      <c r="C751" s="17"/>
      <c r="D751" s="17"/>
      <c r="E751" s="17"/>
      <c r="F751" s="17"/>
      <c r="G751" s="17"/>
      <c r="H751" s="17"/>
      <c r="I751" s="17"/>
      <c r="J751" s="17"/>
      <c r="K751" s="17"/>
      <c r="L751" s="17"/>
      <c r="M751" s="17"/>
      <c r="N751" s="17"/>
      <c r="O751" s="17"/>
      <c r="P751" s="17"/>
      <c r="Q751" s="17"/>
    </row>
    <row r="752" spans="2:17" x14ac:dyDescent="0.35">
      <c r="B752" t="s">
        <v>361</v>
      </c>
      <c r="C752" s="17">
        <v>0.62454078854608897</v>
      </c>
      <c r="D752" s="17">
        <v>0.66104322236443702</v>
      </c>
      <c r="E752" s="17">
        <v>0.58649148261834405</v>
      </c>
      <c r="F752" s="17"/>
      <c r="G752" s="17">
        <v>0.65897452554888403</v>
      </c>
      <c r="H752" s="17">
        <v>0.67987499187437805</v>
      </c>
      <c r="I752" s="17">
        <v>0.61366278639527405</v>
      </c>
      <c r="J752" s="17">
        <v>0.59375935757359899</v>
      </c>
      <c r="K752" s="17">
        <v>0.720843990487396</v>
      </c>
      <c r="L752" s="17">
        <v>0.64329287217874798</v>
      </c>
      <c r="M752" s="17"/>
      <c r="N752" s="17">
        <v>0.70466971856902705</v>
      </c>
      <c r="O752" s="17">
        <v>0.55082296561602495</v>
      </c>
      <c r="P752" s="17">
        <v>0.52197376918621297</v>
      </c>
      <c r="Q752" s="17">
        <v>0.46773905065956201</v>
      </c>
    </row>
    <row r="753" spans="2:17" x14ac:dyDescent="0.35">
      <c r="B753" t="s">
        <v>362</v>
      </c>
      <c r="C753" s="17">
        <v>0.28611648075012103</v>
      </c>
      <c r="D753" s="17">
        <v>0.27711077710672899</v>
      </c>
      <c r="E753" s="17">
        <v>0.29575487864059502</v>
      </c>
      <c r="F753" s="17"/>
      <c r="G753" s="17">
        <v>0.17466801778014199</v>
      </c>
      <c r="H753" s="17">
        <v>0.23399458582454</v>
      </c>
      <c r="I753" s="17">
        <v>0.29717463250841403</v>
      </c>
      <c r="J753" s="17">
        <v>0.32114310604011398</v>
      </c>
      <c r="K753" s="17">
        <v>0.19117839416325499</v>
      </c>
      <c r="L753" s="17">
        <v>0.10680836851499199</v>
      </c>
      <c r="M753" s="17"/>
      <c r="N753" s="17">
        <v>0.23926426091724001</v>
      </c>
      <c r="O753" s="17">
        <v>0.32809313334679002</v>
      </c>
      <c r="P753" s="17">
        <v>0.338775661091541</v>
      </c>
      <c r="Q753" s="17">
        <v>0.39216816913139901</v>
      </c>
    </row>
    <row r="754" spans="2:17" x14ac:dyDescent="0.35">
      <c r="B754" t="s">
        <v>112</v>
      </c>
      <c r="C754" s="17">
        <v>8.9342730703790105E-2</v>
      </c>
      <c r="D754" s="17">
        <v>6.1846000528833801E-2</v>
      </c>
      <c r="E754" s="17">
        <v>0.117753638741061</v>
      </c>
      <c r="F754" s="17"/>
      <c r="G754" s="17">
        <v>0.16635745667097401</v>
      </c>
      <c r="H754" s="17">
        <v>8.6130422301081797E-2</v>
      </c>
      <c r="I754" s="17">
        <v>8.9162581096312102E-2</v>
      </c>
      <c r="J754" s="17">
        <v>8.5097536386287198E-2</v>
      </c>
      <c r="K754" s="17">
        <v>8.7977615349349197E-2</v>
      </c>
      <c r="L754" s="17">
        <v>0.24989875930625999</v>
      </c>
      <c r="M754" s="17"/>
      <c r="N754" s="17">
        <v>5.6066020513733099E-2</v>
      </c>
      <c r="O754" s="17">
        <v>0.121083901037185</v>
      </c>
      <c r="P754" s="17">
        <v>0.139250569722246</v>
      </c>
      <c r="Q754" s="17">
        <v>0.14009278020903901</v>
      </c>
    </row>
    <row r="755" spans="2:17" x14ac:dyDescent="0.35">
      <c r="C755" s="17"/>
      <c r="D755" s="17"/>
      <c r="E755" s="17"/>
      <c r="F755" s="17"/>
      <c r="G755" s="17"/>
      <c r="H755" s="17"/>
      <c r="I755" s="17"/>
      <c r="J755" s="17"/>
      <c r="K755" s="17"/>
      <c r="L755" s="17"/>
      <c r="M755" s="17"/>
      <c r="N755" s="17"/>
      <c r="O755" s="17"/>
      <c r="P755" s="17"/>
      <c r="Q755" s="17"/>
    </row>
    <row r="756" spans="2:17" x14ac:dyDescent="0.35">
      <c r="B756" s="6" t="s">
        <v>366</v>
      </c>
      <c r="C756" s="17"/>
      <c r="D756" s="17"/>
      <c r="E756" s="17"/>
      <c r="F756" s="17"/>
      <c r="G756" s="17"/>
      <c r="H756" s="17"/>
      <c r="I756" s="17"/>
      <c r="J756" s="17"/>
      <c r="K756" s="17"/>
      <c r="L756" s="17"/>
      <c r="M756" s="17"/>
      <c r="N756" s="17"/>
      <c r="O756" s="17"/>
      <c r="P756" s="17"/>
      <c r="Q756" s="17"/>
    </row>
    <row r="757" spans="2:17" x14ac:dyDescent="0.35">
      <c r="B757" s="24" t="s">
        <v>19</v>
      </c>
      <c r="C757" s="17"/>
      <c r="D757" s="17"/>
      <c r="E757" s="17"/>
      <c r="F757" s="17"/>
      <c r="G757" s="17"/>
      <c r="H757" s="17"/>
      <c r="I757" s="17"/>
      <c r="J757" s="17"/>
      <c r="K757" s="17"/>
      <c r="L757" s="17"/>
      <c r="M757" s="17"/>
      <c r="N757" s="17"/>
      <c r="O757" s="17"/>
      <c r="P757" s="17"/>
      <c r="Q757" s="17"/>
    </row>
    <row r="758" spans="2:17" x14ac:dyDescent="0.35">
      <c r="B758" t="s">
        <v>361</v>
      </c>
      <c r="C758" s="17">
        <v>0.626310954835542</v>
      </c>
      <c r="D758" s="17">
        <v>0.66383269407633305</v>
      </c>
      <c r="E758" s="17">
        <v>0.58721504917105605</v>
      </c>
      <c r="F758" s="17"/>
      <c r="G758" s="17">
        <v>0.72308367879830604</v>
      </c>
      <c r="H758" s="17">
        <v>0.68830787430942197</v>
      </c>
      <c r="I758" s="17">
        <v>0.64668494035062996</v>
      </c>
      <c r="J758" s="17">
        <v>0.56544683740942703</v>
      </c>
      <c r="K758" s="17">
        <v>0.64491818632749698</v>
      </c>
      <c r="L758" s="17">
        <v>0.32174212448522799</v>
      </c>
      <c r="M758" s="17"/>
      <c r="N758" s="17">
        <v>0.72278133400375399</v>
      </c>
      <c r="O758" s="17">
        <v>0.54703686146776698</v>
      </c>
      <c r="P758" s="17">
        <v>0.465335827480303</v>
      </c>
      <c r="Q758" s="17">
        <v>0.482543864693802</v>
      </c>
    </row>
    <row r="759" spans="2:17" x14ac:dyDescent="0.35">
      <c r="B759" t="s">
        <v>362</v>
      </c>
      <c r="C759" s="17">
        <v>0.26518441540830001</v>
      </c>
      <c r="D759" s="17">
        <v>0.24867054227787899</v>
      </c>
      <c r="E759" s="17">
        <v>0.28252179008147998</v>
      </c>
      <c r="F759" s="17"/>
      <c r="G759" s="17">
        <v>0.27691632120169402</v>
      </c>
      <c r="H759" s="17">
        <v>0.23719793868002201</v>
      </c>
      <c r="I759" s="17">
        <v>0.25563285560302301</v>
      </c>
      <c r="J759" s="17">
        <v>0.305446678001701</v>
      </c>
      <c r="K759" s="17">
        <v>0.22876944241612099</v>
      </c>
      <c r="L759" s="17">
        <v>0.13858574126495901</v>
      </c>
      <c r="M759" s="17"/>
      <c r="N759" s="17">
        <v>0.21130223556959399</v>
      </c>
      <c r="O759" s="17">
        <v>0.29612531426573002</v>
      </c>
      <c r="P759" s="17">
        <v>0.38068683551357602</v>
      </c>
      <c r="Q759" s="17">
        <v>0.33853722952369097</v>
      </c>
    </row>
    <row r="760" spans="2:17" x14ac:dyDescent="0.35">
      <c r="B760" t="s">
        <v>112</v>
      </c>
      <c r="C760" s="17">
        <v>0.108504629756158</v>
      </c>
      <c r="D760" s="17">
        <v>8.7496763645787401E-2</v>
      </c>
      <c r="E760" s="17">
        <v>0.130263160747464</v>
      </c>
      <c r="F760" s="17"/>
      <c r="G760" s="17">
        <v>0</v>
      </c>
      <c r="H760" s="17">
        <v>7.4494187010556295E-2</v>
      </c>
      <c r="I760" s="17">
        <v>9.7682204046347601E-2</v>
      </c>
      <c r="J760" s="17">
        <v>0.129106484588872</v>
      </c>
      <c r="K760" s="17">
        <v>0.12631237125638201</v>
      </c>
      <c r="L760" s="17">
        <v>0.53967213424981297</v>
      </c>
      <c r="M760" s="17"/>
      <c r="N760" s="17">
        <v>6.5916430426652295E-2</v>
      </c>
      <c r="O760" s="17">
        <v>0.156837824266503</v>
      </c>
      <c r="P760" s="17">
        <v>0.15397733700612101</v>
      </c>
      <c r="Q760" s="17">
        <v>0.17891890578250699</v>
      </c>
    </row>
    <row r="761" spans="2:17" x14ac:dyDescent="0.35">
      <c r="C761" s="17"/>
      <c r="D761" s="17"/>
      <c r="E761" s="17"/>
      <c r="F761" s="17"/>
      <c r="G761" s="17"/>
      <c r="H761" s="17"/>
      <c r="I761" s="17"/>
      <c r="J761" s="17"/>
      <c r="K761" s="17"/>
      <c r="L761" s="17"/>
      <c r="M761" s="17"/>
      <c r="N761" s="17"/>
      <c r="O761" s="17"/>
      <c r="P761" s="17"/>
      <c r="Q761" s="17"/>
    </row>
    <row r="762" spans="2:17" x14ac:dyDescent="0.35">
      <c r="B762" s="6" t="s">
        <v>367</v>
      </c>
      <c r="C762" s="17"/>
      <c r="D762" s="17"/>
      <c r="E762" s="17"/>
      <c r="F762" s="17"/>
      <c r="G762" s="17"/>
      <c r="H762" s="17"/>
      <c r="I762" s="17"/>
      <c r="J762" s="17"/>
      <c r="K762" s="17"/>
      <c r="L762" s="17"/>
      <c r="M762" s="17"/>
      <c r="N762" s="17"/>
      <c r="O762" s="17"/>
      <c r="P762" s="17"/>
      <c r="Q762" s="17"/>
    </row>
    <row r="763" spans="2:17" x14ac:dyDescent="0.35">
      <c r="B763" s="24" t="s">
        <v>19</v>
      </c>
      <c r="C763" s="17"/>
      <c r="D763" s="17"/>
      <c r="E763" s="17"/>
      <c r="F763" s="17"/>
      <c r="G763" s="17"/>
      <c r="H763" s="17"/>
      <c r="I763" s="17"/>
      <c r="J763" s="17"/>
      <c r="K763" s="17"/>
      <c r="L763" s="17"/>
      <c r="M763" s="17"/>
      <c r="N763" s="17"/>
      <c r="O763" s="17"/>
      <c r="P763" s="17"/>
      <c r="Q763" s="17"/>
    </row>
    <row r="764" spans="2:17" x14ac:dyDescent="0.35">
      <c r="B764" t="s">
        <v>361</v>
      </c>
      <c r="C764" s="17">
        <v>0.414971828874517</v>
      </c>
      <c r="D764" s="17">
        <v>0.42960965972549398</v>
      </c>
      <c r="E764" s="17">
        <v>0.39914994449956698</v>
      </c>
      <c r="F764" s="17"/>
      <c r="G764" s="17">
        <v>0.71520117337409705</v>
      </c>
      <c r="H764" s="17">
        <v>0.48731720905554299</v>
      </c>
      <c r="I764" s="17">
        <v>0.43849380788411801</v>
      </c>
      <c r="J764" s="17">
        <v>0.37771523120330103</v>
      </c>
      <c r="K764" s="17">
        <v>0.22451609639013301</v>
      </c>
      <c r="L764" s="17">
        <v>0.37194613275426203</v>
      </c>
      <c r="M764" s="17"/>
      <c r="N764" s="17">
        <v>0.44851849058152499</v>
      </c>
      <c r="O764" s="17">
        <v>0.35530974927181702</v>
      </c>
      <c r="P764" s="17">
        <v>0.40725941534931498</v>
      </c>
      <c r="Q764" s="17">
        <v>0.34191271715413502</v>
      </c>
    </row>
    <row r="765" spans="2:17" x14ac:dyDescent="0.35">
      <c r="B765" t="s">
        <v>362</v>
      </c>
      <c r="C765" s="17">
        <v>0.44319946789466602</v>
      </c>
      <c r="D765" s="17">
        <v>0.45458672853610299</v>
      </c>
      <c r="E765" s="17">
        <v>0.43205670225033199</v>
      </c>
      <c r="F765" s="17"/>
      <c r="G765" s="17">
        <v>0.284798826625903</v>
      </c>
      <c r="H765" s="17">
        <v>0.36946703211805598</v>
      </c>
      <c r="I765" s="17">
        <v>0.44538007684324998</v>
      </c>
      <c r="J765" s="17">
        <v>0.44636046291609</v>
      </c>
      <c r="K765" s="17">
        <v>0.61357087659510301</v>
      </c>
      <c r="L765" s="17">
        <v>0.24799135413421999</v>
      </c>
      <c r="M765" s="17"/>
      <c r="N765" s="17">
        <v>0.43756824968963198</v>
      </c>
      <c r="O765" s="17">
        <v>0.437349431570414</v>
      </c>
      <c r="P765" s="17">
        <v>0.438162875170866</v>
      </c>
      <c r="Q765" s="17">
        <v>0.49666656756132299</v>
      </c>
    </row>
    <row r="766" spans="2:17" x14ac:dyDescent="0.35">
      <c r="B766" t="s">
        <v>112</v>
      </c>
      <c r="C766" s="17">
        <v>0.141828703230817</v>
      </c>
      <c r="D766" s="17">
        <v>0.11580361173840301</v>
      </c>
      <c r="E766" s="17">
        <v>0.168793353250101</v>
      </c>
      <c r="F766" s="17"/>
      <c r="G766" s="17">
        <v>0</v>
      </c>
      <c r="H766" s="17">
        <v>0.1432157588264</v>
      </c>
      <c r="I766" s="17">
        <v>0.116126115272631</v>
      </c>
      <c r="J766" s="17">
        <v>0.17592430588060901</v>
      </c>
      <c r="K766" s="17">
        <v>0.16191302701476401</v>
      </c>
      <c r="L766" s="17">
        <v>0.38006251311151801</v>
      </c>
      <c r="M766" s="17"/>
      <c r="N766" s="17">
        <v>0.113913259728843</v>
      </c>
      <c r="O766" s="17">
        <v>0.207340819157769</v>
      </c>
      <c r="P766" s="17">
        <v>0.154577709479819</v>
      </c>
      <c r="Q766" s="17">
        <v>0.16142071528454199</v>
      </c>
    </row>
    <row r="767" spans="2:17" x14ac:dyDescent="0.35">
      <c r="C767" s="17"/>
      <c r="D767" s="17"/>
      <c r="E767" s="17"/>
      <c r="F767" s="17"/>
      <c r="G767" s="17"/>
      <c r="H767" s="17"/>
      <c r="I767" s="17"/>
      <c r="J767" s="17"/>
      <c r="K767" s="17"/>
      <c r="L767" s="17"/>
      <c r="M767" s="17"/>
      <c r="N767" s="17"/>
      <c r="O767" s="17"/>
      <c r="P767" s="17"/>
      <c r="Q767" s="17"/>
    </row>
    <row r="768" spans="2:17" x14ac:dyDescent="0.35">
      <c r="B768" s="6" t="s">
        <v>368</v>
      </c>
      <c r="C768" s="17"/>
      <c r="D768" s="17"/>
      <c r="E768" s="17"/>
      <c r="F768" s="17"/>
      <c r="G768" s="17"/>
      <c r="H768" s="17"/>
      <c r="I768" s="17"/>
      <c r="J768" s="17"/>
      <c r="K768" s="17"/>
      <c r="L768" s="17"/>
      <c r="M768" s="17"/>
      <c r="N768" s="17"/>
      <c r="O768" s="17"/>
      <c r="P768" s="17"/>
      <c r="Q768" s="17"/>
    </row>
    <row r="769" spans="2:17" x14ac:dyDescent="0.35">
      <c r="B769" s="24" t="s">
        <v>19</v>
      </c>
      <c r="C769" s="17"/>
      <c r="D769" s="17"/>
      <c r="E769" s="17"/>
      <c r="F769" s="17"/>
      <c r="G769" s="17"/>
      <c r="H769" s="17"/>
      <c r="I769" s="17"/>
      <c r="J769" s="17"/>
      <c r="K769" s="17"/>
      <c r="L769" s="17"/>
      <c r="M769" s="17"/>
      <c r="N769" s="17"/>
      <c r="O769" s="17"/>
      <c r="P769" s="17"/>
      <c r="Q769" s="17"/>
    </row>
    <row r="770" spans="2:17" x14ac:dyDescent="0.35">
      <c r="B770" t="s">
        <v>361</v>
      </c>
      <c r="C770" s="17">
        <v>0.585996102375127</v>
      </c>
      <c r="D770" s="17">
        <v>0.63445840825959299</v>
      </c>
      <c r="E770" s="17">
        <v>0.53558970645075799</v>
      </c>
      <c r="F770" s="17"/>
      <c r="G770" s="17">
        <v>0.71634715943529104</v>
      </c>
      <c r="H770" s="17">
        <v>0.71015513719963297</v>
      </c>
      <c r="I770" s="17">
        <v>0.63038720885620603</v>
      </c>
      <c r="J770" s="17">
        <v>0.48480448115736402</v>
      </c>
      <c r="K770" s="17">
        <v>0.41627100683895202</v>
      </c>
      <c r="L770" s="17">
        <v>0.70591335232184504</v>
      </c>
      <c r="M770" s="17"/>
      <c r="N770" s="17">
        <v>0.64559912358553395</v>
      </c>
      <c r="O770" s="17">
        <v>0.53194690575641401</v>
      </c>
      <c r="P770" s="17">
        <v>0.49872129705406998</v>
      </c>
      <c r="Q770" s="17">
        <v>0.48769843106706801</v>
      </c>
    </row>
    <row r="771" spans="2:17" x14ac:dyDescent="0.35">
      <c r="B771" t="s">
        <v>362</v>
      </c>
      <c r="C771" s="17">
        <v>0.352038436834543</v>
      </c>
      <c r="D771" s="17">
        <v>0.313470427779035</v>
      </c>
      <c r="E771" s="17">
        <v>0.39218289345551499</v>
      </c>
      <c r="F771" s="17"/>
      <c r="G771" s="17">
        <v>0.28365284056470902</v>
      </c>
      <c r="H771" s="17">
        <v>0.24183578781363799</v>
      </c>
      <c r="I771" s="17">
        <v>0.30994550060330001</v>
      </c>
      <c r="J771" s="17">
        <v>0.445764951831774</v>
      </c>
      <c r="K771" s="17">
        <v>0.52441170684984895</v>
      </c>
      <c r="L771" s="17">
        <v>5.2801252623303402E-2</v>
      </c>
      <c r="M771" s="17"/>
      <c r="N771" s="17">
        <v>0.308800961243475</v>
      </c>
      <c r="O771" s="17">
        <v>0.39995392205751401</v>
      </c>
      <c r="P771" s="17">
        <v>0.408808455099331</v>
      </c>
      <c r="Q771" s="17">
        <v>0.421173015041445</v>
      </c>
    </row>
    <row r="772" spans="2:17" x14ac:dyDescent="0.35">
      <c r="B772" t="s">
        <v>112</v>
      </c>
      <c r="C772" s="17">
        <v>6.1965460790329802E-2</v>
      </c>
      <c r="D772" s="17">
        <v>5.2071163961372499E-2</v>
      </c>
      <c r="E772" s="17">
        <v>7.2227400093726593E-2</v>
      </c>
      <c r="F772" s="17"/>
      <c r="G772" s="17">
        <v>0</v>
      </c>
      <c r="H772" s="17">
        <v>4.80090749867291E-2</v>
      </c>
      <c r="I772" s="17">
        <v>5.9667290540494598E-2</v>
      </c>
      <c r="J772" s="17">
        <v>6.9430567010862906E-2</v>
      </c>
      <c r="K772" s="17">
        <v>5.9317286311199098E-2</v>
      </c>
      <c r="L772" s="17">
        <v>0.241285395054852</v>
      </c>
      <c r="M772" s="17"/>
      <c r="N772" s="17">
        <v>4.5599915170991101E-2</v>
      </c>
      <c r="O772" s="17">
        <v>6.8099172186072102E-2</v>
      </c>
      <c r="P772" s="17">
        <v>9.2470247846599796E-2</v>
      </c>
      <c r="Q772" s="17">
        <v>9.1128553891486497E-2</v>
      </c>
    </row>
    <row r="773" spans="2:17" x14ac:dyDescent="0.35">
      <c r="C773" s="17"/>
      <c r="D773" s="17"/>
      <c r="E773" s="17"/>
      <c r="F773" s="17"/>
      <c r="G773" s="17"/>
      <c r="H773" s="17"/>
      <c r="I773" s="17"/>
      <c r="J773" s="17"/>
      <c r="K773" s="17"/>
      <c r="L773" s="17"/>
      <c r="M773" s="17"/>
      <c r="N773" s="17"/>
      <c r="O773" s="17"/>
      <c r="P773" s="17"/>
      <c r="Q773" s="17"/>
    </row>
    <row r="774" spans="2:17" x14ac:dyDescent="0.35">
      <c r="B774" s="6" t="s">
        <v>369</v>
      </c>
      <c r="C774" s="17"/>
      <c r="D774" s="17"/>
      <c r="E774" s="17"/>
      <c r="F774" s="17"/>
      <c r="G774" s="17"/>
      <c r="H774" s="17"/>
      <c r="I774" s="17"/>
      <c r="J774" s="17"/>
      <c r="K774" s="17"/>
      <c r="L774" s="17"/>
      <c r="M774" s="17"/>
      <c r="N774" s="17"/>
      <c r="O774" s="17"/>
      <c r="P774" s="17"/>
      <c r="Q774" s="17"/>
    </row>
    <row r="775" spans="2:17" x14ac:dyDescent="0.35">
      <c r="B775" s="24" t="s">
        <v>19</v>
      </c>
      <c r="C775" s="17"/>
      <c r="D775" s="17"/>
      <c r="E775" s="17"/>
      <c r="F775" s="17"/>
      <c r="G775" s="17"/>
      <c r="H775" s="17"/>
      <c r="I775" s="17"/>
      <c r="J775" s="17"/>
      <c r="K775" s="17"/>
      <c r="L775" s="17"/>
      <c r="M775" s="17"/>
      <c r="N775" s="17"/>
      <c r="O775" s="17"/>
      <c r="P775" s="17"/>
      <c r="Q775" s="17"/>
    </row>
    <row r="776" spans="2:17" x14ac:dyDescent="0.35">
      <c r="B776" t="s">
        <v>361</v>
      </c>
      <c r="C776" s="17">
        <v>0.29677300954531</v>
      </c>
      <c r="D776" s="17">
        <v>0.30236799578148399</v>
      </c>
      <c r="E776" s="17">
        <v>0.29140067598729702</v>
      </c>
      <c r="F776" s="17"/>
      <c r="G776" s="17">
        <v>0.48298453450444401</v>
      </c>
      <c r="H776" s="17">
        <v>0.24865482973657199</v>
      </c>
      <c r="I776" s="17">
        <v>0.27422483323331498</v>
      </c>
      <c r="J776" s="17">
        <v>0.32762503238287999</v>
      </c>
      <c r="K776" s="17">
        <v>0.374984083135108</v>
      </c>
      <c r="L776" s="17">
        <v>0.56112011436803899</v>
      </c>
      <c r="M776" s="17"/>
      <c r="N776" s="17">
        <v>0.26283286124430399</v>
      </c>
      <c r="O776" s="17">
        <v>0.30460945624949798</v>
      </c>
      <c r="P776" s="17">
        <v>0.34239251132481302</v>
      </c>
      <c r="Q776" s="17">
        <v>0.36346742455349501</v>
      </c>
    </row>
    <row r="777" spans="2:17" x14ac:dyDescent="0.35">
      <c r="B777" t="s">
        <v>362</v>
      </c>
      <c r="C777" s="17">
        <v>0.60306784172493</v>
      </c>
      <c r="D777" s="17">
        <v>0.60649706347402499</v>
      </c>
      <c r="E777" s="17">
        <v>0.59902402574154501</v>
      </c>
      <c r="F777" s="17"/>
      <c r="G777" s="17">
        <v>0.51701546549555599</v>
      </c>
      <c r="H777" s="17">
        <v>0.64909527689345303</v>
      </c>
      <c r="I777" s="17">
        <v>0.62523771255918703</v>
      </c>
      <c r="J777" s="17">
        <v>0.57349043154000601</v>
      </c>
      <c r="K777" s="17">
        <v>0.53439647695501202</v>
      </c>
      <c r="L777" s="17">
        <v>0.18898112632570099</v>
      </c>
      <c r="M777" s="17"/>
      <c r="N777" s="17">
        <v>0.66191241387823696</v>
      </c>
      <c r="O777" s="17">
        <v>0.55905819052533601</v>
      </c>
      <c r="P777" s="17">
        <v>0.51567708687369396</v>
      </c>
      <c r="Q777" s="17">
        <v>0.51038067275599497</v>
      </c>
    </row>
    <row r="778" spans="2:17" x14ac:dyDescent="0.35">
      <c r="B778" t="s">
        <v>112</v>
      </c>
      <c r="C778" s="17">
        <v>0.10015914872976001</v>
      </c>
      <c r="D778" s="17">
        <v>9.1134940744491105E-2</v>
      </c>
      <c r="E778" s="17">
        <v>0.109575298271158</v>
      </c>
      <c r="F778" s="17"/>
      <c r="G778" s="17">
        <v>0</v>
      </c>
      <c r="H778" s="17">
        <v>0.102249893369976</v>
      </c>
      <c r="I778" s="17">
        <v>0.100537454207498</v>
      </c>
      <c r="J778" s="17">
        <v>9.8884536077113505E-2</v>
      </c>
      <c r="K778" s="17">
        <v>9.0619439909879904E-2</v>
      </c>
      <c r="L778" s="17">
        <v>0.24989875930625999</v>
      </c>
      <c r="M778" s="17"/>
      <c r="N778" s="17">
        <v>7.5254724877458906E-2</v>
      </c>
      <c r="O778" s="17">
        <v>0.13633235322516599</v>
      </c>
      <c r="P778" s="17">
        <v>0.14193040180149299</v>
      </c>
      <c r="Q778" s="17">
        <v>0.12615190269050999</v>
      </c>
    </row>
    <row r="779" spans="2:17" x14ac:dyDescent="0.35">
      <c r="C779" s="17"/>
      <c r="D779" s="17"/>
      <c r="E779" s="17"/>
      <c r="F779" s="17"/>
      <c r="G779" s="17"/>
      <c r="H779" s="17"/>
      <c r="I779" s="17"/>
      <c r="J779" s="17"/>
      <c r="K779" s="17"/>
      <c r="L779" s="17"/>
      <c r="M779" s="17"/>
      <c r="N779" s="17"/>
      <c r="O779" s="17"/>
      <c r="P779" s="17"/>
      <c r="Q779" s="17"/>
    </row>
    <row r="780" spans="2:17" x14ac:dyDescent="0.35">
      <c r="B780" s="6" t="s">
        <v>370</v>
      </c>
      <c r="C780" s="17"/>
      <c r="D780" s="17"/>
      <c r="E780" s="17"/>
      <c r="F780" s="17"/>
      <c r="G780" s="17"/>
      <c r="H780" s="17"/>
      <c r="I780" s="17"/>
      <c r="J780" s="17"/>
      <c r="K780" s="17"/>
      <c r="L780" s="17"/>
      <c r="M780" s="17"/>
      <c r="N780" s="17"/>
      <c r="O780" s="17"/>
      <c r="P780" s="17"/>
      <c r="Q780" s="17"/>
    </row>
    <row r="781" spans="2:17" x14ac:dyDescent="0.35">
      <c r="B781" s="24" t="s">
        <v>15</v>
      </c>
      <c r="C781" s="17"/>
      <c r="D781" s="17"/>
      <c r="E781" s="17"/>
      <c r="F781" s="17"/>
      <c r="G781" s="17"/>
      <c r="H781" s="17"/>
      <c r="I781" s="17"/>
      <c r="J781" s="17"/>
      <c r="K781" s="17"/>
      <c r="L781" s="17"/>
      <c r="M781" s="17"/>
      <c r="N781" s="17"/>
      <c r="O781" s="17"/>
      <c r="P781" s="17"/>
      <c r="Q781" s="17"/>
    </row>
    <row r="782" spans="2:17" x14ac:dyDescent="0.35">
      <c r="B782" t="s">
        <v>141</v>
      </c>
      <c r="C782" s="17">
        <v>0.44788999540208702</v>
      </c>
      <c r="D782" s="17">
        <v>0.47047357712074001</v>
      </c>
      <c r="E782" s="17">
        <v>0.42573557067512202</v>
      </c>
      <c r="F782" s="17"/>
      <c r="G782" s="17">
        <v>0.41260415953808699</v>
      </c>
      <c r="H782" s="17">
        <v>0.565633229027937</v>
      </c>
      <c r="I782" s="17">
        <v>0.47768655220830403</v>
      </c>
      <c r="J782" s="17">
        <v>0.37662668841121899</v>
      </c>
      <c r="K782" s="17">
        <v>0.33788211460141498</v>
      </c>
      <c r="L782" s="17">
        <v>0.72278111301680803</v>
      </c>
      <c r="M782" s="17"/>
      <c r="N782" s="17">
        <v>0.54451149460596104</v>
      </c>
      <c r="O782" s="17">
        <v>0.338703217316636</v>
      </c>
      <c r="P782" s="17">
        <v>0.31606878368730501</v>
      </c>
      <c r="Q782" s="17">
        <v>0.342688398358311</v>
      </c>
    </row>
    <row r="783" spans="2:17" x14ac:dyDescent="0.35">
      <c r="B783" t="s">
        <v>371</v>
      </c>
      <c r="C783" s="17">
        <v>0.381986898102601</v>
      </c>
      <c r="D783" s="17">
        <v>0.374111933008349</v>
      </c>
      <c r="E783" s="17">
        <v>0.38925345063529698</v>
      </c>
      <c r="F783" s="17"/>
      <c r="G783" s="17">
        <v>0.111803461701258</v>
      </c>
      <c r="H783" s="17">
        <v>0.32077914769460703</v>
      </c>
      <c r="I783" s="17">
        <v>0.36181454721734801</v>
      </c>
      <c r="J783" s="17">
        <v>0.42087151447719301</v>
      </c>
      <c r="K783" s="17">
        <v>0.49263938923872602</v>
      </c>
      <c r="L783" s="17">
        <v>0.13429707032265301</v>
      </c>
      <c r="M783" s="17"/>
      <c r="N783" s="17">
        <v>0.353407945571108</v>
      </c>
      <c r="O783" s="17">
        <v>0.42716989537190703</v>
      </c>
      <c r="P783" s="17">
        <v>0.42201715212901603</v>
      </c>
      <c r="Q783" s="17">
        <v>0.40013141021898302</v>
      </c>
    </row>
    <row r="784" spans="2:17" x14ac:dyDescent="0.35">
      <c r="B784" t="s">
        <v>372</v>
      </c>
      <c r="C784" s="17">
        <v>9.4203088225064499E-2</v>
      </c>
      <c r="D784" s="17">
        <v>8.8316597293199503E-2</v>
      </c>
      <c r="E784" s="17">
        <v>0.10018726359588299</v>
      </c>
      <c r="F784" s="17"/>
      <c r="G784" s="17">
        <v>0.42329575780773299</v>
      </c>
      <c r="H784" s="17">
        <v>7.3786398692972502E-2</v>
      </c>
      <c r="I784" s="17">
        <v>9.6667512133883998E-2</v>
      </c>
      <c r="J784" s="17">
        <v>9.9809185746515497E-2</v>
      </c>
      <c r="K784" s="17">
        <v>6.2583786636745894E-2</v>
      </c>
      <c r="L784" s="17">
        <v>0.111244827245575</v>
      </c>
      <c r="M784" s="17"/>
      <c r="N784" s="17">
        <v>5.3611209011878699E-2</v>
      </c>
      <c r="O784" s="17">
        <v>0.129981086610407</v>
      </c>
      <c r="P784" s="17">
        <v>0.151681200660294</v>
      </c>
      <c r="Q784" s="17">
        <v>0.14668916632241599</v>
      </c>
    </row>
    <row r="785" spans="2:17" x14ac:dyDescent="0.35">
      <c r="B785" t="s">
        <v>373</v>
      </c>
      <c r="C785" s="17">
        <v>3.39803953523624E-2</v>
      </c>
      <c r="D785" s="17">
        <v>3.3307408177064297E-2</v>
      </c>
      <c r="E785" s="17">
        <v>3.4687606733456999E-2</v>
      </c>
      <c r="F785" s="17"/>
      <c r="G785" s="17">
        <v>5.2296620952921702E-2</v>
      </c>
      <c r="H785" s="17">
        <v>2.40509757199667E-2</v>
      </c>
      <c r="I785" s="17">
        <v>2.7583276479018998E-2</v>
      </c>
      <c r="J785" s="17">
        <v>4.7031360759426898E-2</v>
      </c>
      <c r="K785" s="17">
        <v>3.8375015330408303E-2</v>
      </c>
      <c r="L785" s="17">
        <v>0</v>
      </c>
      <c r="M785" s="17"/>
      <c r="N785" s="17">
        <v>2.3716008075865502E-2</v>
      </c>
      <c r="O785" s="17">
        <v>3.7335466306018299E-2</v>
      </c>
      <c r="P785" s="17">
        <v>5.1997110195331701E-2</v>
      </c>
      <c r="Q785" s="17">
        <v>5.1732576908824497E-2</v>
      </c>
    </row>
    <row r="786" spans="2:17" x14ac:dyDescent="0.35">
      <c r="B786" t="s">
        <v>57</v>
      </c>
      <c r="C786" s="17">
        <v>4.1939622917885402E-2</v>
      </c>
      <c r="D786" s="17">
        <v>3.3790484400647601E-2</v>
      </c>
      <c r="E786" s="17">
        <v>5.0136108360240898E-2</v>
      </c>
      <c r="F786" s="17"/>
      <c r="G786" s="17">
        <v>0</v>
      </c>
      <c r="H786" s="17">
        <v>1.57502488645163E-2</v>
      </c>
      <c r="I786" s="17">
        <v>3.6248111961444701E-2</v>
      </c>
      <c r="J786" s="17">
        <v>5.5661250605645599E-2</v>
      </c>
      <c r="K786" s="17">
        <v>6.8519694192704803E-2</v>
      </c>
      <c r="L786" s="17">
        <v>3.1676989414963497E-2</v>
      </c>
      <c r="M786" s="17"/>
      <c r="N786" s="17">
        <v>2.47533427351866E-2</v>
      </c>
      <c r="O786" s="17">
        <v>6.6810334395031507E-2</v>
      </c>
      <c r="P786" s="17">
        <v>5.8235753328053502E-2</v>
      </c>
      <c r="Q786" s="17">
        <v>5.8758448191465501E-2</v>
      </c>
    </row>
    <row r="787" spans="2:17" x14ac:dyDescent="0.35">
      <c r="B787" t="s">
        <v>145</v>
      </c>
      <c r="C787" s="17">
        <v>0.82987689350468796</v>
      </c>
      <c r="D787" s="17">
        <v>0.844585510129089</v>
      </c>
      <c r="E787" s="17">
        <v>0.81498902131041995</v>
      </c>
      <c r="F787" s="17"/>
      <c r="G787" s="17">
        <v>0.52440762123934603</v>
      </c>
      <c r="H787" s="17">
        <v>0.88641237672254503</v>
      </c>
      <c r="I787" s="17">
        <v>0.83950109942565199</v>
      </c>
      <c r="J787" s="17">
        <v>0.797498202888412</v>
      </c>
      <c r="K787" s="17">
        <v>0.83052150384014101</v>
      </c>
      <c r="L787" s="17">
        <v>0.85707818333946195</v>
      </c>
      <c r="M787" s="17"/>
      <c r="N787" s="17">
        <v>0.89791944017706904</v>
      </c>
      <c r="O787" s="17">
        <v>0.76587311268854397</v>
      </c>
      <c r="P787" s="17">
        <v>0.73808593581632098</v>
      </c>
      <c r="Q787" s="17">
        <v>0.74281980857729402</v>
      </c>
    </row>
    <row r="788" spans="2:17" x14ac:dyDescent="0.35">
      <c r="B788" t="s">
        <v>374</v>
      </c>
      <c r="C788" s="17">
        <v>0.12818348357742701</v>
      </c>
      <c r="D788" s="17">
        <v>0.121624005470264</v>
      </c>
      <c r="E788" s="17">
        <v>0.13487487032933901</v>
      </c>
      <c r="F788" s="17"/>
      <c r="G788" s="17">
        <v>0.47559237876065402</v>
      </c>
      <c r="H788" s="17">
        <v>9.7837374412939201E-2</v>
      </c>
      <c r="I788" s="17">
        <v>0.12425078861290299</v>
      </c>
      <c r="J788" s="17">
        <v>0.146840546505942</v>
      </c>
      <c r="K788" s="17">
        <v>0.100958801967154</v>
      </c>
      <c r="L788" s="17">
        <v>0.111244827245575</v>
      </c>
      <c r="M788" s="17"/>
      <c r="N788" s="17">
        <v>7.7327217087744093E-2</v>
      </c>
      <c r="O788" s="17">
        <v>0.167316552916425</v>
      </c>
      <c r="P788" s="17">
        <v>0.20367831085562599</v>
      </c>
      <c r="Q788" s="17">
        <v>0.19842174323124101</v>
      </c>
    </row>
    <row r="789" spans="2:17" x14ac:dyDescent="0.35">
      <c r="B789" t="s">
        <v>146</v>
      </c>
      <c r="C789" s="17">
        <v>0.70169340992726104</v>
      </c>
      <c r="D789" s="17">
        <v>0.72296150465882503</v>
      </c>
      <c r="E789" s="17">
        <v>0.68011415098107997</v>
      </c>
      <c r="F789" s="17"/>
      <c r="G789" s="17">
        <v>4.88152424786912E-2</v>
      </c>
      <c r="H789" s="17">
        <v>0.78857500230960498</v>
      </c>
      <c r="I789" s="17">
        <v>0.71525031081274903</v>
      </c>
      <c r="J789" s="17">
        <v>0.65065765638246997</v>
      </c>
      <c r="K789" s="17">
        <v>0.729562701872987</v>
      </c>
      <c r="L789" s="17">
        <v>0.74583335609388701</v>
      </c>
      <c r="M789" s="17"/>
      <c r="N789" s="17">
        <v>0.820592223089325</v>
      </c>
      <c r="O789" s="17">
        <v>0.59855655977211897</v>
      </c>
      <c r="P789" s="17">
        <v>0.53440762496069505</v>
      </c>
      <c r="Q789" s="17">
        <v>0.54439806534605295</v>
      </c>
    </row>
    <row r="790" spans="2:17" x14ac:dyDescent="0.35">
      <c r="C790" s="17"/>
      <c r="D790" s="17"/>
      <c r="E790" s="17"/>
      <c r="F790" s="17"/>
      <c r="G790" s="17"/>
      <c r="H790" s="17"/>
      <c r="I790" s="17"/>
      <c r="J790" s="17"/>
      <c r="K790" s="17"/>
      <c r="L790" s="17"/>
      <c r="M790" s="17"/>
      <c r="N790" s="17"/>
      <c r="O790" s="17"/>
      <c r="P790" s="17"/>
      <c r="Q790" s="17"/>
    </row>
    <row r="791" spans="2:17" x14ac:dyDescent="0.35">
      <c r="B791" s="6" t="s">
        <v>375</v>
      </c>
      <c r="C791" s="17"/>
      <c r="D791" s="17"/>
      <c r="E791" s="17"/>
      <c r="F791" s="17"/>
      <c r="G791" s="17"/>
      <c r="H791" s="17"/>
      <c r="I791" s="17"/>
      <c r="J791" s="17"/>
      <c r="K791" s="17"/>
      <c r="L791" s="17"/>
      <c r="M791" s="17"/>
      <c r="N791" s="17"/>
      <c r="O791" s="17"/>
      <c r="P791" s="17"/>
      <c r="Q791" s="17"/>
    </row>
    <row r="792" spans="2:17" x14ac:dyDescent="0.35">
      <c r="B792" s="24" t="s">
        <v>15</v>
      </c>
      <c r="C792" s="17"/>
      <c r="D792" s="17"/>
      <c r="E792" s="17"/>
      <c r="F792" s="17"/>
      <c r="G792" s="17"/>
      <c r="H792" s="17"/>
      <c r="I792" s="17"/>
      <c r="J792" s="17"/>
      <c r="K792" s="17"/>
      <c r="L792" s="17"/>
      <c r="M792" s="17"/>
      <c r="N792" s="17"/>
      <c r="O792" s="17"/>
      <c r="P792" s="17"/>
      <c r="Q792" s="17"/>
    </row>
    <row r="793" spans="2:17" x14ac:dyDescent="0.35">
      <c r="B793" t="s">
        <v>141</v>
      </c>
      <c r="C793" s="17">
        <v>0.41582066430266901</v>
      </c>
      <c r="D793" s="17">
        <v>0.44811993892147201</v>
      </c>
      <c r="E793" s="17">
        <v>0.38391191142740599</v>
      </c>
      <c r="F793" s="17"/>
      <c r="G793" s="17">
        <v>0.25286515897408501</v>
      </c>
      <c r="H793" s="17">
        <v>0.55008246708763098</v>
      </c>
      <c r="I793" s="17">
        <v>0.45004329127472198</v>
      </c>
      <c r="J793" s="17">
        <v>0.339905173199126</v>
      </c>
      <c r="K793" s="17">
        <v>0.291897194485779</v>
      </c>
      <c r="L793" s="17">
        <v>0.60281603385334803</v>
      </c>
      <c r="M793" s="17"/>
      <c r="N793" s="17">
        <v>0.51015894333006395</v>
      </c>
      <c r="O793" s="17">
        <v>0.31054009806037403</v>
      </c>
      <c r="P793" s="17">
        <v>0.32395508832685499</v>
      </c>
      <c r="Q793" s="17">
        <v>0.27408447991574197</v>
      </c>
    </row>
    <row r="794" spans="2:17" x14ac:dyDescent="0.35">
      <c r="B794" t="s">
        <v>371</v>
      </c>
      <c r="C794" s="17">
        <v>0.39664409982520599</v>
      </c>
      <c r="D794" s="17">
        <v>0.38035388699128098</v>
      </c>
      <c r="E794" s="17">
        <v>0.412346331531808</v>
      </c>
      <c r="F794" s="17"/>
      <c r="G794" s="17">
        <v>0.42848760625003202</v>
      </c>
      <c r="H794" s="17">
        <v>0.32256770137308199</v>
      </c>
      <c r="I794" s="17">
        <v>0.38548334962923098</v>
      </c>
      <c r="J794" s="17">
        <v>0.41197468381285901</v>
      </c>
      <c r="K794" s="17">
        <v>0.51838955572416101</v>
      </c>
      <c r="L794" s="17">
        <v>0.36550697673168903</v>
      </c>
      <c r="M794" s="17"/>
      <c r="N794" s="17">
        <v>0.36352106409706297</v>
      </c>
      <c r="O794" s="17">
        <v>0.46453959945287199</v>
      </c>
      <c r="P794" s="17">
        <v>0.39731336378112903</v>
      </c>
      <c r="Q794" s="17">
        <v>0.44613485192022501</v>
      </c>
    </row>
    <row r="795" spans="2:17" x14ac:dyDescent="0.35">
      <c r="B795" t="s">
        <v>372</v>
      </c>
      <c r="C795" s="17">
        <v>9.7089997762892094E-2</v>
      </c>
      <c r="D795" s="17">
        <v>9.2966019762244903E-2</v>
      </c>
      <c r="E795" s="17">
        <v>0.10131329816570001</v>
      </c>
      <c r="F795" s="17"/>
      <c r="G795" s="17">
        <v>0.26635061382296099</v>
      </c>
      <c r="H795" s="17">
        <v>6.2845129929507901E-2</v>
      </c>
      <c r="I795" s="17">
        <v>9.30707761566507E-2</v>
      </c>
      <c r="J795" s="17">
        <v>0.11916404138261701</v>
      </c>
      <c r="K795" s="17">
        <v>8.6758607042831601E-2</v>
      </c>
      <c r="L795" s="17">
        <v>0</v>
      </c>
      <c r="M795" s="17"/>
      <c r="N795" s="17">
        <v>6.9258638105651305E-2</v>
      </c>
      <c r="O795" s="17">
        <v>0.10854377421525301</v>
      </c>
      <c r="P795" s="17">
        <v>0.15389961269102001</v>
      </c>
      <c r="Q795" s="17">
        <v>0.132003758865118</v>
      </c>
    </row>
    <row r="796" spans="2:17" x14ac:dyDescent="0.35">
      <c r="B796" t="s">
        <v>373</v>
      </c>
      <c r="C796" s="17">
        <v>3.6755697516893601E-2</v>
      </c>
      <c r="D796" s="17">
        <v>3.5564670613422701E-2</v>
      </c>
      <c r="E796" s="17">
        <v>3.7984066944327398E-2</v>
      </c>
      <c r="F796" s="17"/>
      <c r="G796" s="17">
        <v>5.2296620952921702E-2</v>
      </c>
      <c r="H796" s="17">
        <v>4.3173943043102403E-2</v>
      </c>
      <c r="I796" s="17">
        <v>2.3732932292289399E-2</v>
      </c>
      <c r="J796" s="17">
        <v>5.7153858302866699E-2</v>
      </c>
      <c r="K796" s="17">
        <v>2.5173093297836902E-2</v>
      </c>
      <c r="L796" s="17">
        <v>0</v>
      </c>
      <c r="M796" s="17"/>
      <c r="N796" s="17">
        <v>2.82732367388067E-2</v>
      </c>
      <c r="O796" s="17">
        <v>3.8419090520423499E-2</v>
      </c>
      <c r="P796" s="17">
        <v>4.7736083777685498E-2</v>
      </c>
      <c r="Q796" s="17">
        <v>5.48398024146972E-2</v>
      </c>
    </row>
    <row r="797" spans="2:17" x14ac:dyDescent="0.35">
      <c r="B797" t="s">
        <v>57</v>
      </c>
      <c r="C797" s="17">
        <v>5.3689540592339401E-2</v>
      </c>
      <c r="D797" s="17">
        <v>4.2995483711579602E-2</v>
      </c>
      <c r="E797" s="17">
        <v>6.4444391930759098E-2</v>
      </c>
      <c r="F797" s="17"/>
      <c r="G797" s="17">
        <v>0</v>
      </c>
      <c r="H797" s="17">
        <v>2.13307585666767E-2</v>
      </c>
      <c r="I797" s="17">
        <v>4.76696506471068E-2</v>
      </c>
      <c r="J797" s="17">
        <v>7.1802243302531807E-2</v>
      </c>
      <c r="K797" s="17">
        <v>7.7781549449391502E-2</v>
      </c>
      <c r="L797" s="17">
        <v>3.1676989414963497E-2</v>
      </c>
      <c r="M797" s="17"/>
      <c r="N797" s="17">
        <v>2.8788117728414601E-2</v>
      </c>
      <c r="O797" s="17">
        <v>7.7957437751078607E-2</v>
      </c>
      <c r="P797" s="17">
        <v>7.7095851423310005E-2</v>
      </c>
      <c r="Q797" s="17">
        <v>9.2937106884218398E-2</v>
      </c>
    </row>
    <row r="798" spans="2:17" x14ac:dyDescent="0.35">
      <c r="B798" t="s">
        <v>145</v>
      </c>
      <c r="C798" s="17">
        <v>0.81246476412787505</v>
      </c>
      <c r="D798" s="17">
        <v>0.82847382591275298</v>
      </c>
      <c r="E798" s="17">
        <v>0.79625824295921399</v>
      </c>
      <c r="F798" s="17"/>
      <c r="G798" s="17">
        <v>0.68135276522411703</v>
      </c>
      <c r="H798" s="17">
        <v>0.87265016846071297</v>
      </c>
      <c r="I798" s="17">
        <v>0.83552664090395301</v>
      </c>
      <c r="J798" s="17">
        <v>0.75187985701198401</v>
      </c>
      <c r="K798" s="17">
        <v>0.81028675020994001</v>
      </c>
      <c r="L798" s="17">
        <v>0.968323010585036</v>
      </c>
      <c r="M798" s="17"/>
      <c r="N798" s="17">
        <v>0.87368000742712704</v>
      </c>
      <c r="O798" s="17">
        <v>0.77507969751324501</v>
      </c>
      <c r="P798" s="17">
        <v>0.72126845210798396</v>
      </c>
      <c r="Q798" s="17">
        <v>0.72021933183596598</v>
      </c>
    </row>
    <row r="799" spans="2:17" x14ac:dyDescent="0.35">
      <c r="B799" t="s">
        <v>374</v>
      </c>
      <c r="C799" s="17">
        <v>0.13384569527978599</v>
      </c>
      <c r="D799" s="17">
        <v>0.128530690375668</v>
      </c>
      <c r="E799" s="17">
        <v>0.13929736511002699</v>
      </c>
      <c r="F799" s="17"/>
      <c r="G799" s="17">
        <v>0.31864723477588303</v>
      </c>
      <c r="H799" s="17">
        <v>0.10601907297261</v>
      </c>
      <c r="I799" s="17">
        <v>0.11680370844894</v>
      </c>
      <c r="J799" s="17">
        <v>0.176317899685484</v>
      </c>
      <c r="K799" s="17">
        <v>0.111931700340668</v>
      </c>
      <c r="L799" s="17">
        <v>0</v>
      </c>
      <c r="M799" s="17"/>
      <c r="N799" s="17">
        <v>9.7531874844457994E-2</v>
      </c>
      <c r="O799" s="17">
        <v>0.14696286473567599</v>
      </c>
      <c r="P799" s="17">
        <v>0.20163569646870599</v>
      </c>
      <c r="Q799" s="17">
        <v>0.186843561279815</v>
      </c>
    </row>
    <row r="800" spans="2:17" x14ac:dyDescent="0.35">
      <c r="B800" t="s">
        <v>146</v>
      </c>
      <c r="C800" s="17">
        <v>0.67861906884808898</v>
      </c>
      <c r="D800" s="17">
        <v>0.69994313553708498</v>
      </c>
      <c r="E800" s="17">
        <v>0.656960877849186</v>
      </c>
      <c r="F800" s="17"/>
      <c r="G800" s="17">
        <v>0.362705530448234</v>
      </c>
      <c r="H800" s="17">
        <v>0.76663109548810304</v>
      </c>
      <c r="I800" s="17">
        <v>0.71872293245501295</v>
      </c>
      <c r="J800" s="17">
        <v>0.57556195732649995</v>
      </c>
      <c r="K800" s="17">
        <v>0.69835504986927099</v>
      </c>
      <c r="L800" s="17">
        <v>0.968323010585036</v>
      </c>
      <c r="M800" s="17"/>
      <c r="N800" s="17">
        <v>0.77614813258266901</v>
      </c>
      <c r="O800" s="17">
        <v>0.62811683277756902</v>
      </c>
      <c r="P800" s="17">
        <v>0.51963275563927902</v>
      </c>
      <c r="Q800" s="17">
        <v>0.53337577055615104</v>
      </c>
    </row>
    <row r="801" spans="2:17" x14ac:dyDescent="0.35">
      <c r="C801" s="17"/>
      <c r="D801" s="17"/>
      <c r="E801" s="17"/>
      <c r="F801" s="17"/>
      <c r="G801" s="17"/>
      <c r="H801" s="17"/>
      <c r="I801" s="17"/>
      <c r="J801" s="17"/>
      <c r="K801" s="17"/>
      <c r="L801" s="17"/>
      <c r="M801" s="17"/>
      <c r="N801" s="17"/>
      <c r="O801" s="17"/>
      <c r="P801" s="17"/>
      <c r="Q801" s="17"/>
    </row>
    <row r="802" spans="2:17" x14ac:dyDescent="0.35">
      <c r="B802" s="6" t="s">
        <v>376</v>
      </c>
      <c r="C802" s="17"/>
      <c r="D802" s="17"/>
      <c r="E802" s="17"/>
      <c r="F802" s="17"/>
      <c r="G802" s="17"/>
      <c r="H802" s="17"/>
      <c r="I802" s="17"/>
      <c r="J802" s="17"/>
      <c r="K802" s="17"/>
      <c r="L802" s="17"/>
      <c r="M802" s="17"/>
      <c r="N802" s="17"/>
      <c r="O802" s="17"/>
      <c r="P802" s="17"/>
      <c r="Q802" s="17"/>
    </row>
    <row r="803" spans="2:17" x14ac:dyDescent="0.35">
      <c r="B803" s="24" t="s">
        <v>15</v>
      </c>
      <c r="C803" s="17"/>
      <c r="D803" s="17"/>
      <c r="E803" s="17"/>
      <c r="F803" s="17"/>
      <c r="G803" s="17"/>
      <c r="H803" s="17"/>
      <c r="I803" s="17"/>
      <c r="J803" s="17"/>
      <c r="K803" s="17"/>
      <c r="L803" s="17"/>
      <c r="M803" s="17"/>
      <c r="N803" s="17"/>
      <c r="O803" s="17"/>
      <c r="P803" s="17"/>
      <c r="Q803" s="17"/>
    </row>
    <row r="804" spans="2:17" x14ac:dyDescent="0.35">
      <c r="B804" t="s">
        <v>141</v>
      </c>
      <c r="C804" s="17">
        <v>0.33431796718613599</v>
      </c>
      <c r="D804" s="17">
        <v>0.36438553898678699</v>
      </c>
      <c r="E804" s="17">
        <v>0.30456151304929302</v>
      </c>
      <c r="F804" s="17"/>
      <c r="G804" s="17">
        <v>0.420302879360828</v>
      </c>
      <c r="H804" s="17">
        <v>0.46634128962851501</v>
      </c>
      <c r="I804" s="17">
        <v>0.38297851149699602</v>
      </c>
      <c r="J804" s="17">
        <v>0.23439084658769799</v>
      </c>
      <c r="K804" s="17">
        <v>0.19792485403116</v>
      </c>
      <c r="L804" s="17">
        <v>0.56241869758089902</v>
      </c>
      <c r="M804" s="17"/>
      <c r="N804" s="17">
        <v>0.424817691895159</v>
      </c>
      <c r="O804" s="17">
        <v>0.26029335244566898</v>
      </c>
      <c r="P804" s="17">
        <v>0.195919532741612</v>
      </c>
      <c r="Q804" s="17">
        <v>0.20877543913612201</v>
      </c>
    </row>
    <row r="805" spans="2:17" x14ac:dyDescent="0.35">
      <c r="B805" t="s">
        <v>371</v>
      </c>
      <c r="C805" s="17">
        <v>0.42110847185156702</v>
      </c>
      <c r="D805" s="17">
        <v>0.41301687649594698</v>
      </c>
      <c r="E805" s="17">
        <v>0.42962402374123299</v>
      </c>
      <c r="F805" s="17"/>
      <c r="G805" s="17">
        <v>0.36724285404793999</v>
      </c>
      <c r="H805" s="17">
        <v>0.34117164427385599</v>
      </c>
      <c r="I805" s="17">
        <v>0.39419762345282999</v>
      </c>
      <c r="J805" s="17">
        <v>0.47230329672229998</v>
      </c>
      <c r="K805" s="17">
        <v>0.51381550771928097</v>
      </c>
      <c r="L805" s="17">
        <v>0.39083122107660401</v>
      </c>
      <c r="M805" s="17"/>
      <c r="N805" s="17">
        <v>0.40187097861549798</v>
      </c>
      <c r="O805" s="17">
        <v>0.41948908247163202</v>
      </c>
      <c r="P805" s="17">
        <v>0.49293955194481698</v>
      </c>
      <c r="Q805" s="17">
        <v>0.43518668968804902</v>
      </c>
    </row>
    <row r="806" spans="2:17" x14ac:dyDescent="0.35">
      <c r="B806" t="s">
        <v>372</v>
      </c>
      <c r="C806" s="17">
        <v>0.13674902038904199</v>
      </c>
      <c r="D806" s="17">
        <v>0.123038387393498</v>
      </c>
      <c r="E806" s="17">
        <v>0.149611703984422</v>
      </c>
      <c r="F806" s="17"/>
      <c r="G806" s="17">
        <v>9.9263878838634995E-2</v>
      </c>
      <c r="H806" s="17">
        <v>0.11031635725509201</v>
      </c>
      <c r="I806" s="17">
        <v>0.13893324961364001</v>
      </c>
      <c r="J806" s="17">
        <v>0.15617243497366301</v>
      </c>
      <c r="K806" s="17">
        <v>0.111308144588536</v>
      </c>
      <c r="L806" s="17">
        <v>0</v>
      </c>
      <c r="M806" s="17"/>
      <c r="N806" s="17">
        <v>0.10216030913618999</v>
      </c>
      <c r="O806" s="17">
        <v>0.182318087890219</v>
      </c>
      <c r="P806" s="17">
        <v>0.170510716917875</v>
      </c>
      <c r="Q806" s="17">
        <v>0.18173733452626301</v>
      </c>
    </row>
    <row r="807" spans="2:17" x14ac:dyDescent="0.35">
      <c r="B807" t="s">
        <v>373</v>
      </c>
      <c r="C807" s="17">
        <v>4.5708708915249703E-2</v>
      </c>
      <c r="D807" s="17">
        <v>3.8537324163782201E-2</v>
      </c>
      <c r="E807" s="17">
        <v>5.2930502424313998E-2</v>
      </c>
      <c r="F807" s="17"/>
      <c r="G807" s="17">
        <v>0.113190387752597</v>
      </c>
      <c r="H807" s="17">
        <v>4.8177213938168303E-2</v>
      </c>
      <c r="I807" s="17">
        <v>3.6072239522768897E-2</v>
      </c>
      <c r="J807" s="17">
        <v>5.8602474815688997E-2</v>
      </c>
      <c r="K807" s="17">
        <v>4.5792455423183998E-2</v>
      </c>
      <c r="L807" s="17">
        <v>0</v>
      </c>
      <c r="M807" s="17"/>
      <c r="N807" s="17">
        <v>3.3917090621003003E-2</v>
      </c>
      <c r="O807" s="17">
        <v>5.1944050517786E-2</v>
      </c>
      <c r="P807" s="17">
        <v>7.0016249137191996E-2</v>
      </c>
      <c r="Q807" s="17">
        <v>5.8292851182937297E-2</v>
      </c>
    </row>
    <row r="808" spans="2:17" x14ac:dyDescent="0.35">
      <c r="B808" t="s">
        <v>57</v>
      </c>
      <c r="C808" s="17">
        <v>6.2115831658004897E-2</v>
      </c>
      <c r="D808" s="17">
        <v>6.1021872959986199E-2</v>
      </c>
      <c r="E808" s="17">
        <v>6.3272256800738794E-2</v>
      </c>
      <c r="F808" s="17"/>
      <c r="G808" s="17">
        <v>0</v>
      </c>
      <c r="H808" s="17">
        <v>3.3993494904369599E-2</v>
      </c>
      <c r="I808" s="17">
        <v>4.7818375913764699E-2</v>
      </c>
      <c r="J808" s="17">
        <v>7.8530946900649504E-2</v>
      </c>
      <c r="K808" s="17">
        <v>0.131159038237839</v>
      </c>
      <c r="L808" s="17">
        <v>4.6750081342496801E-2</v>
      </c>
      <c r="M808" s="17"/>
      <c r="N808" s="17">
        <v>3.7233929732149798E-2</v>
      </c>
      <c r="O808" s="17">
        <v>8.5955426674694205E-2</v>
      </c>
      <c r="P808" s="17">
        <v>7.0613949258504297E-2</v>
      </c>
      <c r="Q808" s="17">
        <v>0.116007685466628</v>
      </c>
    </row>
    <row r="809" spans="2:17" x14ac:dyDescent="0.35">
      <c r="B809" t="s">
        <v>145</v>
      </c>
      <c r="C809" s="17">
        <v>0.75542643903770301</v>
      </c>
      <c r="D809" s="17">
        <v>0.77740241548273303</v>
      </c>
      <c r="E809" s="17">
        <v>0.73418553679052501</v>
      </c>
      <c r="F809" s="17"/>
      <c r="G809" s="17">
        <v>0.78754573340876799</v>
      </c>
      <c r="H809" s="17">
        <v>0.807512933902371</v>
      </c>
      <c r="I809" s="17">
        <v>0.77717613494982596</v>
      </c>
      <c r="J809" s="17">
        <v>0.70669414330999802</v>
      </c>
      <c r="K809" s="17">
        <v>0.71174036175044098</v>
      </c>
      <c r="L809" s="17">
        <v>0.95324991865750297</v>
      </c>
      <c r="M809" s="17"/>
      <c r="N809" s="17">
        <v>0.82668867051065698</v>
      </c>
      <c r="O809" s="17">
        <v>0.67978243491730095</v>
      </c>
      <c r="P809" s="17">
        <v>0.68885908468642898</v>
      </c>
      <c r="Q809" s="17">
        <v>0.64396212882417203</v>
      </c>
    </row>
    <row r="810" spans="2:17" x14ac:dyDescent="0.35">
      <c r="B810" t="s">
        <v>374</v>
      </c>
      <c r="C810" s="17">
        <v>0.18245772930429199</v>
      </c>
      <c r="D810" s="17">
        <v>0.16157571155728001</v>
      </c>
      <c r="E810" s="17">
        <v>0.20254220640873599</v>
      </c>
      <c r="F810" s="17"/>
      <c r="G810" s="17">
        <v>0.21245426659123201</v>
      </c>
      <c r="H810" s="17">
        <v>0.15849357119325999</v>
      </c>
      <c r="I810" s="17">
        <v>0.17500548913640901</v>
      </c>
      <c r="J810" s="17">
        <v>0.21477490978935199</v>
      </c>
      <c r="K810" s="17">
        <v>0.15710060001171999</v>
      </c>
      <c r="L810" s="17">
        <v>0</v>
      </c>
      <c r="M810" s="17"/>
      <c r="N810" s="17">
        <v>0.13607739975719299</v>
      </c>
      <c r="O810" s="17">
        <v>0.234262138408005</v>
      </c>
      <c r="P810" s="17">
        <v>0.24052696605506699</v>
      </c>
      <c r="Q810" s="17">
        <v>0.24003018570920001</v>
      </c>
    </row>
    <row r="811" spans="2:17" x14ac:dyDescent="0.35">
      <c r="B811" t="s">
        <v>146</v>
      </c>
      <c r="C811" s="17">
        <v>0.57296870973341096</v>
      </c>
      <c r="D811" s="17">
        <v>0.61582670392545302</v>
      </c>
      <c r="E811" s="17">
        <v>0.53164333038179001</v>
      </c>
      <c r="F811" s="17"/>
      <c r="G811" s="17">
        <v>0.57509146681753598</v>
      </c>
      <c r="H811" s="17">
        <v>0.64901936270911098</v>
      </c>
      <c r="I811" s="17">
        <v>0.60217064581341695</v>
      </c>
      <c r="J811" s="17">
        <v>0.49191923352064598</v>
      </c>
      <c r="K811" s="17">
        <v>0.55463976173872098</v>
      </c>
      <c r="L811" s="17">
        <v>0.95324991865750297</v>
      </c>
      <c r="M811" s="17"/>
      <c r="N811" s="17">
        <v>0.69061127075346496</v>
      </c>
      <c r="O811" s="17">
        <v>0.44552029650929598</v>
      </c>
      <c r="P811" s="17">
        <v>0.44833211863136302</v>
      </c>
      <c r="Q811" s="17">
        <v>0.40393194311497099</v>
      </c>
    </row>
    <row r="812" spans="2:17" x14ac:dyDescent="0.35">
      <c r="C812" s="17"/>
      <c r="D812" s="17"/>
      <c r="E812" s="17"/>
      <c r="F812" s="17"/>
      <c r="G812" s="17"/>
      <c r="H812" s="17"/>
      <c r="I812" s="17"/>
      <c r="J812" s="17"/>
      <c r="K812" s="17"/>
      <c r="L812" s="17"/>
      <c r="M812" s="17"/>
      <c r="N812" s="17"/>
      <c r="O812" s="17"/>
      <c r="P812" s="17"/>
      <c r="Q812" s="17"/>
    </row>
    <row r="813" spans="2:17" x14ac:dyDescent="0.35">
      <c r="B813" s="6" t="s">
        <v>377</v>
      </c>
      <c r="C813" s="17"/>
      <c r="D813" s="17"/>
      <c r="E813" s="17"/>
      <c r="F813" s="17"/>
      <c r="G813" s="17"/>
      <c r="H813" s="17"/>
      <c r="I813" s="17"/>
      <c r="J813" s="17"/>
      <c r="K813" s="17"/>
      <c r="L813" s="17"/>
      <c r="M813" s="17"/>
      <c r="N813" s="17"/>
      <c r="O813" s="17"/>
      <c r="P813" s="17"/>
      <c r="Q813" s="17"/>
    </row>
    <row r="814" spans="2:17" x14ac:dyDescent="0.35">
      <c r="B814" s="24" t="s">
        <v>15</v>
      </c>
      <c r="C814" s="17"/>
      <c r="D814" s="17"/>
      <c r="E814" s="17"/>
      <c r="F814" s="17"/>
      <c r="G814" s="17"/>
      <c r="H814" s="17"/>
      <c r="I814" s="17"/>
      <c r="J814" s="17"/>
      <c r="K814" s="17"/>
      <c r="L814" s="17"/>
      <c r="M814" s="17"/>
      <c r="N814" s="17"/>
      <c r="O814" s="17"/>
      <c r="P814" s="17"/>
      <c r="Q814" s="17"/>
    </row>
    <row r="815" spans="2:17" x14ac:dyDescent="0.35">
      <c r="B815" t="s">
        <v>378</v>
      </c>
      <c r="C815" s="17">
        <v>0.26363517633428701</v>
      </c>
      <c r="D815" s="17">
        <v>0.28802712238884398</v>
      </c>
      <c r="E815" s="17">
        <v>0.23849473854638001</v>
      </c>
      <c r="F815" s="17"/>
      <c r="G815" s="17">
        <v>0.35105128079147702</v>
      </c>
      <c r="H815" s="17">
        <v>0.37617354242495299</v>
      </c>
      <c r="I815" s="17">
        <v>0.30124419762654597</v>
      </c>
      <c r="J815" s="17">
        <v>0.200879203779568</v>
      </c>
      <c r="K815" s="17">
        <v>0.11459324021690501</v>
      </c>
      <c r="L815" s="17">
        <v>0.146666185442904</v>
      </c>
      <c r="M815" s="17"/>
      <c r="N815" s="17">
        <v>0.307572647014418</v>
      </c>
      <c r="O815" s="17">
        <v>0.16970798384977401</v>
      </c>
      <c r="P815" s="17">
        <v>0.20533653746682301</v>
      </c>
      <c r="Q815" s="17">
        <v>0.26229589399063002</v>
      </c>
    </row>
    <row r="816" spans="2:17" x14ac:dyDescent="0.35">
      <c r="B816" t="s">
        <v>379</v>
      </c>
      <c r="C816" s="17">
        <v>0.24099864489245601</v>
      </c>
      <c r="D816" s="17">
        <v>0.25628458407905502</v>
      </c>
      <c r="E816" s="17">
        <v>0.22594143769321101</v>
      </c>
      <c r="F816" s="17"/>
      <c r="G816" s="17">
        <v>0.349697768884842</v>
      </c>
      <c r="H816" s="17">
        <v>0.27330401920953301</v>
      </c>
      <c r="I816" s="17">
        <v>0.256894188272353</v>
      </c>
      <c r="J816" s="17">
        <v>0.21523638960021199</v>
      </c>
      <c r="K816" s="17">
        <v>0.197393577466697</v>
      </c>
      <c r="L816" s="17">
        <v>0.146666185442904</v>
      </c>
      <c r="M816" s="17"/>
      <c r="N816" s="17">
        <v>0.26457288918756799</v>
      </c>
      <c r="O816" s="17">
        <v>0.209523215132188</v>
      </c>
      <c r="P816" s="17">
        <v>0.231890622456316</v>
      </c>
      <c r="Q816" s="17">
        <v>0.19713396163267899</v>
      </c>
    </row>
    <row r="817" spans="2:17" x14ac:dyDescent="0.35">
      <c r="B817" t="s">
        <v>380</v>
      </c>
      <c r="C817" s="17">
        <v>0.21349049229575301</v>
      </c>
      <c r="D817" s="17">
        <v>0.22352060967332099</v>
      </c>
      <c r="E817" s="17">
        <v>0.203665448678822</v>
      </c>
      <c r="F817" s="17"/>
      <c r="G817" s="17">
        <v>0.16338067424388</v>
      </c>
      <c r="H817" s="17">
        <v>0.22693601870163399</v>
      </c>
      <c r="I817" s="17">
        <v>0.23091505272661</v>
      </c>
      <c r="J817" s="17">
        <v>0.20217541868924899</v>
      </c>
      <c r="K817" s="17">
        <v>0.16305855670782601</v>
      </c>
      <c r="L817" s="17">
        <v>0</v>
      </c>
      <c r="M817" s="17"/>
      <c r="N817" s="17">
        <v>0.249662622034415</v>
      </c>
      <c r="O817" s="17">
        <v>0.15967930932077201</v>
      </c>
      <c r="P817" s="17">
        <v>0.20598799803984599</v>
      </c>
      <c r="Q817" s="17">
        <v>0.156078656160409</v>
      </c>
    </row>
    <row r="818" spans="2:17" x14ac:dyDescent="0.35">
      <c r="B818" t="s">
        <v>381</v>
      </c>
      <c r="C818" s="17">
        <v>0.207338180664664</v>
      </c>
      <c r="D818" s="17">
        <v>0.24862927205584301</v>
      </c>
      <c r="E818" s="17">
        <v>0.166224239728749</v>
      </c>
      <c r="F818" s="17"/>
      <c r="G818" s="17">
        <v>0.517869966852603</v>
      </c>
      <c r="H818" s="17">
        <v>0.212662149513274</v>
      </c>
      <c r="I818" s="17">
        <v>0.209054384008555</v>
      </c>
      <c r="J818" s="17">
        <v>0.20731138364011301</v>
      </c>
      <c r="K818" s="17">
        <v>0.168911662107012</v>
      </c>
      <c r="L818" s="17">
        <v>0.146666185442904</v>
      </c>
      <c r="M818" s="17"/>
      <c r="N818" s="17">
        <v>0.23171062015386401</v>
      </c>
      <c r="O818" s="17">
        <v>0.16763701574522499</v>
      </c>
      <c r="P818" s="17">
        <v>0.21403116123338101</v>
      </c>
      <c r="Q818" s="17">
        <v>0.16180791074053699</v>
      </c>
    </row>
    <row r="819" spans="2:17" x14ac:dyDescent="0.35">
      <c r="B819" t="s">
        <v>382</v>
      </c>
      <c r="C819" s="17">
        <v>0.158517317357562</v>
      </c>
      <c r="D819" s="17">
        <v>0.1834849057513</v>
      </c>
      <c r="E819" s="17">
        <v>0.13368977238304799</v>
      </c>
      <c r="F819" s="17"/>
      <c r="G819" s="17">
        <v>0.40525117499631802</v>
      </c>
      <c r="H819" s="17">
        <v>0.21963746026216899</v>
      </c>
      <c r="I819" s="17">
        <v>0.18689429676921401</v>
      </c>
      <c r="J819" s="17">
        <v>9.98384157614913E-2</v>
      </c>
      <c r="K819" s="17">
        <v>0.11639817624200299</v>
      </c>
      <c r="L819" s="17">
        <v>0</v>
      </c>
      <c r="M819" s="17"/>
      <c r="N819" s="17">
        <v>0.188320788912412</v>
      </c>
      <c r="O819" s="17">
        <v>9.1255944911036502E-2</v>
      </c>
      <c r="P819" s="17">
        <v>0.13045243293114001</v>
      </c>
      <c r="Q819" s="17">
        <v>0.14900462001849599</v>
      </c>
    </row>
    <row r="820" spans="2:17" x14ac:dyDescent="0.35">
      <c r="B820" t="s">
        <v>383</v>
      </c>
      <c r="C820" s="17">
        <v>0.15766636090484401</v>
      </c>
      <c r="D820" s="17">
        <v>0.193813642382024</v>
      </c>
      <c r="E820" s="17">
        <v>0.12165047708356599</v>
      </c>
      <c r="F820" s="17"/>
      <c r="G820" s="17">
        <v>0.227353736440393</v>
      </c>
      <c r="H820" s="17">
        <v>0.27109435647543101</v>
      </c>
      <c r="I820" s="17">
        <v>0.167213309714556</v>
      </c>
      <c r="J820" s="17">
        <v>0.118581259966407</v>
      </c>
      <c r="K820" s="17">
        <v>7.9261643934309997E-2</v>
      </c>
      <c r="L820" s="17">
        <v>0</v>
      </c>
      <c r="M820" s="17"/>
      <c r="N820" s="17">
        <v>0.210007515320975</v>
      </c>
      <c r="O820" s="17">
        <v>8.7310516606246794E-2</v>
      </c>
      <c r="P820" s="17">
        <v>8.8720647257246696E-2</v>
      </c>
      <c r="Q820" s="17">
        <v>0.115911816534114</v>
      </c>
    </row>
    <row r="821" spans="2:17" x14ac:dyDescent="0.35">
      <c r="B821" t="s">
        <v>384</v>
      </c>
      <c r="C821" s="17">
        <v>0.15327740911416801</v>
      </c>
      <c r="D821" s="17">
        <v>0.16782574743837</v>
      </c>
      <c r="E821" s="17">
        <v>0.13887117898627299</v>
      </c>
      <c r="F821" s="17"/>
      <c r="G821" s="17">
        <v>0.22808772504720801</v>
      </c>
      <c r="H821" s="17">
        <v>0.21010807594445599</v>
      </c>
      <c r="I821" s="17">
        <v>0.16079754895937601</v>
      </c>
      <c r="J821" s="17">
        <v>0.112633181837673</v>
      </c>
      <c r="K821" s="17">
        <v>0.169444409255288</v>
      </c>
      <c r="L821" s="17">
        <v>0.111244827245575</v>
      </c>
      <c r="M821" s="17"/>
      <c r="N821" s="17">
        <v>0.17907263698129999</v>
      </c>
      <c r="O821" s="17">
        <v>0.12659378299750901</v>
      </c>
      <c r="P821" s="17">
        <v>0.12970681579750601</v>
      </c>
      <c r="Q821" s="17">
        <v>0.118564297308005</v>
      </c>
    </row>
    <row r="822" spans="2:17" x14ac:dyDescent="0.35">
      <c r="B822" t="s">
        <v>385</v>
      </c>
      <c r="C822" s="17">
        <v>0.14876232913711299</v>
      </c>
      <c r="D822" s="17">
        <v>0.180095449853034</v>
      </c>
      <c r="E822" s="17">
        <v>0.11755512020845101</v>
      </c>
      <c r="F822" s="17"/>
      <c r="G822" s="17">
        <v>0.33234590672193298</v>
      </c>
      <c r="H822" s="17">
        <v>0.24279694213064601</v>
      </c>
      <c r="I822" s="17">
        <v>0.16605109434609</v>
      </c>
      <c r="J822" s="17">
        <v>9.61195019797704E-2</v>
      </c>
      <c r="K822" s="17">
        <v>7.32533559537136E-2</v>
      </c>
      <c r="L822" s="17">
        <v>0.25791101268847899</v>
      </c>
      <c r="M822" s="17"/>
      <c r="N822" s="17">
        <v>0.187965575926619</v>
      </c>
      <c r="O822" s="17">
        <v>7.8233099104388901E-2</v>
      </c>
      <c r="P822" s="17">
        <v>9.8291534265029304E-2</v>
      </c>
      <c r="Q822" s="17">
        <v>0.13700651015813101</v>
      </c>
    </row>
    <row r="823" spans="2:17" x14ac:dyDescent="0.35">
      <c r="B823" t="s">
        <v>57</v>
      </c>
      <c r="C823" s="17">
        <v>3.7020221667028501E-2</v>
      </c>
      <c r="D823" s="17">
        <v>3.2306014093335597E-2</v>
      </c>
      <c r="E823" s="17">
        <v>4.1774492777002702E-2</v>
      </c>
      <c r="F823" s="17"/>
      <c r="G823" s="17">
        <v>0</v>
      </c>
      <c r="H823" s="17">
        <v>2.7608806843671299E-2</v>
      </c>
      <c r="I823" s="17">
        <v>3.1666861989713503E-2</v>
      </c>
      <c r="J823" s="17">
        <v>5.3586441183998301E-2</v>
      </c>
      <c r="K823" s="17">
        <v>2.6989052612181302E-2</v>
      </c>
      <c r="L823" s="17">
        <v>0</v>
      </c>
      <c r="M823" s="17"/>
      <c r="N823" s="17">
        <v>1.81388743277912E-2</v>
      </c>
      <c r="O823" s="17">
        <v>5.8761968042200803E-2</v>
      </c>
      <c r="P823" s="17">
        <v>4.9319561042364797E-2</v>
      </c>
      <c r="Q823" s="17">
        <v>6.5599481426609096E-2</v>
      </c>
    </row>
    <row r="824" spans="2:17" x14ac:dyDescent="0.35">
      <c r="B824" t="s">
        <v>77</v>
      </c>
      <c r="C824" s="17">
        <v>0.346617413284176</v>
      </c>
      <c r="D824" s="17">
        <v>0.29979020498927</v>
      </c>
      <c r="E824" s="17">
        <v>0.39382160913528702</v>
      </c>
      <c r="F824" s="17"/>
      <c r="G824" s="17">
        <v>6.0092537352988799E-2</v>
      </c>
      <c r="H824" s="17">
        <v>0.204593305824046</v>
      </c>
      <c r="I824" s="17">
        <v>0.30234848165050399</v>
      </c>
      <c r="J824" s="17">
        <v>0.42797741354767299</v>
      </c>
      <c r="K824" s="17">
        <v>0.50077674170347997</v>
      </c>
      <c r="L824" s="17">
        <v>0.74208898731152095</v>
      </c>
      <c r="M824" s="17"/>
      <c r="N824" s="17">
        <v>0.30233907473797</v>
      </c>
      <c r="O824" s="17">
        <v>0.44256746947287401</v>
      </c>
      <c r="P824" s="17">
        <v>0.36962167498513199</v>
      </c>
      <c r="Q824" s="17">
        <v>0.37607628894700901</v>
      </c>
    </row>
    <row r="825" spans="2:17" x14ac:dyDescent="0.35">
      <c r="C825" s="17"/>
      <c r="D825" s="17"/>
      <c r="E825" s="17"/>
      <c r="F825" s="17"/>
      <c r="G825" s="17"/>
      <c r="H825" s="17"/>
      <c r="I825" s="17"/>
      <c r="J825" s="17"/>
      <c r="K825" s="17"/>
      <c r="L825" s="17"/>
      <c r="M825" s="17"/>
      <c r="N825" s="17"/>
      <c r="O825" s="17"/>
      <c r="P825" s="17"/>
      <c r="Q825" s="17"/>
    </row>
    <row r="826" spans="2:17" x14ac:dyDescent="0.35">
      <c r="B826" s="6" t="s">
        <v>386</v>
      </c>
      <c r="C826" s="17"/>
      <c r="D826" s="17"/>
      <c r="E826" s="17"/>
      <c r="F826" s="17"/>
      <c r="G826" s="17"/>
      <c r="H826" s="17"/>
      <c r="I826" s="17"/>
      <c r="J826" s="17"/>
      <c r="K826" s="17"/>
      <c r="L826" s="17"/>
      <c r="M826" s="17"/>
      <c r="N826" s="17"/>
      <c r="O826" s="17"/>
      <c r="P826" s="17"/>
      <c r="Q826" s="17"/>
    </row>
    <row r="827" spans="2:17" x14ac:dyDescent="0.35">
      <c r="B827" s="24" t="s">
        <v>20</v>
      </c>
      <c r="C827" s="17"/>
      <c r="D827" s="17"/>
      <c r="E827" s="17"/>
      <c r="F827" s="17"/>
      <c r="G827" s="17"/>
      <c r="H827" s="17"/>
      <c r="I827" s="17"/>
      <c r="J827" s="17"/>
      <c r="K827" s="17"/>
      <c r="L827" s="17"/>
      <c r="M827" s="17"/>
      <c r="N827" s="17"/>
      <c r="O827" s="17"/>
      <c r="P827" s="17"/>
      <c r="Q827" s="17"/>
    </row>
    <row r="828" spans="2:17" x14ac:dyDescent="0.35">
      <c r="B828" t="s">
        <v>387</v>
      </c>
      <c r="C828" s="17">
        <v>0.40569120689022597</v>
      </c>
      <c r="D828" s="17">
        <v>0.42711639048165201</v>
      </c>
      <c r="E828" s="17">
        <v>0.38319339560237697</v>
      </c>
      <c r="F828" s="17"/>
      <c r="G828" s="17">
        <v>0.61731265087723897</v>
      </c>
      <c r="H828" s="17">
        <v>0.60329233446568098</v>
      </c>
      <c r="I828" s="17">
        <v>0.423433783231002</v>
      </c>
      <c r="J828" s="17">
        <v>0.33506676853189199</v>
      </c>
      <c r="K828" s="17">
        <v>0.14576452468604001</v>
      </c>
      <c r="L828" s="17">
        <v>1</v>
      </c>
      <c r="M828" s="17"/>
      <c r="N828" s="17">
        <v>0.42193525609078297</v>
      </c>
      <c r="O828" s="17">
        <v>0.32002906932192998</v>
      </c>
      <c r="P828" s="17">
        <v>0.419992932913759</v>
      </c>
      <c r="Q828" s="17">
        <v>0.44423636909108799</v>
      </c>
    </row>
    <row r="829" spans="2:17" x14ac:dyDescent="0.35">
      <c r="B829" t="s">
        <v>388</v>
      </c>
      <c r="C829" s="17">
        <v>0.45570977483334801</v>
      </c>
      <c r="D829" s="17">
        <v>0.45540435170926102</v>
      </c>
      <c r="E829" s="17">
        <v>0.456030488622304</v>
      </c>
      <c r="F829" s="17"/>
      <c r="G829" s="17">
        <v>0.38268734912276098</v>
      </c>
      <c r="H829" s="17">
        <v>0.31391348778592698</v>
      </c>
      <c r="I829" s="17">
        <v>0.43597920420699898</v>
      </c>
      <c r="J829" s="17">
        <v>0.51311302022734695</v>
      </c>
      <c r="K829" s="17">
        <v>0.65537682382217299</v>
      </c>
      <c r="L829" s="17">
        <v>0</v>
      </c>
      <c r="M829" s="17"/>
      <c r="N829" s="17">
        <v>0.48114337842336902</v>
      </c>
      <c r="O829" s="17">
        <v>0.48089892124276101</v>
      </c>
      <c r="P829" s="17">
        <v>0.42076137692325499</v>
      </c>
      <c r="Q829" s="17">
        <v>0.34635526829611302</v>
      </c>
    </row>
    <row r="830" spans="2:17" x14ac:dyDescent="0.35">
      <c r="B830" t="s">
        <v>57</v>
      </c>
      <c r="C830" s="17">
        <v>0.13859901827642501</v>
      </c>
      <c r="D830" s="17">
        <v>0.11747925780908799</v>
      </c>
      <c r="E830" s="17">
        <v>0.160776115775319</v>
      </c>
      <c r="F830" s="17"/>
      <c r="G830" s="17">
        <v>0</v>
      </c>
      <c r="H830" s="17">
        <v>8.27941777483924E-2</v>
      </c>
      <c r="I830" s="17">
        <v>0.14058701256199899</v>
      </c>
      <c r="J830" s="17">
        <v>0.151820211240761</v>
      </c>
      <c r="K830" s="17">
        <v>0.198858651491787</v>
      </c>
      <c r="L830" s="17">
        <v>0</v>
      </c>
      <c r="M830" s="17"/>
      <c r="N830" s="17">
        <v>9.6921365485848496E-2</v>
      </c>
      <c r="O830" s="17">
        <v>0.19907200943530901</v>
      </c>
      <c r="P830" s="17">
        <v>0.15924569016298601</v>
      </c>
      <c r="Q830" s="17">
        <v>0.20940836261279899</v>
      </c>
    </row>
    <row r="831" spans="2:17" x14ac:dyDescent="0.35">
      <c r="C831" s="17"/>
      <c r="D831" s="17"/>
      <c r="E831" s="17"/>
      <c r="F831" s="17"/>
      <c r="G831" s="17"/>
      <c r="H831" s="17"/>
      <c r="I831" s="17"/>
      <c r="J831" s="17"/>
      <c r="K831" s="17"/>
      <c r="L831" s="17"/>
      <c r="M831" s="17"/>
      <c r="N831" s="17"/>
      <c r="O831" s="17"/>
      <c r="P831" s="17"/>
      <c r="Q831" s="17"/>
    </row>
    <row r="832" spans="2:17" x14ac:dyDescent="0.35">
      <c r="B832" s="6" t="s">
        <v>389</v>
      </c>
      <c r="C832" s="17"/>
      <c r="D832" s="17"/>
      <c r="E832" s="17"/>
      <c r="F832" s="17"/>
      <c r="G832" s="17"/>
      <c r="H832" s="17"/>
      <c r="I832" s="17"/>
      <c r="J832" s="17"/>
      <c r="K832" s="17"/>
      <c r="L832" s="17"/>
      <c r="M832" s="17"/>
      <c r="N832" s="17"/>
      <c r="O832" s="17"/>
      <c r="P832" s="17"/>
      <c r="Q832" s="17"/>
    </row>
    <row r="833" spans="2:17" x14ac:dyDescent="0.35">
      <c r="B833" s="24" t="s">
        <v>20</v>
      </c>
      <c r="C833" s="17"/>
      <c r="D833" s="17"/>
      <c r="E833" s="17"/>
      <c r="F833" s="17"/>
      <c r="G833" s="17"/>
      <c r="H833" s="17"/>
      <c r="I833" s="17"/>
      <c r="J833" s="17"/>
      <c r="K833" s="17"/>
      <c r="L833" s="17"/>
      <c r="M833" s="17"/>
      <c r="N833" s="17"/>
      <c r="O833" s="17"/>
      <c r="P833" s="17"/>
      <c r="Q833" s="17"/>
    </row>
    <row r="834" spans="2:17" x14ac:dyDescent="0.35">
      <c r="B834" t="s">
        <v>390</v>
      </c>
      <c r="C834" s="17">
        <v>9.9459117683604603E-2</v>
      </c>
      <c r="D834" s="17">
        <v>0.11852316501174399</v>
      </c>
      <c r="E834" s="17">
        <v>7.9440650287938203E-2</v>
      </c>
      <c r="F834" s="17"/>
      <c r="G834" s="17">
        <v>0</v>
      </c>
      <c r="H834" s="17">
        <v>0.11408083416461</v>
      </c>
      <c r="I834" s="17">
        <v>0.137510507995522</v>
      </c>
      <c r="J834" s="17">
        <v>5.8862003986816298E-2</v>
      </c>
      <c r="K834" s="17">
        <v>0</v>
      </c>
      <c r="L834" s="17">
        <v>0</v>
      </c>
      <c r="M834" s="17"/>
      <c r="N834" s="17">
        <v>0.13545693473964501</v>
      </c>
      <c r="O834" s="17">
        <v>3.6522479797312699E-2</v>
      </c>
      <c r="P834" s="17">
        <v>4.1207697374705803E-2</v>
      </c>
      <c r="Q834" s="17">
        <v>0.10030602010115899</v>
      </c>
    </row>
    <row r="835" spans="2:17" x14ac:dyDescent="0.35">
      <c r="B835" t="s">
        <v>391</v>
      </c>
      <c r="C835" s="17">
        <v>0.23944104377740599</v>
      </c>
      <c r="D835" s="17">
        <v>0.26233047643435797</v>
      </c>
      <c r="E835" s="17">
        <v>0.21540567744299</v>
      </c>
      <c r="F835" s="17"/>
      <c r="G835" s="17">
        <v>0</v>
      </c>
      <c r="H835" s="17">
        <v>0.33531128424874201</v>
      </c>
      <c r="I835" s="17">
        <v>0.236243813446714</v>
      </c>
      <c r="J835" s="17">
        <v>0.195107619085548</v>
      </c>
      <c r="K835" s="17">
        <v>0.25618895102529798</v>
      </c>
      <c r="L835" s="17">
        <v>0</v>
      </c>
      <c r="M835" s="17"/>
      <c r="N835" s="17">
        <v>0.30914423772633598</v>
      </c>
      <c r="O835" s="17">
        <v>0.152660693645535</v>
      </c>
      <c r="P835" s="17">
        <v>0.216837500048457</v>
      </c>
      <c r="Q835" s="17">
        <v>8.6184630952120603E-2</v>
      </c>
    </row>
    <row r="836" spans="2:17" x14ac:dyDescent="0.35">
      <c r="B836" t="s">
        <v>392</v>
      </c>
      <c r="C836" s="17">
        <v>0.39077896259654499</v>
      </c>
      <c r="D836" s="17">
        <v>0.37509008730660698</v>
      </c>
      <c r="E836" s="17">
        <v>0.40725328376562397</v>
      </c>
      <c r="F836" s="17"/>
      <c r="G836" s="17">
        <v>0.61731265087723897</v>
      </c>
      <c r="H836" s="17">
        <v>0.35334869916529499</v>
      </c>
      <c r="I836" s="17">
        <v>0.39125643603545301</v>
      </c>
      <c r="J836" s="17">
        <v>0.37557303232885297</v>
      </c>
      <c r="K836" s="17">
        <v>0.50146740887997099</v>
      </c>
      <c r="L836" s="17">
        <v>1</v>
      </c>
      <c r="M836" s="17"/>
      <c r="N836" s="17">
        <v>0.33403492073806201</v>
      </c>
      <c r="O836" s="17">
        <v>0.47497062999539003</v>
      </c>
      <c r="P836" s="17">
        <v>0.48145409778596798</v>
      </c>
      <c r="Q836" s="17">
        <v>0.412929888423682</v>
      </c>
    </row>
    <row r="837" spans="2:17" x14ac:dyDescent="0.35">
      <c r="B837" t="s">
        <v>393</v>
      </c>
      <c r="C837" s="17">
        <v>0.195906306973158</v>
      </c>
      <c r="D837" s="17">
        <v>0.180639582654467</v>
      </c>
      <c r="E837" s="17">
        <v>0.21193734265786601</v>
      </c>
      <c r="F837" s="17"/>
      <c r="G837" s="17">
        <v>0.38268734912276098</v>
      </c>
      <c r="H837" s="17">
        <v>0.15000273234427</v>
      </c>
      <c r="I837" s="17">
        <v>0.150465374205902</v>
      </c>
      <c r="J837" s="17">
        <v>0.29999139943547798</v>
      </c>
      <c r="K837" s="17">
        <v>0.15402595980098399</v>
      </c>
      <c r="L837" s="17">
        <v>0</v>
      </c>
      <c r="M837" s="17"/>
      <c r="N837" s="17">
        <v>0.16015257222318299</v>
      </c>
      <c r="O837" s="17">
        <v>0.22222070251419401</v>
      </c>
      <c r="P837" s="17">
        <v>0.211513160722478</v>
      </c>
      <c r="Q837" s="17">
        <v>0.29680500010829902</v>
      </c>
    </row>
    <row r="838" spans="2:17" x14ac:dyDescent="0.35">
      <c r="B838" t="s">
        <v>57</v>
      </c>
      <c r="C838" s="17">
        <v>7.4414568969285999E-2</v>
      </c>
      <c r="D838" s="17">
        <v>6.3416688592824996E-2</v>
      </c>
      <c r="E838" s="17">
        <v>8.5963045845581704E-2</v>
      </c>
      <c r="F838" s="17"/>
      <c r="G838" s="17">
        <v>0</v>
      </c>
      <c r="H838" s="17">
        <v>4.7256450077083803E-2</v>
      </c>
      <c r="I838" s="17">
        <v>8.4523868316410095E-2</v>
      </c>
      <c r="J838" s="17">
        <v>7.0465945163304705E-2</v>
      </c>
      <c r="K838" s="17">
        <v>8.8317680293746897E-2</v>
      </c>
      <c r="L838" s="17">
        <v>0</v>
      </c>
      <c r="M838" s="17"/>
      <c r="N838" s="17">
        <v>6.1211334572774001E-2</v>
      </c>
      <c r="O838" s="17">
        <v>0.113625494047569</v>
      </c>
      <c r="P838" s="17">
        <v>4.8987544068391398E-2</v>
      </c>
      <c r="Q838" s="17">
        <v>0.10377446041474001</v>
      </c>
    </row>
    <row r="839" spans="2:17" x14ac:dyDescent="0.35">
      <c r="C839" s="17"/>
      <c r="D839" s="17"/>
      <c r="E839" s="17"/>
      <c r="F839" s="17"/>
      <c r="G839" s="17"/>
      <c r="H839" s="17"/>
      <c r="I839" s="17"/>
      <c r="J839" s="17"/>
      <c r="K839" s="17"/>
      <c r="L839" s="17"/>
      <c r="M839" s="17"/>
      <c r="N839" s="17"/>
      <c r="O839" s="17"/>
      <c r="P839" s="17"/>
      <c r="Q839" s="17"/>
    </row>
    <row r="840" spans="2:17" x14ac:dyDescent="0.35">
      <c r="B840" s="6" t="s">
        <v>394</v>
      </c>
      <c r="C840" s="17"/>
      <c r="D840" s="17"/>
      <c r="E840" s="17"/>
      <c r="F840" s="17"/>
      <c r="G840" s="17"/>
      <c r="H840" s="17"/>
      <c r="I840" s="17"/>
      <c r="J840" s="17"/>
      <c r="K840" s="17"/>
      <c r="L840" s="17"/>
      <c r="M840" s="17"/>
      <c r="N840" s="17"/>
      <c r="O840" s="17"/>
      <c r="P840" s="17"/>
      <c r="Q840" s="17"/>
    </row>
    <row r="841" spans="2:17" x14ac:dyDescent="0.35">
      <c r="B841" s="24" t="s">
        <v>20</v>
      </c>
      <c r="C841" s="17"/>
      <c r="D841" s="17"/>
      <c r="E841" s="17"/>
      <c r="F841" s="17"/>
      <c r="G841" s="17"/>
      <c r="H841" s="17"/>
      <c r="I841" s="17"/>
      <c r="J841" s="17"/>
      <c r="K841" s="17"/>
      <c r="L841" s="17"/>
      <c r="M841" s="17"/>
      <c r="N841" s="17"/>
      <c r="O841" s="17"/>
      <c r="P841" s="17"/>
      <c r="Q841" s="17"/>
    </row>
    <row r="842" spans="2:17" x14ac:dyDescent="0.35">
      <c r="B842" t="s">
        <v>395</v>
      </c>
      <c r="C842" s="17">
        <v>0.60095543882408597</v>
      </c>
      <c r="D842" s="17">
        <v>0.59399210444198902</v>
      </c>
      <c r="E842" s="17">
        <v>0.60826738470282804</v>
      </c>
      <c r="F842" s="17"/>
      <c r="G842" s="17">
        <v>0.25105101013603898</v>
      </c>
      <c r="H842" s="17">
        <v>0.66452238040555101</v>
      </c>
      <c r="I842" s="17">
        <v>0.59409009030825499</v>
      </c>
      <c r="J842" s="17">
        <v>0.57761346283049297</v>
      </c>
      <c r="K842" s="17">
        <v>0.63652861530362403</v>
      </c>
      <c r="L842" s="17">
        <v>0</v>
      </c>
      <c r="M842" s="17"/>
      <c r="N842" s="17">
        <v>0.68123755925915697</v>
      </c>
      <c r="O842" s="17">
        <v>0.453670620900057</v>
      </c>
      <c r="P842" s="17">
        <v>0.51531972199666898</v>
      </c>
      <c r="Q842" s="17">
        <v>0.56245982179842302</v>
      </c>
    </row>
    <row r="843" spans="2:17" x14ac:dyDescent="0.35">
      <c r="B843" t="s">
        <v>396</v>
      </c>
      <c r="C843" s="17">
        <v>0.28960943880211198</v>
      </c>
      <c r="D843" s="17">
        <v>0.31466205781110002</v>
      </c>
      <c r="E843" s="17">
        <v>0.26330258862621903</v>
      </c>
      <c r="F843" s="17"/>
      <c r="G843" s="17">
        <v>0.36626164074119999</v>
      </c>
      <c r="H843" s="17">
        <v>0.37467966598769697</v>
      </c>
      <c r="I843" s="17">
        <v>0.31354449639417498</v>
      </c>
      <c r="J843" s="17">
        <v>0.22231257796915499</v>
      </c>
      <c r="K843" s="17">
        <v>0.23308807590508299</v>
      </c>
      <c r="L843" s="17">
        <v>0</v>
      </c>
      <c r="M843" s="17"/>
      <c r="N843" s="17">
        <v>0.36585803173816001</v>
      </c>
      <c r="O843" s="17">
        <v>0.162719216072368</v>
      </c>
      <c r="P843" s="17">
        <v>0.21774361513385401</v>
      </c>
      <c r="Q843" s="17">
        <v>0.223037952032964</v>
      </c>
    </row>
    <row r="844" spans="2:17" x14ac:dyDescent="0.35">
      <c r="B844" t="s">
        <v>397</v>
      </c>
      <c r="C844" s="17">
        <v>0.237675591948276</v>
      </c>
      <c r="D844" s="17">
        <v>0.25132414566056099</v>
      </c>
      <c r="E844" s="17">
        <v>0.223343738759679</v>
      </c>
      <c r="F844" s="17"/>
      <c r="G844" s="17">
        <v>0</v>
      </c>
      <c r="H844" s="17">
        <v>0.28751342324742701</v>
      </c>
      <c r="I844" s="17">
        <v>0.24680572307655699</v>
      </c>
      <c r="J844" s="17">
        <v>0.18424698783971699</v>
      </c>
      <c r="K844" s="17">
        <v>0.308082036933573</v>
      </c>
      <c r="L844" s="17">
        <v>0</v>
      </c>
      <c r="M844" s="17"/>
      <c r="N844" s="17">
        <v>0.27184097116730299</v>
      </c>
      <c r="O844" s="17">
        <v>0.23337146709909001</v>
      </c>
      <c r="P844" s="17">
        <v>0.240804297114629</v>
      </c>
      <c r="Q844" s="17">
        <v>8.9861634490981598E-2</v>
      </c>
    </row>
    <row r="845" spans="2:17" x14ac:dyDescent="0.35">
      <c r="B845" t="s">
        <v>398</v>
      </c>
      <c r="C845" s="17">
        <v>0.16474153582278001</v>
      </c>
      <c r="D845" s="17">
        <v>0.21055197178030299</v>
      </c>
      <c r="E845" s="17">
        <v>0.11663765196159701</v>
      </c>
      <c r="F845" s="17"/>
      <c r="G845" s="17">
        <v>0.38268734912276098</v>
      </c>
      <c r="H845" s="17">
        <v>0.18966602929034401</v>
      </c>
      <c r="I845" s="17">
        <v>0.17370191354324399</v>
      </c>
      <c r="J845" s="17">
        <v>0.146152130805698</v>
      </c>
      <c r="K845" s="17">
        <v>0.12189609006535999</v>
      </c>
      <c r="L845" s="17">
        <v>0</v>
      </c>
      <c r="M845" s="17"/>
      <c r="N845" s="17">
        <v>0.16795572738925499</v>
      </c>
      <c r="O845" s="17">
        <v>0.12767250680165201</v>
      </c>
      <c r="P845" s="17">
        <v>0.19375313093438201</v>
      </c>
      <c r="Q845" s="17">
        <v>0.172151100435847</v>
      </c>
    </row>
    <row r="846" spans="2:17" x14ac:dyDescent="0.35">
      <c r="B846" t="s">
        <v>399</v>
      </c>
      <c r="C846" s="17">
        <v>6.7821942311135197E-2</v>
      </c>
      <c r="D846" s="17">
        <v>0.11015339152335001</v>
      </c>
      <c r="E846" s="17">
        <v>2.3371216750082999E-2</v>
      </c>
      <c r="F846" s="17"/>
      <c r="G846" s="17">
        <v>0.25105101013603898</v>
      </c>
      <c r="H846" s="17">
        <v>9.4991890081373501E-2</v>
      </c>
      <c r="I846" s="17">
        <v>7.5133086876136707E-2</v>
      </c>
      <c r="J846" s="17">
        <v>5.3428000281146797E-2</v>
      </c>
      <c r="K846" s="17">
        <v>1.4201020845416201E-2</v>
      </c>
      <c r="L846" s="17">
        <v>0</v>
      </c>
      <c r="M846" s="17"/>
      <c r="N846" s="17">
        <v>9.7825046899280899E-2</v>
      </c>
      <c r="O846" s="17">
        <v>1.09766177910516E-2</v>
      </c>
      <c r="P846" s="17">
        <v>5.3688577319290803E-2</v>
      </c>
      <c r="Q846" s="17">
        <v>3.5669841107250598E-2</v>
      </c>
    </row>
    <row r="847" spans="2:17" x14ac:dyDescent="0.35">
      <c r="B847" t="s">
        <v>57</v>
      </c>
      <c r="C847" s="17">
        <v>5.2921097032061798E-2</v>
      </c>
      <c r="D847" s="17">
        <v>3.7327919293453998E-2</v>
      </c>
      <c r="E847" s="17">
        <v>6.9294929659638294E-2</v>
      </c>
      <c r="F847" s="17"/>
      <c r="G847" s="17">
        <v>0</v>
      </c>
      <c r="H847" s="17">
        <v>3.2616001578182903E-2</v>
      </c>
      <c r="I847" s="17">
        <v>4.1777552677402498E-2</v>
      </c>
      <c r="J847" s="17">
        <v>9.12112975731936E-2</v>
      </c>
      <c r="K847" s="17">
        <v>1.6200910009326601E-2</v>
      </c>
      <c r="L847" s="17">
        <v>0</v>
      </c>
      <c r="M847" s="17"/>
      <c r="N847" s="17">
        <v>2.0350346456565301E-2</v>
      </c>
      <c r="O847" s="17">
        <v>0.1178719955027</v>
      </c>
      <c r="P847" s="17">
        <v>4.7096681112479201E-2</v>
      </c>
      <c r="Q847" s="17">
        <v>0.107233847107679</v>
      </c>
    </row>
    <row r="848" spans="2:17" x14ac:dyDescent="0.35">
      <c r="B848" t="s">
        <v>77</v>
      </c>
      <c r="C848" s="17">
        <v>8.1351685458633305E-2</v>
      </c>
      <c r="D848" s="17">
        <v>6.1820249688739601E-2</v>
      </c>
      <c r="E848" s="17">
        <v>0.101860940572213</v>
      </c>
      <c r="F848" s="17"/>
      <c r="G848" s="17">
        <v>0</v>
      </c>
      <c r="H848" s="17">
        <v>5.4698945556815801E-2</v>
      </c>
      <c r="I848" s="17">
        <v>9.5557103128530996E-2</v>
      </c>
      <c r="J848" s="17">
        <v>6.99679101129798E-2</v>
      </c>
      <c r="K848" s="17">
        <v>8.0518525666802093E-2</v>
      </c>
      <c r="L848" s="17">
        <v>1</v>
      </c>
      <c r="M848" s="17"/>
      <c r="N848" s="17">
        <v>4.6416994512765597E-2</v>
      </c>
      <c r="O848" s="17">
        <v>0.14982913188893199</v>
      </c>
      <c r="P848" s="17">
        <v>0.105821161039044</v>
      </c>
      <c r="Q848" s="17">
        <v>0.10625028436737199</v>
      </c>
    </row>
    <row r="849" spans="2:17" x14ac:dyDescent="0.35">
      <c r="C849" s="17"/>
      <c r="D849" s="17"/>
      <c r="E849" s="17"/>
      <c r="F849" s="17"/>
      <c r="G849" s="17"/>
      <c r="H849" s="17"/>
      <c r="I849" s="17"/>
      <c r="J849" s="17"/>
      <c r="K849" s="17"/>
      <c r="L849" s="17"/>
      <c r="M849" s="17"/>
      <c r="N849" s="17"/>
      <c r="O849" s="17"/>
      <c r="P849" s="17"/>
      <c r="Q849" s="17"/>
    </row>
    <row r="850" spans="2:17" x14ac:dyDescent="0.35">
      <c r="B850" s="6" t="s">
        <v>400</v>
      </c>
      <c r="C850" s="17"/>
      <c r="D850" s="17"/>
      <c r="E850" s="17"/>
      <c r="F850" s="17"/>
      <c r="G850" s="17"/>
      <c r="H850" s="17"/>
      <c r="I850" s="17"/>
      <c r="J850" s="17"/>
      <c r="K850" s="17"/>
      <c r="L850" s="17"/>
      <c r="M850" s="17"/>
      <c r="N850" s="17"/>
      <c r="O850" s="17"/>
      <c r="P850" s="17"/>
      <c r="Q850" s="17"/>
    </row>
    <row r="851" spans="2:17" x14ac:dyDescent="0.35">
      <c r="B851" s="24" t="s">
        <v>21</v>
      </c>
      <c r="C851" s="17"/>
      <c r="D851" s="17"/>
      <c r="E851" s="17"/>
      <c r="F851" s="17"/>
      <c r="G851" s="17"/>
      <c r="H851" s="17"/>
      <c r="I851" s="17"/>
      <c r="J851" s="17"/>
      <c r="K851" s="17"/>
      <c r="L851" s="17"/>
      <c r="M851" s="17"/>
      <c r="N851" s="17"/>
      <c r="O851" s="17"/>
      <c r="P851" s="17"/>
      <c r="Q851" s="17"/>
    </row>
    <row r="852" spans="2:17" x14ac:dyDescent="0.35">
      <c r="B852" t="s">
        <v>387</v>
      </c>
      <c r="C852" s="17">
        <v>0.36014960927218798</v>
      </c>
      <c r="D852" s="17">
        <v>0.369420015533655</v>
      </c>
      <c r="E852" s="17">
        <v>0.34913452292605701</v>
      </c>
      <c r="F852" s="17"/>
      <c r="G852" s="17">
        <v>0.37338425424078597</v>
      </c>
      <c r="H852" s="17">
        <v>0.48242615134323802</v>
      </c>
      <c r="I852" s="17">
        <v>0.36011873326909699</v>
      </c>
      <c r="J852" s="17">
        <v>0.34925446560534301</v>
      </c>
      <c r="K852" s="17">
        <v>0.23752729127941699</v>
      </c>
      <c r="L852" s="17">
        <v>0.11200226054017701</v>
      </c>
      <c r="M852" s="17"/>
      <c r="N852" s="17">
        <v>0.34540788839904701</v>
      </c>
      <c r="O852" s="17">
        <v>0.344437185742963</v>
      </c>
      <c r="P852" s="17">
        <v>0.396486594234984</v>
      </c>
      <c r="Q852" s="17">
        <v>0.38725965082521602</v>
      </c>
    </row>
    <row r="853" spans="2:17" x14ac:dyDescent="0.35">
      <c r="B853" t="s">
        <v>388</v>
      </c>
      <c r="C853" s="17">
        <v>0.45672115535808899</v>
      </c>
      <c r="D853" s="17">
        <v>0.45697839569479998</v>
      </c>
      <c r="E853" s="17">
        <v>0.45641550267786501</v>
      </c>
      <c r="F853" s="17"/>
      <c r="G853" s="17">
        <v>0.51140791951002396</v>
      </c>
      <c r="H853" s="17">
        <v>0.44562969742674702</v>
      </c>
      <c r="I853" s="17">
        <v>0.49625442600770803</v>
      </c>
      <c r="J853" s="17">
        <v>0.38644902736535502</v>
      </c>
      <c r="K853" s="17">
        <v>0.49427796535368801</v>
      </c>
      <c r="L853" s="17">
        <v>0.64103316125711896</v>
      </c>
      <c r="M853" s="17"/>
      <c r="N853" s="17">
        <v>0.50338607788053902</v>
      </c>
      <c r="O853" s="17">
        <v>0.39048836012424598</v>
      </c>
      <c r="P853" s="17">
        <v>0.46185245213762099</v>
      </c>
      <c r="Q853" s="17">
        <v>0.37302095391517998</v>
      </c>
    </row>
    <row r="854" spans="2:17" x14ac:dyDescent="0.35">
      <c r="B854" t="s">
        <v>57</v>
      </c>
      <c r="C854" s="17">
        <v>0.183129235369723</v>
      </c>
      <c r="D854" s="17">
        <v>0.17360158877154599</v>
      </c>
      <c r="E854" s="17">
        <v>0.194449974396077</v>
      </c>
      <c r="F854" s="17"/>
      <c r="G854" s="17">
        <v>0.11520782624919</v>
      </c>
      <c r="H854" s="17">
        <v>7.1944151230014394E-2</v>
      </c>
      <c r="I854" s="17">
        <v>0.14362684072319501</v>
      </c>
      <c r="J854" s="17">
        <v>0.26429650702930202</v>
      </c>
      <c r="K854" s="17">
        <v>0.26819474336689397</v>
      </c>
      <c r="L854" s="17">
        <v>0.24696457820270501</v>
      </c>
      <c r="M854" s="17"/>
      <c r="N854" s="17">
        <v>0.151206033720414</v>
      </c>
      <c r="O854" s="17">
        <v>0.26507445413279102</v>
      </c>
      <c r="P854" s="17">
        <v>0.141660953627395</v>
      </c>
      <c r="Q854" s="17">
        <v>0.23971939525960501</v>
      </c>
    </row>
    <row r="855" spans="2:17" x14ac:dyDescent="0.35">
      <c r="C855" s="17"/>
      <c r="D855" s="17"/>
      <c r="E855" s="17"/>
      <c r="F855" s="17"/>
      <c r="G855" s="17"/>
      <c r="H855" s="17"/>
      <c r="I855" s="17"/>
      <c r="J855" s="17"/>
      <c r="K855" s="17"/>
      <c r="L855" s="17"/>
      <c r="M855" s="17"/>
      <c r="N855" s="17"/>
      <c r="O855" s="17"/>
      <c r="P855" s="17"/>
      <c r="Q855" s="17"/>
    </row>
    <row r="856" spans="2:17" x14ac:dyDescent="0.35">
      <c r="B856" s="6" t="s">
        <v>401</v>
      </c>
      <c r="C856" s="17"/>
      <c r="D856" s="17"/>
      <c r="E856" s="17"/>
      <c r="F856" s="17"/>
      <c r="G856" s="17"/>
      <c r="H856" s="17"/>
      <c r="I856" s="17"/>
      <c r="J856" s="17"/>
      <c r="K856" s="17"/>
      <c r="L856" s="17"/>
      <c r="M856" s="17"/>
      <c r="N856" s="17"/>
      <c r="O856" s="17"/>
      <c r="P856" s="17"/>
      <c r="Q856" s="17"/>
    </row>
    <row r="857" spans="2:17" x14ac:dyDescent="0.35">
      <c r="B857" s="24" t="s">
        <v>21</v>
      </c>
      <c r="C857" s="17"/>
      <c r="D857" s="17"/>
      <c r="E857" s="17"/>
      <c r="F857" s="17"/>
      <c r="G857" s="17"/>
      <c r="H857" s="17"/>
      <c r="I857" s="17"/>
      <c r="J857" s="17"/>
      <c r="K857" s="17"/>
      <c r="L857" s="17"/>
      <c r="M857" s="17"/>
      <c r="N857" s="17"/>
      <c r="O857" s="17"/>
      <c r="P857" s="17"/>
      <c r="Q857" s="17"/>
    </row>
    <row r="858" spans="2:17" x14ac:dyDescent="0.35">
      <c r="B858" t="s">
        <v>390</v>
      </c>
      <c r="C858" s="17">
        <v>7.9924617916191196E-2</v>
      </c>
      <c r="D858" s="17">
        <v>8.5909966328635498E-2</v>
      </c>
      <c r="E858" s="17">
        <v>7.2812833630232596E-2</v>
      </c>
      <c r="F858" s="17"/>
      <c r="G858" s="17">
        <v>9.8942475343734404E-2</v>
      </c>
      <c r="H858" s="17">
        <v>6.1488191194331403E-2</v>
      </c>
      <c r="I858" s="17">
        <v>0.100099300036964</v>
      </c>
      <c r="J858" s="17">
        <v>4.4721931764796399E-2</v>
      </c>
      <c r="K858" s="17">
        <v>9.9792949482128399E-2</v>
      </c>
      <c r="L858" s="17">
        <v>0.308428061713649</v>
      </c>
      <c r="M858" s="17"/>
      <c r="N858" s="17">
        <v>0.12135671953873101</v>
      </c>
      <c r="O858" s="17">
        <v>1.00000751902203E-2</v>
      </c>
      <c r="P858" s="17">
        <v>1.20764500477798E-2</v>
      </c>
      <c r="Q858" s="17">
        <v>8.0741051040932904E-2</v>
      </c>
    </row>
    <row r="859" spans="2:17" x14ac:dyDescent="0.35">
      <c r="B859" t="s">
        <v>391</v>
      </c>
      <c r="C859" s="17">
        <v>0.28152113665220302</v>
      </c>
      <c r="D859" s="17">
        <v>0.281848362366724</v>
      </c>
      <c r="E859" s="17">
        <v>0.28113232742437999</v>
      </c>
      <c r="F859" s="17"/>
      <c r="G859" s="17">
        <v>0.243727988442142</v>
      </c>
      <c r="H859" s="17">
        <v>0.24293491634935799</v>
      </c>
      <c r="I859" s="17">
        <v>0.29085957708358701</v>
      </c>
      <c r="J859" s="17">
        <v>0.283503110301141</v>
      </c>
      <c r="K859" s="17">
        <v>0.25272618716592599</v>
      </c>
      <c r="L859" s="17">
        <v>0.57422270787497698</v>
      </c>
      <c r="M859" s="17"/>
      <c r="N859" s="17">
        <v>0.314333395403391</v>
      </c>
      <c r="O859" s="17">
        <v>0.282667963799484</v>
      </c>
      <c r="P859" s="17">
        <v>0.21919162984748999</v>
      </c>
      <c r="Q859" s="17">
        <v>0.21016842319328299</v>
      </c>
    </row>
    <row r="860" spans="2:17" x14ac:dyDescent="0.35">
      <c r="B860" t="s">
        <v>392</v>
      </c>
      <c r="C860" s="17">
        <v>0.38460525558679498</v>
      </c>
      <c r="D860" s="17">
        <v>0.35892109242179698</v>
      </c>
      <c r="E860" s="17">
        <v>0.41512314951842499</v>
      </c>
      <c r="F860" s="17"/>
      <c r="G860" s="17">
        <v>0.26767993106788102</v>
      </c>
      <c r="H860" s="17">
        <v>0.46898501699565798</v>
      </c>
      <c r="I860" s="17">
        <v>0.37733370670993499</v>
      </c>
      <c r="J860" s="17">
        <v>0.35787174293810797</v>
      </c>
      <c r="K860" s="17">
        <v>0.46355016591853199</v>
      </c>
      <c r="L860" s="17">
        <v>0</v>
      </c>
      <c r="M860" s="17"/>
      <c r="N860" s="17">
        <v>0.38728410063775198</v>
      </c>
      <c r="O860" s="17">
        <v>0.39903465497547402</v>
      </c>
      <c r="P860" s="17">
        <v>0.44631285129864401</v>
      </c>
      <c r="Q860" s="17">
        <v>0.33491600365086799</v>
      </c>
    </row>
    <row r="861" spans="2:17" x14ac:dyDescent="0.35">
      <c r="B861" t="s">
        <v>393</v>
      </c>
      <c r="C861" s="17">
        <v>0.196432924852908</v>
      </c>
      <c r="D861" s="17">
        <v>0.22915083067573699</v>
      </c>
      <c r="E861" s="17">
        <v>0.15755754576611999</v>
      </c>
      <c r="F861" s="17"/>
      <c r="G861" s="17">
        <v>0.38964960514624197</v>
      </c>
      <c r="H861" s="17">
        <v>0.19357762754691399</v>
      </c>
      <c r="I861" s="17">
        <v>0.174113727508167</v>
      </c>
      <c r="J861" s="17">
        <v>0.25055769501541197</v>
      </c>
      <c r="K861" s="17">
        <v>9.0545670062930406E-2</v>
      </c>
      <c r="L861" s="17">
        <v>0.117349230411374</v>
      </c>
      <c r="M861" s="17"/>
      <c r="N861" s="17">
        <v>0.14484729495177501</v>
      </c>
      <c r="O861" s="17">
        <v>0.20867678942735199</v>
      </c>
      <c r="P861" s="17">
        <v>0.25234281439453099</v>
      </c>
      <c r="Q861" s="17">
        <v>0.283417824796447</v>
      </c>
    </row>
    <row r="862" spans="2:17" x14ac:dyDescent="0.35">
      <c r="B862" t="s">
        <v>57</v>
      </c>
      <c r="C862" s="17">
        <v>5.7516064991903801E-2</v>
      </c>
      <c r="D862" s="17">
        <v>4.4169748207106799E-2</v>
      </c>
      <c r="E862" s="17">
        <v>7.3374143660841898E-2</v>
      </c>
      <c r="F862" s="17"/>
      <c r="G862" s="17">
        <v>0</v>
      </c>
      <c r="H862" s="17">
        <v>3.3014247913738803E-2</v>
      </c>
      <c r="I862" s="17">
        <v>5.7593688661347502E-2</v>
      </c>
      <c r="J862" s="17">
        <v>6.3345519980543399E-2</v>
      </c>
      <c r="K862" s="17">
        <v>9.3385027370483001E-2</v>
      </c>
      <c r="L862" s="17">
        <v>0</v>
      </c>
      <c r="M862" s="17"/>
      <c r="N862" s="17">
        <v>3.2178489468350203E-2</v>
      </c>
      <c r="O862" s="17">
        <v>9.96205166074694E-2</v>
      </c>
      <c r="P862" s="17">
        <v>7.0076254411555003E-2</v>
      </c>
      <c r="Q862" s="17">
        <v>9.0756697318469901E-2</v>
      </c>
    </row>
    <row r="863" spans="2:17" x14ac:dyDescent="0.35">
      <c r="C863" s="17"/>
      <c r="D863" s="17"/>
      <c r="E863" s="17"/>
      <c r="F863" s="17"/>
      <c r="G863" s="17"/>
      <c r="H863" s="17"/>
      <c r="I863" s="17"/>
      <c r="J863" s="17"/>
      <c r="K863" s="17"/>
      <c r="L863" s="17"/>
      <c r="M863" s="17"/>
      <c r="N863" s="17"/>
      <c r="O863" s="17"/>
      <c r="P863" s="17"/>
      <c r="Q863" s="17"/>
    </row>
    <row r="864" spans="2:17" x14ac:dyDescent="0.35">
      <c r="B864" s="6" t="s">
        <v>402</v>
      </c>
      <c r="C864" s="17"/>
      <c r="D864" s="17"/>
      <c r="E864" s="17"/>
      <c r="F864" s="17"/>
      <c r="G864" s="17"/>
      <c r="H864" s="17"/>
      <c r="I864" s="17"/>
      <c r="J864" s="17"/>
      <c r="K864" s="17"/>
      <c r="L864" s="17"/>
      <c r="M864" s="17"/>
      <c r="N864" s="17"/>
      <c r="O864" s="17"/>
      <c r="P864" s="17"/>
      <c r="Q864" s="17"/>
    </row>
    <row r="865" spans="2:17" x14ac:dyDescent="0.35">
      <c r="B865" s="24" t="s">
        <v>21</v>
      </c>
      <c r="C865" s="17"/>
      <c r="D865" s="17"/>
      <c r="E865" s="17"/>
      <c r="F865" s="17"/>
      <c r="G865" s="17"/>
      <c r="H865" s="17"/>
      <c r="I865" s="17"/>
      <c r="J865" s="17"/>
      <c r="K865" s="17"/>
      <c r="L865" s="17"/>
      <c r="M865" s="17"/>
      <c r="N865" s="17"/>
      <c r="O865" s="17"/>
      <c r="P865" s="17"/>
      <c r="Q865" s="17"/>
    </row>
    <row r="866" spans="2:17" x14ac:dyDescent="0.35">
      <c r="B866" t="s">
        <v>395</v>
      </c>
      <c r="C866" s="17">
        <v>0.64578983785581301</v>
      </c>
      <c r="D866" s="17">
        <v>0.60950494562839996</v>
      </c>
      <c r="E866" s="17">
        <v>0.68890350619700902</v>
      </c>
      <c r="F866" s="17"/>
      <c r="G866" s="17">
        <v>0.32296235745505297</v>
      </c>
      <c r="H866" s="17">
        <v>0.70620976174370698</v>
      </c>
      <c r="I866" s="17">
        <v>0.66868079928347701</v>
      </c>
      <c r="J866" s="17">
        <v>0.60177053897874</v>
      </c>
      <c r="K866" s="17">
        <v>0.63857090692142104</v>
      </c>
      <c r="L866" s="17">
        <v>0.75303542179729499</v>
      </c>
      <c r="M866" s="17"/>
      <c r="N866" s="17">
        <v>0.70639256637922498</v>
      </c>
      <c r="O866" s="17">
        <v>0.59613543672847202</v>
      </c>
      <c r="P866" s="17">
        <v>0.58202199796631604</v>
      </c>
      <c r="Q866" s="17">
        <v>0.54917921449120199</v>
      </c>
    </row>
    <row r="867" spans="2:17" x14ac:dyDescent="0.35">
      <c r="B867" t="s">
        <v>396</v>
      </c>
      <c r="C867" s="17">
        <v>0.31904109062480501</v>
      </c>
      <c r="D867" s="17">
        <v>0.392182130612443</v>
      </c>
      <c r="E867" s="17">
        <v>0.23213498875757399</v>
      </c>
      <c r="F867" s="17"/>
      <c r="G867" s="17">
        <v>0.53202442264327798</v>
      </c>
      <c r="H867" s="17">
        <v>0.35120681831461098</v>
      </c>
      <c r="I867" s="17">
        <v>0.32612297055099898</v>
      </c>
      <c r="J867" s="17">
        <v>0.31081998526499199</v>
      </c>
      <c r="K867" s="17">
        <v>0.22301557660159799</v>
      </c>
      <c r="L867" s="17">
        <v>0.308428061713649</v>
      </c>
      <c r="M867" s="17"/>
      <c r="N867" s="17">
        <v>0.36263463388513401</v>
      </c>
      <c r="O867" s="17">
        <v>0.24074599498138899</v>
      </c>
      <c r="P867" s="17">
        <v>0.26162963147074803</v>
      </c>
      <c r="Q867" s="17">
        <v>0.331860865454501</v>
      </c>
    </row>
    <row r="868" spans="2:17" x14ac:dyDescent="0.35">
      <c r="B868" t="s">
        <v>397</v>
      </c>
      <c r="C868" s="17">
        <v>0.194870571951648</v>
      </c>
      <c r="D868" s="17">
        <v>0.26262555654187802</v>
      </c>
      <c r="E868" s="17">
        <v>0.114364175080527</v>
      </c>
      <c r="F868" s="17"/>
      <c r="G868" s="17">
        <v>0.26767993106788102</v>
      </c>
      <c r="H868" s="17">
        <v>0.347969794821403</v>
      </c>
      <c r="I868" s="17">
        <v>0.17378090098938501</v>
      </c>
      <c r="J868" s="17">
        <v>0.15070108551698499</v>
      </c>
      <c r="K868" s="17">
        <v>0.19578200822764699</v>
      </c>
      <c r="L868" s="17">
        <v>0.308428061713649</v>
      </c>
      <c r="M868" s="17"/>
      <c r="N868" s="17">
        <v>0.23027270859089699</v>
      </c>
      <c r="O868" s="17">
        <v>0.20389623035308599</v>
      </c>
      <c r="P868" s="17">
        <v>9.3481262924717298E-2</v>
      </c>
      <c r="Q868" s="17">
        <v>0.15989237228141401</v>
      </c>
    </row>
    <row r="869" spans="2:17" x14ac:dyDescent="0.35">
      <c r="B869" t="s">
        <v>398</v>
      </c>
      <c r="C869" s="17">
        <v>9.7225802073812803E-2</v>
      </c>
      <c r="D869" s="17">
        <v>0.123405823421782</v>
      </c>
      <c r="E869" s="17">
        <v>6.6118730004048804E-2</v>
      </c>
      <c r="F869" s="17"/>
      <c r="G869" s="17">
        <v>0</v>
      </c>
      <c r="H869" s="17">
        <v>0.143511304642951</v>
      </c>
      <c r="I869" s="17">
        <v>8.9719100030549295E-2</v>
      </c>
      <c r="J869" s="17">
        <v>8.0600087317572094E-2</v>
      </c>
      <c r="K869" s="17">
        <v>0.10946742295562301</v>
      </c>
      <c r="L869" s="17">
        <v>0.33260509954347001</v>
      </c>
      <c r="M869" s="17"/>
      <c r="N869" s="17">
        <v>9.1031230866404397E-2</v>
      </c>
      <c r="O869" s="17">
        <v>0.13274374346426501</v>
      </c>
      <c r="P869" s="17">
        <v>0.120852264914979</v>
      </c>
      <c r="Q869" s="17">
        <v>5.588066481758E-2</v>
      </c>
    </row>
    <row r="870" spans="2:17" x14ac:dyDescent="0.35">
      <c r="B870" t="s">
        <v>399</v>
      </c>
      <c r="C870" s="17">
        <v>8.7023011132012801E-2</v>
      </c>
      <c r="D870" s="17">
        <v>0.129233248125845</v>
      </c>
      <c r="E870" s="17">
        <v>3.6868854769921598E-2</v>
      </c>
      <c r="F870" s="17"/>
      <c r="G870" s="17">
        <v>0.34267046378587701</v>
      </c>
      <c r="H870" s="17">
        <v>6.8627320402436603E-2</v>
      </c>
      <c r="I870" s="17">
        <v>0.13045882861811101</v>
      </c>
      <c r="J870" s="17">
        <v>3.4646954363164902E-2</v>
      </c>
      <c r="K870" s="17">
        <v>4.9740962581334897E-2</v>
      </c>
      <c r="L870" s="17">
        <v>0</v>
      </c>
      <c r="M870" s="17"/>
      <c r="N870" s="17">
        <v>0.106846873469307</v>
      </c>
      <c r="O870" s="17">
        <v>5.8558057336194798E-2</v>
      </c>
      <c r="P870" s="17">
        <v>0.11299573036862701</v>
      </c>
      <c r="Q870" s="17">
        <v>3.5319918628528901E-2</v>
      </c>
    </row>
    <row r="871" spans="2:17" x14ac:dyDescent="0.35">
      <c r="B871" t="s">
        <v>57</v>
      </c>
      <c r="C871" s="17">
        <v>3.7101954628802197E-2</v>
      </c>
      <c r="D871" s="17">
        <v>1.5716811191228201E-2</v>
      </c>
      <c r="E871" s="17">
        <v>6.2511758130984904E-2</v>
      </c>
      <c r="F871" s="17"/>
      <c r="G871" s="17">
        <v>0</v>
      </c>
      <c r="H871" s="17">
        <v>1.33437350386672E-2</v>
      </c>
      <c r="I871" s="17">
        <v>4.48002215515272E-2</v>
      </c>
      <c r="J871" s="17">
        <v>3.43688015983332E-2</v>
      </c>
      <c r="K871" s="17">
        <v>3.8917728039812402E-2</v>
      </c>
      <c r="L871" s="17">
        <v>0.12961534779133099</v>
      </c>
      <c r="M871" s="17"/>
      <c r="N871" s="17">
        <v>2.8246525874863801E-2</v>
      </c>
      <c r="O871" s="17">
        <v>1.8967131662307599E-2</v>
      </c>
      <c r="P871" s="17">
        <v>6.6344883957750497E-2</v>
      </c>
      <c r="Q871" s="17">
        <v>4.4160798048175701E-2</v>
      </c>
    </row>
    <row r="872" spans="2:17" x14ac:dyDescent="0.35">
      <c r="B872" t="s">
        <v>77</v>
      </c>
      <c r="C872" s="17">
        <v>7.8768028200176393E-2</v>
      </c>
      <c r="D872" s="17">
        <v>7.0192276242286203E-2</v>
      </c>
      <c r="E872" s="17">
        <v>8.8957727080127905E-2</v>
      </c>
      <c r="F872" s="17"/>
      <c r="G872" s="17">
        <v>8.5087820039650403E-2</v>
      </c>
      <c r="H872" s="17">
        <v>4.00713671547843E-2</v>
      </c>
      <c r="I872" s="17">
        <v>4.7841280874727402E-2</v>
      </c>
      <c r="J872" s="17">
        <v>0.127807496117057</v>
      </c>
      <c r="K872" s="17">
        <v>0.11269994565416599</v>
      </c>
      <c r="L872" s="17">
        <v>0.117349230411374</v>
      </c>
      <c r="M872" s="17"/>
      <c r="N872" s="17">
        <v>3.5570302079578099E-2</v>
      </c>
      <c r="O872" s="17">
        <v>0.15042642062910899</v>
      </c>
      <c r="P872" s="17">
        <v>3.8626061296696303E-2</v>
      </c>
      <c r="Q872" s="17">
        <v>0.186642172545818</v>
      </c>
    </row>
    <row r="873" spans="2:17" x14ac:dyDescent="0.35">
      <c r="C873" s="17"/>
      <c r="D873" s="17"/>
      <c r="E873" s="17"/>
      <c r="F873" s="17"/>
      <c r="G873" s="17"/>
      <c r="H873" s="17"/>
      <c r="I873" s="17"/>
      <c r="J873" s="17"/>
      <c r="K873" s="17"/>
      <c r="L873" s="17"/>
      <c r="M873" s="17"/>
      <c r="N873" s="17"/>
      <c r="O873" s="17"/>
      <c r="P873" s="17"/>
      <c r="Q873" s="17"/>
    </row>
    <row r="874" spans="2:17" x14ac:dyDescent="0.35">
      <c r="B874" s="6" t="s">
        <v>403</v>
      </c>
      <c r="C874" s="17"/>
      <c r="D874" s="17"/>
      <c r="E874" s="17"/>
      <c r="F874" s="17"/>
      <c r="G874" s="17"/>
      <c r="H874" s="17"/>
      <c r="I874" s="17"/>
      <c r="J874" s="17"/>
      <c r="K874" s="17"/>
      <c r="L874" s="17"/>
      <c r="M874" s="17"/>
      <c r="N874" s="17"/>
      <c r="O874" s="17"/>
      <c r="P874" s="17"/>
      <c r="Q874" s="17"/>
    </row>
    <row r="875" spans="2:17" x14ac:dyDescent="0.35">
      <c r="B875" s="24" t="s">
        <v>22</v>
      </c>
      <c r="C875" s="17"/>
      <c r="D875" s="17"/>
      <c r="E875" s="17"/>
      <c r="F875" s="17"/>
      <c r="G875" s="17"/>
      <c r="H875" s="17"/>
      <c r="I875" s="17"/>
      <c r="J875" s="17"/>
      <c r="K875" s="17"/>
      <c r="L875" s="17"/>
      <c r="M875" s="17"/>
      <c r="N875" s="17"/>
      <c r="O875" s="17"/>
      <c r="P875" s="17"/>
      <c r="Q875" s="17"/>
    </row>
    <row r="876" spans="2:17" x14ac:dyDescent="0.35">
      <c r="B876" t="s">
        <v>387</v>
      </c>
      <c r="C876" s="17">
        <v>0.44723769155496002</v>
      </c>
      <c r="D876" s="17">
        <v>0.41596418135573798</v>
      </c>
      <c r="E876" s="17">
        <v>0.47143345079223298</v>
      </c>
      <c r="F876" s="17"/>
      <c r="G876" s="17">
        <v>0</v>
      </c>
      <c r="H876" s="17">
        <v>0.47454328362179898</v>
      </c>
      <c r="I876" s="17">
        <v>0.50128054464555905</v>
      </c>
      <c r="J876" s="17">
        <v>0.34701427036317001</v>
      </c>
      <c r="K876" s="17">
        <v>0.453275860919375</v>
      </c>
      <c r="L876" s="17">
        <v>0.221876744055481</v>
      </c>
      <c r="M876" s="17"/>
      <c r="N876" s="17">
        <v>0.45766091121635</v>
      </c>
      <c r="O876" s="17">
        <v>0.494069627108979</v>
      </c>
      <c r="P876" s="17">
        <v>0.36776744221021501</v>
      </c>
      <c r="Q876" s="17">
        <v>0.45241798391444898</v>
      </c>
    </row>
    <row r="877" spans="2:17" x14ac:dyDescent="0.35">
      <c r="B877" t="s">
        <v>388</v>
      </c>
      <c r="C877" s="17">
        <v>0.35652025448234098</v>
      </c>
      <c r="D877" s="17">
        <v>0.41300969950520799</v>
      </c>
      <c r="E877" s="17">
        <v>0.31033594704676298</v>
      </c>
      <c r="F877" s="17"/>
      <c r="G877" s="17">
        <v>1</v>
      </c>
      <c r="H877" s="17">
        <v>0.33817814415377201</v>
      </c>
      <c r="I877" s="17">
        <v>0.31857052685979198</v>
      </c>
      <c r="J877" s="17">
        <v>0.41803487488832403</v>
      </c>
      <c r="K877" s="17">
        <v>0.358564133498812</v>
      </c>
      <c r="L877" s="17">
        <v>0.77812325594451903</v>
      </c>
      <c r="M877" s="17"/>
      <c r="N877" s="17">
        <v>0.39040426008836598</v>
      </c>
      <c r="O877" s="17">
        <v>0.32140932189357402</v>
      </c>
      <c r="P877" s="17">
        <v>0.34119972952577898</v>
      </c>
      <c r="Q877" s="17">
        <v>0.28620283915507699</v>
      </c>
    </row>
    <row r="878" spans="2:17" x14ac:dyDescent="0.35">
      <c r="B878" t="s">
        <v>57</v>
      </c>
      <c r="C878" s="17">
        <v>0.196242053962699</v>
      </c>
      <c r="D878" s="17">
        <v>0.17102611913905399</v>
      </c>
      <c r="E878" s="17">
        <v>0.21823060216100401</v>
      </c>
      <c r="F878" s="17"/>
      <c r="G878" s="17">
        <v>0</v>
      </c>
      <c r="H878" s="17">
        <v>0.18727857222442901</v>
      </c>
      <c r="I878" s="17">
        <v>0.18014892849465</v>
      </c>
      <c r="J878" s="17">
        <v>0.23495085474850599</v>
      </c>
      <c r="K878" s="17">
        <v>0.18816000558181301</v>
      </c>
      <c r="L878" s="17">
        <v>0</v>
      </c>
      <c r="M878" s="17"/>
      <c r="N878" s="17">
        <v>0.15193482869528399</v>
      </c>
      <c r="O878" s="17">
        <v>0.18452105099744701</v>
      </c>
      <c r="P878" s="17">
        <v>0.291032828264006</v>
      </c>
      <c r="Q878" s="17">
        <v>0.26137917693047402</v>
      </c>
    </row>
    <row r="879" spans="2:17" x14ac:dyDescent="0.35">
      <c r="C879" s="17"/>
      <c r="D879" s="17"/>
      <c r="E879" s="17"/>
      <c r="F879" s="17"/>
      <c r="G879" s="17"/>
      <c r="H879" s="17"/>
      <c r="I879" s="17"/>
      <c r="J879" s="17"/>
      <c r="K879" s="17"/>
      <c r="L879" s="17"/>
      <c r="M879" s="17"/>
      <c r="N879" s="17"/>
      <c r="O879" s="17"/>
      <c r="P879" s="17"/>
      <c r="Q879" s="17"/>
    </row>
    <row r="880" spans="2:17" x14ac:dyDescent="0.35">
      <c r="B880" s="6" t="s">
        <v>404</v>
      </c>
      <c r="C880" s="17"/>
      <c r="D880" s="17"/>
      <c r="E880" s="17"/>
      <c r="F880" s="17"/>
      <c r="G880" s="17"/>
      <c r="H880" s="17"/>
      <c r="I880" s="17"/>
      <c r="J880" s="17"/>
      <c r="K880" s="17"/>
      <c r="L880" s="17"/>
      <c r="M880" s="17"/>
      <c r="N880" s="17"/>
      <c r="O880" s="17"/>
      <c r="P880" s="17"/>
      <c r="Q880" s="17"/>
    </row>
    <row r="881" spans="2:17" x14ac:dyDescent="0.35">
      <c r="B881" s="24" t="s">
        <v>22</v>
      </c>
      <c r="C881" s="17"/>
      <c r="D881" s="17"/>
      <c r="E881" s="17"/>
      <c r="F881" s="17"/>
      <c r="G881" s="17"/>
      <c r="H881" s="17"/>
      <c r="I881" s="17"/>
      <c r="J881" s="17"/>
      <c r="K881" s="17"/>
      <c r="L881" s="17"/>
      <c r="M881" s="17"/>
      <c r="N881" s="17"/>
      <c r="O881" s="17"/>
      <c r="P881" s="17"/>
      <c r="Q881" s="17"/>
    </row>
    <row r="882" spans="2:17" x14ac:dyDescent="0.35">
      <c r="B882" t="s">
        <v>390</v>
      </c>
      <c r="C882" s="17">
        <v>0.30908736127616598</v>
      </c>
      <c r="D882" s="17">
        <v>0.27016404844143699</v>
      </c>
      <c r="E882" s="17">
        <v>0.33919028397343198</v>
      </c>
      <c r="F882" s="17"/>
      <c r="G882" s="17">
        <v>0</v>
      </c>
      <c r="H882" s="17">
        <v>0.33846047553831299</v>
      </c>
      <c r="I882" s="17">
        <v>0.287465846194015</v>
      </c>
      <c r="J882" s="17">
        <v>0.296563430126635</v>
      </c>
      <c r="K882" s="17">
        <v>0.38905616956651101</v>
      </c>
      <c r="L882" s="17">
        <v>0.77812325594451903</v>
      </c>
      <c r="M882" s="17"/>
      <c r="N882" s="17">
        <v>0.37404793509482298</v>
      </c>
      <c r="O882" s="17">
        <v>0.24789645118223</v>
      </c>
      <c r="P882" s="17">
        <v>0.31886210326778702</v>
      </c>
      <c r="Q882" s="17">
        <v>0.15849331601387701</v>
      </c>
    </row>
    <row r="883" spans="2:17" x14ac:dyDescent="0.35">
      <c r="B883" t="s">
        <v>391</v>
      </c>
      <c r="C883" s="17">
        <v>0.32612522041368103</v>
      </c>
      <c r="D883" s="17">
        <v>0.33917569318552299</v>
      </c>
      <c r="E883" s="17">
        <v>0.31639699601981902</v>
      </c>
      <c r="F883" s="17"/>
      <c r="G883" s="17">
        <v>1</v>
      </c>
      <c r="H883" s="17">
        <v>0.281014534828402</v>
      </c>
      <c r="I883" s="17">
        <v>0.32309903079367402</v>
      </c>
      <c r="J883" s="17">
        <v>0.35713833734809203</v>
      </c>
      <c r="K883" s="17">
        <v>0.30591231143528602</v>
      </c>
      <c r="L883" s="17">
        <v>0.221876744055481</v>
      </c>
      <c r="M883" s="17"/>
      <c r="N883" s="17">
        <v>0.311209661607807</v>
      </c>
      <c r="O883" s="17">
        <v>0.25704433271836202</v>
      </c>
      <c r="P883" s="17">
        <v>0.311064422824744</v>
      </c>
      <c r="Q883" s="17">
        <v>0.45784535808814503</v>
      </c>
    </row>
    <row r="884" spans="2:17" x14ac:dyDescent="0.35">
      <c r="B884" t="s">
        <v>392</v>
      </c>
      <c r="C884" s="17">
        <v>0.17084421615308701</v>
      </c>
      <c r="D884" s="17">
        <v>0.20960853599600199</v>
      </c>
      <c r="E884" s="17">
        <v>0.138866434706159</v>
      </c>
      <c r="F884" s="17"/>
      <c r="G884" s="17">
        <v>0</v>
      </c>
      <c r="H884" s="17">
        <v>0.179937611379345</v>
      </c>
      <c r="I884" s="17">
        <v>0.18094097041562901</v>
      </c>
      <c r="J884" s="17">
        <v>0.15777795797434499</v>
      </c>
      <c r="K884" s="17">
        <v>0.15917720519362699</v>
      </c>
      <c r="L884" s="17">
        <v>0</v>
      </c>
      <c r="M884" s="17"/>
      <c r="N884" s="17">
        <v>0.12752234959950601</v>
      </c>
      <c r="O884" s="17">
        <v>0.282700434438374</v>
      </c>
      <c r="P884" s="17">
        <v>0.206600825249385</v>
      </c>
      <c r="Q884" s="17">
        <v>0.161224225853662</v>
      </c>
    </row>
    <row r="885" spans="2:17" x14ac:dyDescent="0.35">
      <c r="B885" t="s">
        <v>393</v>
      </c>
      <c r="C885" s="17">
        <v>0.122732186812782</v>
      </c>
      <c r="D885" s="17">
        <v>0.11984116736526</v>
      </c>
      <c r="E885" s="17">
        <v>0.12564032655545099</v>
      </c>
      <c r="F885" s="17"/>
      <c r="G885" s="17">
        <v>0</v>
      </c>
      <c r="H885" s="17">
        <v>0.115431339889429</v>
      </c>
      <c r="I885" s="17">
        <v>0.16130647644712401</v>
      </c>
      <c r="J885" s="17">
        <v>8.8552863921953204E-2</v>
      </c>
      <c r="K885" s="17">
        <v>5.4471076701531299E-2</v>
      </c>
      <c r="L885" s="17">
        <v>0</v>
      </c>
      <c r="M885" s="17"/>
      <c r="N885" s="17">
        <v>0.15143621315036501</v>
      </c>
      <c r="O885" s="17">
        <v>0.12894235817865399</v>
      </c>
      <c r="P885" s="17">
        <v>9.8315367781632204E-2</v>
      </c>
      <c r="Q885" s="17">
        <v>3.6913453568795697E-2</v>
      </c>
    </row>
    <row r="886" spans="2:17" x14ac:dyDescent="0.35">
      <c r="B886" t="s">
        <v>57</v>
      </c>
      <c r="C886" s="17">
        <v>7.1211015344283299E-2</v>
      </c>
      <c r="D886" s="17">
        <v>6.1210555011778099E-2</v>
      </c>
      <c r="E886" s="17">
        <v>7.9905958745139893E-2</v>
      </c>
      <c r="F886" s="17"/>
      <c r="G886" s="17">
        <v>0</v>
      </c>
      <c r="H886" s="17">
        <v>8.5156038364510203E-2</v>
      </c>
      <c r="I886" s="17">
        <v>4.7187676149557801E-2</v>
      </c>
      <c r="J886" s="17">
        <v>9.9967410628974698E-2</v>
      </c>
      <c r="K886" s="17">
        <v>9.1383237103044607E-2</v>
      </c>
      <c r="L886" s="17">
        <v>0</v>
      </c>
      <c r="M886" s="17"/>
      <c r="N886" s="17">
        <v>3.5783840547499099E-2</v>
      </c>
      <c r="O886" s="17">
        <v>8.3416423482379598E-2</v>
      </c>
      <c r="P886" s="17">
        <v>6.5157280876452103E-2</v>
      </c>
      <c r="Q886" s="17">
        <v>0.18552364647552</v>
      </c>
    </row>
    <row r="887" spans="2:17" x14ac:dyDescent="0.35">
      <c r="C887" s="17"/>
      <c r="D887" s="17"/>
      <c r="E887" s="17"/>
      <c r="F887" s="17"/>
      <c r="G887" s="17"/>
      <c r="H887" s="17"/>
      <c r="I887" s="17"/>
      <c r="J887" s="17"/>
      <c r="K887" s="17"/>
      <c r="L887" s="17"/>
      <c r="M887" s="17"/>
      <c r="N887" s="17"/>
      <c r="O887" s="17"/>
      <c r="P887" s="17"/>
      <c r="Q887" s="17"/>
    </row>
    <row r="888" spans="2:17" x14ac:dyDescent="0.35">
      <c r="B888" s="6" t="s">
        <v>405</v>
      </c>
      <c r="C888" s="17"/>
      <c r="D888" s="17"/>
      <c r="E888" s="17"/>
      <c r="F888" s="17"/>
      <c r="G888" s="17"/>
      <c r="H888" s="17"/>
      <c r="I888" s="17"/>
      <c r="J888" s="17"/>
      <c r="K888" s="17"/>
      <c r="L888" s="17"/>
      <c r="M888" s="17"/>
      <c r="N888" s="17"/>
      <c r="O888" s="17"/>
      <c r="P888" s="17"/>
      <c r="Q888" s="17"/>
    </row>
    <row r="889" spans="2:17" x14ac:dyDescent="0.35">
      <c r="B889" s="24" t="s">
        <v>22</v>
      </c>
      <c r="C889" s="17"/>
      <c r="D889" s="17"/>
      <c r="E889" s="17"/>
      <c r="F889" s="17"/>
      <c r="G889" s="17"/>
      <c r="H889" s="17"/>
      <c r="I889" s="17"/>
      <c r="J889" s="17"/>
      <c r="K889" s="17"/>
      <c r="L889" s="17"/>
      <c r="M889" s="17"/>
      <c r="N889" s="17"/>
      <c r="O889" s="17"/>
      <c r="P889" s="17"/>
      <c r="Q889" s="17"/>
    </row>
    <row r="890" spans="2:17" x14ac:dyDescent="0.35">
      <c r="B890" t="s">
        <v>395</v>
      </c>
      <c r="C890" s="17">
        <v>0.64403542251308898</v>
      </c>
      <c r="D890" s="17">
        <v>0.66491554130371699</v>
      </c>
      <c r="E890" s="17">
        <v>0.62508050291175299</v>
      </c>
      <c r="F890" s="17"/>
      <c r="G890" s="17">
        <v>1</v>
      </c>
      <c r="H890" s="17">
        <v>0.71515134445991602</v>
      </c>
      <c r="I890" s="17">
        <v>0.63472385516075502</v>
      </c>
      <c r="J890" s="17">
        <v>0.60146547277713303</v>
      </c>
      <c r="K890" s="17">
        <v>0.73059871947028299</v>
      </c>
      <c r="L890" s="17">
        <v>0.221876744055481</v>
      </c>
      <c r="M890" s="17"/>
      <c r="N890" s="17">
        <v>0.65232727208629204</v>
      </c>
      <c r="O890" s="17">
        <v>0.718115501760761</v>
      </c>
      <c r="P890" s="17">
        <v>0.61473777431897203</v>
      </c>
      <c r="Q890" s="17">
        <v>0.55034312183047596</v>
      </c>
    </row>
    <row r="891" spans="2:17" x14ac:dyDescent="0.35">
      <c r="B891" t="s">
        <v>397</v>
      </c>
      <c r="C891" s="17">
        <v>0.38063577806176002</v>
      </c>
      <c r="D891" s="17">
        <v>0.333549895616083</v>
      </c>
      <c r="E891" s="17">
        <v>0.42174995431357398</v>
      </c>
      <c r="F891" s="17"/>
      <c r="G891" s="17">
        <v>1</v>
      </c>
      <c r="H891" s="17">
        <v>0.390388657554813</v>
      </c>
      <c r="I891" s="17">
        <v>0.410503765010998</v>
      </c>
      <c r="J891" s="17">
        <v>0.36128772198085402</v>
      </c>
      <c r="K891" s="17">
        <v>0.25857717011699999</v>
      </c>
      <c r="L891" s="17">
        <v>0.77812325594451903</v>
      </c>
      <c r="M891" s="17"/>
      <c r="N891" s="17">
        <v>0.41241837719646801</v>
      </c>
      <c r="O891" s="17">
        <v>0.35642743879703398</v>
      </c>
      <c r="P891" s="17">
        <v>0.34511482192208498</v>
      </c>
      <c r="Q891" s="17">
        <v>0.34783860992917398</v>
      </c>
    </row>
    <row r="892" spans="2:17" x14ac:dyDescent="0.35">
      <c r="B892" t="s">
        <v>396</v>
      </c>
      <c r="C892" s="17">
        <v>0.36486534216861299</v>
      </c>
      <c r="D892" s="17">
        <v>0.409201320193467</v>
      </c>
      <c r="E892" s="17">
        <v>0.32508346865637999</v>
      </c>
      <c r="F892" s="17"/>
      <c r="G892" s="17">
        <v>1</v>
      </c>
      <c r="H892" s="17">
        <v>0.37256834834483699</v>
      </c>
      <c r="I892" s="17">
        <v>0.38399973867161002</v>
      </c>
      <c r="J892" s="17">
        <v>0.35517563282515402</v>
      </c>
      <c r="K892" s="17">
        <v>0.29259216168692098</v>
      </c>
      <c r="L892" s="17">
        <v>0.221876744055481</v>
      </c>
      <c r="M892" s="17"/>
      <c r="N892" s="17">
        <v>0.49286294949535803</v>
      </c>
      <c r="O892" s="17">
        <v>0.19817487783148899</v>
      </c>
      <c r="P892" s="17">
        <v>0.27560910534875999</v>
      </c>
      <c r="Q892" s="17">
        <v>0.210209546803965</v>
      </c>
    </row>
    <row r="893" spans="2:17" x14ac:dyDescent="0.35">
      <c r="B893" t="s">
        <v>398</v>
      </c>
      <c r="C893" s="17">
        <v>6.9721469638856504E-2</v>
      </c>
      <c r="D893" s="17">
        <v>0.109482858671424</v>
      </c>
      <c r="E893" s="17">
        <v>3.6513626308516199E-2</v>
      </c>
      <c r="F893" s="17"/>
      <c r="G893" s="17">
        <v>0</v>
      </c>
      <c r="H893" s="17">
        <v>0.113880495428503</v>
      </c>
      <c r="I893" s="17">
        <v>7.1133916928597093E-2</v>
      </c>
      <c r="J893" s="17">
        <v>6.1661299973236897E-2</v>
      </c>
      <c r="K893" s="17">
        <v>3.6847061146447403E-2</v>
      </c>
      <c r="L893" s="17">
        <v>0</v>
      </c>
      <c r="M893" s="17"/>
      <c r="N893" s="17">
        <v>0.102678222323788</v>
      </c>
      <c r="O893" s="17">
        <v>0</v>
      </c>
      <c r="P893" s="17">
        <v>2.9881975749478699E-2</v>
      </c>
      <c r="Q893" s="17">
        <v>7.8628767763275098E-2</v>
      </c>
    </row>
    <row r="894" spans="2:17" x14ac:dyDescent="0.35">
      <c r="B894" t="s">
        <v>399</v>
      </c>
      <c r="C894" s="17">
        <v>5.8674334906750697E-2</v>
      </c>
      <c r="D894" s="17">
        <v>8.2852877759672997E-2</v>
      </c>
      <c r="E894" s="17">
        <v>3.8543814141196397E-2</v>
      </c>
      <c r="F894" s="17"/>
      <c r="G894" s="17">
        <v>0</v>
      </c>
      <c r="H894" s="17">
        <v>7.1842022453530996E-2</v>
      </c>
      <c r="I894" s="17">
        <v>8.4312211366256398E-2</v>
      </c>
      <c r="J894" s="17">
        <v>1.868192636224E-2</v>
      </c>
      <c r="K894" s="17">
        <v>3.6847061146447403E-2</v>
      </c>
      <c r="L894" s="17">
        <v>0</v>
      </c>
      <c r="M894" s="17"/>
      <c r="N894" s="17">
        <v>7.4728851852149294E-2</v>
      </c>
      <c r="O894" s="17">
        <v>3.3817787342940699E-2</v>
      </c>
      <c r="P894" s="17">
        <v>4.6474228048771403E-2</v>
      </c>
      <c r="Q894" s="17">
        <v>4.6379079010555199E-2</v>
      </c>
    </row>
    <row r="895" spans="2:17" x14ac:dyDescent="0.35">
      <c r="B895" t="s">
        <v>57</v>
      </c>
      <c r="C895" s="17">
        <v>2.9481489323869101E-2</v>
      </c>
      <c r="D895" s="17">
        <v>1.6896608611713E-2</v>
      </c>
      <c r="E895" s="17">
        <v>4.0191210784515902E-2</v>
      </c>
      <c r="F895" s="17"/>
      <c r="G895" s="17">
        <v>0</v>
      </c>
      <c r="H895" s="17">
        <v>1.6107875107446899E-2</v>
      </c>
      <c r="I895" s="17">
        <v>3.5667348845554898E-2</v>
      </c>
      <c r="J895" s="17">
        <v>3.2767928121855E-2</v>
      </c>
      <c r="K895" s="17">
        <v>1.00868605792375E-2</v>
      </c>
      <c r="L895" s="17">
        <v>0</v>
      </c>
      <c r="M895" s="17"/>
      <c r="N895" s="17">
        <v>2.4353558783755998E-2</v>
      </c>
      <c r="O895" s="17">
        <v>3.9577349885629498E-2</v>
      </c>
      <c r="P895" s="17">
        <v>2.30792171978868E-2</v>
      </c>
      <c r="Q895" s="17">
        <v>4.2745234939704897E-2</v>
      </c>
    </row>
    <row r="896" spans="2:17" x14ac:dyDescent="0.35">
      <c r="B896" t="s">
        <v>77</v>
      </c>
      <c r="C896" s="17">
        <v>6.5070882519091197E-2</v>
      </c>
      <c r="D896" s="17">
        <v>2.57242763774784E-2</v>
      </c>
      <c r="E896" s="17">
        <v>9.8450123795492006E-2</v>
      </c>
      <c r="F896" s="17"/>
      <c r="G896" s="17">
        <v>0</v>
      </c>
      <c r="H896" s="17">
        <v>6.6651054440304405E-2</v>
      </c>
      <c r="I896" s="17">
        <v>7.7318493139921701E-2</v>
      </c>
      <c r="J896" s="17">
        <v>4.9742539158811501E-2</v>
      </c>
      <c r="K896" s="17">
        <v>5.2294648490200199E-2</v>
      </c>
      <c r="L896" s="17">
        <v>0</v>
      </c>
      <c r="M896" s="17"/>
      <c r="N896" s="17">
        <v>4.1723773595268798E-2</v>
      </c>
      <c r="O896" s="17">
        <v>8.5438630360059803E-2</v>
      </c>
      <c r="P896" s="17">
        <v>8.6972651888850894E-2</v>
      </c>
      <c r="Q896" s="17">
        <v>0.10137474942435799</v>
      </c>
    </row>
    <row r="897" spans="2:17" x14ac:dyDescent="0.35">
      <c r="C897" s="17"/>
      <c r="D897" s="17"/>
      <c r="E897" s="17"/>
      <c r="F897" s="17"/>
      <c r="G897" s="17"/>
      <c r="H897" s="17"/>
      <c r="I897" s="17"/>
      <c r="J897" s="17"/>
      <c r="K897" s="17"/>
      <c r="L897" s="17"/>
      <c r="M897" s="17"/>
      <c r="N897" s="17"/>
      <c r="O897" s="17"/>
      <c r="P897" s="17"/>
      <c r="Q897" s="17"/>
    </row>
    <row r="898" spans="2:17" x14ac:dyDescent="0.35">
      <c r="B898" s="6" t="s">
        <v>406</v>
      </c>
      <c r="C898" s="17"/>
      <c r="D898" s="17"/>
      <c r="E898" s="17"/>
      <c r="F898" s="17"/>
      <c r="G898" s="17"/>
      <c r="H898" s="17"/>
      <c r="I898" s="17"/>
      <c r="J898" s="17"/>
      <c r="K898" s="17"/>
      <c r="L898" s="17"/>
      <c r="M898" s="17"/>
      <c r="N898" s="17"/>
      <c r="O898" s="17"/>
      <c r="P898" s="17"/>
      <c r="Q898" s="17"/>
    </row>
    <row r="899" spans="2:17" x14ac:dyDescent="0.35">
      <c r="B899" s="24" t="s">
        <v>23</v>
      </c>
      <c r="C899" s="17"/>
      <c r="D899" s="17"/>
      <c r="E899" s="17"/>
      <c r="F899" s="17"/>
      <c r="G899" s="17"/>
      <c r="H899" s="17"/>
      <c r="I899" s="17"/>
      <c r="J899" s="17"/>
      <c r="K899" s="17"/>
      <c r="L899" s="17"/>
      <c r="M899" s="17"/>
      <c r="N899" s="17"/>
      <c r="O899" s="17"/>
      <c r="P899" s="17"/>
      <c r="Q899" s="17"/>
    </row>
    <row r="900" spans="2:17" x14ac:dyDescent="0.35">
      <c r="B900" t="s">
        <v>387</v>
      </c>
      <c r="C900" s="17">
        <v>0.43176390625579503</v>
      </c>
      <c r="D900" s="17">
        <v>0.46756026141315898</v>
      </c>
      <c r="E900" s="17">
        <v>0.39782966729529701</v>
      </c>
      <c r="F900" s="17"/>
      <c r="G900" s="17">
        <v>0.709138140876719</v>
      </c>
      <c r="H900" s="17">
        <v>0.55358078197250404</v>
      </c>
      <c r="I900" s="17">
        <v>0.42435917669130302</v>
      </c>
      <c r="J900" s="17">
        <v>0.379137584258187</v>
      </c>
      <c r="K900" s="17">
        <v>0.45914072363548297</v>
      </c>
      <c r="L900" s="17">
        <v>0.64993273003074603</v>
      </c>
      <c r="M900" s="17"/>
      <c r="N900" s="17">
        <v>0.474672251065275</v>
      </c>
      <c r="O900" s="17">
        <v>0.402506542750108</v>
      </c>
      <c r="P900" s="17">
        <v>0.41353305179352401</v>
      </c>
      <c r="Q900" s="17">
        <v>0.33607994005948799</v>
      </c>
    </row>
    <row r="901" spans="2:17" x14ac:dyDescent="0.35">
      <c r="B901" t="s">
        <v>388</v>
      </c>
      <c r="C901" s="17">
        <v>0.43279350440216202</v>
      </c>
      <c r="D901" s="17">
        <v>0.42468329551017497</v>
      </c>
      <c r="E901" s="17">
        <v>0.44048182253819501</v>
      </c>
      <c r="F901" s="17"/>
      <c r="G901" s="17">
        <v>0.290861859123281</v>
      </c>
      <c r="H901" s="17">
        <v>0.317166400834276</v>
      </c>
      <c r="I901" s="17">
        <v>0.45328478601869099</v>
      </c>
      <c r="J901" s="17">
        <v>0.47238660457550702</v>
      </c>
      <c r="K901" s="17">
        <v>0.355593789721942</v>
      </c>
      <c r="L901" s="17">
        <v>0.24648372102669</v>
      </c>
      <c r="M901" s="17"/>
      <c r="N901" s="17">
        <v>0.42449589169858098</v>
      </c>
      <c r="O901" s="17">
        <v>0.45323538190504098</v>
      </c>
      <c r="P901" s="17">
        <v>0.40092317163196001</v>
      </c>
      <c r="Q901" s="17">
        <v>0.45693182395977999</v>
      </c>
    </row>
    <row r="902" spans="2:17" x14ac:dyDescent="0.35">
      <c r="B902" t="s">
        <v>57</v>
      </c>
      <c r="C902" s="17">
        <v>0.13544258934204301</v>
      </c>
      <c r="D902" s="17">
        <v>0.107756443076666</v>
      </c>
      <c r="E902" s="17">
        <v>0.16168851016650901</v>
      </c>
      <c r="F902" s="17"/>
      <c r="G902" s="17">
        <v>0</v>
      </c>
      <c r="H902" s="17">
        <v>0.12925281719321999</v>
      </c>
      <c r="I902" s="17">
        <v>0.12235603729000601</v>
      </c>
      <c r="J902" s="17">
        <v>0.14847581116630701</v>
      </c>
      <c r="K902" s="17">
        <v>0.185265486642575</v>
      </c>
      <c r="L902" s="17">
        <v>0.103583548942564</v>
      </c>
      <c r="M902" s="17"/>
      <c r="N902" s="17">
        <v>0.100831857236145</v>
      </c>
      <c r="O902" s="17">
        <v>0.14425807534485</v>
      </c>
      <c r="P902" s="17">
        <v>0.18554377657451601</v>
      </c>
      <c r="Q902" s="17">
        <v>0.20698823598073199</v>
      </c>
    </row>
    <row r="903" spans="2:17" x14ac:dyDescent="0.35">
      <c r="C903" s="17"/>
      <c r="D903" s="17"/>
      <c r="E903" s="17"/>
      <c r="F903" s="17"/>
      <c r="G903" s="17"/>
      <c r="H903" s="17"/>
      <c r="I903" s="17"/>
      <c r="J903" s="17"/>
      <c r="K903" s="17"/>
      <c r="L903" s="17"/>
      <c r="M903" s="17"/>
      <c r="N903" s="17"/>
      <c r="O903" s="17"/>
      <c r="P903" s="17"/>
      <c r="Q903" s="17"/>
    </row>
    <row r="904" spans="2:17" x14ac:dyDescent="0.35">
      <c r="B904" s="6" t="s">
        <v>407</v>
      </c>
      <c r="C904" s="17"/>
      <c r="D904" s="17"/>
      <c r="E904" s="17"/>
      <c r="F904" s="17"/>
      <c r="G904" s="17"/>
      <c r="H904" s="17"/>
      <c r="I904" s="17"/>
      <c r="J904" s="17"/>
      <c r="K904" s="17"/>
      <c r="L904" s="17"/>
      <c r="M904" s="17"/>
      <c r="N904" s="17"/>
      <c r="O904" s="17"/>
      <c r="P904" s="17"/>
      <c r="Q904" s="17"/>
    </row>
    <row r="905" spans="2:17" x14ac:dyDescent="0.35">
      <c r="B905" s="24" t="s">
        <v>23</v>
      </c>
      <c r="C905" s="17"/>
      <c r="D905" s="17"/>
      <c r="E905" s="17"/>
      <c r="F905" s="17"/>
      <c r="G905" s="17"/>
      <c r="H905" s="17"/>
      <c r="I905" s="17"/>
      <c r="J905" s="17"/>
      <c r="K905" s="17"/>
      <c r="L905" s="17"/>
      <c r="M905" s="17"/>
      <c r="N905" s="17"/>
      <c r="O905" s="17"/>
      <c r="P905" s="17"/>
      <c r="Q905" s="17"/>
    </row>
    <row r="906" spans="2:17" x14ac:dyDescent="0.35">
      <c r="B906" t="s">
        <v>390</v>
      </c>
      <c r="C906" s="17">
        <v>0.28029384683492298</v>
      </c>
      <c r="D906" s="17">
        <v>0.253967483546783</v>
      </c>
      <c r="E906" s="17">
        <v>0.30525072020522298</v>
      </c>
      <c r="F906" s="17"/>
      <c r="G906" s="17">
        <v>0.49397104346945397</v>
      </c>
      <c r="H906" s="17">
        <v>0.31841297227376297</v>
      </c>
      <c r="I906" s="17">
        <v>0.29301421750082302</v>
      </c>
      <c r="J906" s="17">
        <v>0.248979845311364</v>
      </c>
      <c r="K906" s="17">
        <v>0.31957188302526601</v>
      </c>
      <c r="L906" s="17">
        <v>0</v>
      </c>
      <c r="M906" s="17"/>
      <c r="N906" s="17">
        <v>0.321083258448006</v>
      </c>
      <c r="O906" s="17">
        <v>0.250390527562738</v>
      </c>
      <c r="P906" s="17">
        <v>0.20878673841814299</v>
      </c>
      <c r="Q906" s="17">
        <v>0.25167120666912302</v>
      </c>
    </row>
    <row r="907" spans="2:17" x14ac:dyDescent="0.35">
      <c r="B907" t="s">
        <v>391</v>
      </c>
      <c r="C907" s="17">
        <v>0.32527420534771101</v>
      </c>
      <c r="D907" s="17">
        <v>0.33960729995002997</v>
      </c>
      <c r="E907" s="17">
        <v>0.31168671424309202</v>
      </c>
      <c r="F907" s="17"/>
      <c r="G907" s="17">
        <v>0</v>
      </c>
      <c r="H907" s="17">
        <v>0.32814238076385099</v>
      </c>
      <c r="I907" s="17">
        <v>0.31426162093297599</v>
      </c>
      <c r="J907" s="17">
        <v>0.34641028918207201</v>
      </c>
      <c r="K907" s="17">
        <v>0.213757534383652</v>
      </c>
      <c r="L907" s="17">
        <v>0.89641645105743595</v>
      </c>
      <c r="M907" s="17"/>
      <c r="N907" s="17">
        <v>0.33037655056029303</v>
      </c>
      <c r="O907" s="17">
        <v>0.41521344649324399</v>
      </c>
      <c r="P907" s="17">
        <v>0.29802927702478599</v>
      </c>
      <c r="Q907" s="17">
        <v>0.22344023489129999</v>
      </c>
    </row>
    <row r="908" spans="2:17" x14ac:dyDescent="0.35">
      <c r="B908" t="s">
        <v>392</v>
      </c>
      <c r="C908" s="17">
        <v>0.22890308082729199</v>
      </c>
      <c r="D908" s="17">
        <v>0.224387724286082</v>
      </c>
      <c r="E908" s="17">
        <v>0.23318354980765801</v>
      </c>
      <c r="F908" s="17"/>
      <c r="G908" s="17">
        <v>0.50602895653054603</v>
      </c>
      <c r="H908" s="17">
        <v>0.21784654354336799</v>
      </c>
      <c r="I908" s="17">
        <v>0.23241415836807999</v>
      </c>
      <c r="J908" s="17">
        <v>0.21077434052615099</v>
      </c>
      <c r="K908" s="17">
        <v>0.30401381648241199</v>
      </c>
      <c r="L908" s="17">
        <v>0.103583548942564</v>
      </c>
      <c r="M908" s="17"/>
      <c r="N908" s="17">
        <v>0.22654467132955</v>
      </c>
      <c r="O908" s="17">
        <v>0.20266931190691401</v>
      </c>
      <c r="P908" s="17">
        <v>0.24845711258466499</v>
      </c>
      <c r="Q908" s="17">
        <v>0.26179744351242301</v>
      </c>
    </row>
    <row r="909" spans="2:17" x14ac:dyDescent="0.35">
      <c r="B909" t="s">
        <v>393</v>
      </c>
      <c r="C909" s="17">
        <v>9.3584567819804496E-2</v>
      </c>
      <c r="D909" s="17">
        <v>0.112591170360201</v>
      </c>
      <c r="E909" s="17">
        <v>7.5566683328557802E-2</v>
      </c>
      <c r="F909" s="17"/>
      <c r="G909" s="17">
        <v>0</v>
      </c>
      <c r="H909" s="17">
        <v>6.5724553591240506E-2</v>
      </c>
      <c r="I909" s="17">
        <v>6.9009570535082304E-2</v>
      </c>
      <c r="J909" s="17">
        <v>0.12668767176485901</v>
      </c>
      <c r="K909" s="17">
        <v>0.16265676610867</v>
      </c>
      <c r="L909" s="17">
        <v>0</v>
      </c>
      <c r="M909" s="17"/>
      <c r="N909" s="17">
        <v>9.3475806986453094E-2</v>
      </c>
      <c r="O909" s="17">
        <v>5.4387997428579797E-2</v>
      </c>
      <c r="P909" s="17">
        <v>9.2041886975671505E-2</v>
      </c>
      <c r="Q909" s="17">
        <v>0.11519965099343001</v>
      </c>
    </row>
    <row r="910" spans="2:17" x14ac:dyDescent="0.35">
      <c r="B910" t="s">
        <v>57</v>
      </c>
      <c r="C910" s="17">
        <v>7.1944299170269399E-2</v>
      </c>
      <c r="D910" s="17">
        <v>6.9446321856904802E-2</v>
      </c>
      <c r="E910" s="17">
        <v>7.4312332415469307E-2</v>
      </c>
      <c r="F910" s="17"/>
      <c r="G910" s="17">
        <v>0</v>
      </c>
      <c r="H910" s="17">
        <v>6.9873549827777506E-2</v>
      </c>
      <c r="I910" s="17">
        <v>9.1300432663038403E-2</v>
      </c>
      <c r="J910" s="17">
        <v>6.7147853215552902E-2</v>
      </c>
      <c r="K910" s="17">
        <v>0</v>
      </c>
      <c r="L910" s="17">
        <v>0</v>
      </c>
      <c r="M910" s="17"/>
      <c r="N910" s="17">
        <v>2.85197126756968E-2</v>
      </c>
      <c r="O910" s="17">
        <v>7.73387166085239E-2</v>
      </c>
      <c r="P910" s="17">
        <v>0.152684984996735</v>
      </c>
      <c r="Q910" s="17">
        <v>0.14789146393372299</v>
      </c>
    </row>
    <row r="911" spans="2:17" x14ac:dyDescent="0.35">
      <c r="C911" s="17"/>
      <c r="D911" s="17"/>
      <c r="E911" s="17"/>
      <c r="F911" s="17"/>
      <c r="G911" s="17"/>
      <c r="H911" s="17"/>
      <c r="I911" s="17"/>
      <c r="J911" s="17"/>
      <c r="K911" s="17"/>
      <c r="L911" s="17"/>
      <c r="M911" s="17"/>
      <c r="N911" s="17"/>
      <c r="O911" s="17"/>
      <c r="P911" s="17"/>
      <c r="Q911" s="17"/>
    </row>
    <row r="912" spans="2:17" x14ac:dyDescent="0.35">
      <c r="B912" s="6" t="s">
        <v>408</v>
      </c>
      <c r="C912" s="17"/>
      <c r="D912" s="17"/>
      <c r="E912" s="17"/>
      <c r="F912" s="17"/>
      <c r="G912" s="17"/>
      <c r="H912" s="17"/>
      <c r="I912" s="17"/>
      <c r="J912" s="17"/>
      <c r="K912" s="17"/>
      <c r="L912" s="17"/>
      <c r="M912" s="17"/>
      <c r="N912" s="17"/>
      <c r="O912" s="17"/>
      <c r="P912" s="17"/>
      <c r="Q912" s="17"/>
    </row>
    <row r="913" spans="2:17" x14ac:dyDescent="0.35">
      <c r="B913" s="24" t="s">
        <v>23</v>
      </c>
      <c r="C913" s="17"/>
      <c r="D913" s="17"/>
      <c r="E913" s="17"/>
      <c r="F913" s="17"/>
      <c r="G913" s="17"/>
      <c r="H913" s="17"/>
      <c r="I913" s="17"/>
      <c r="J913" s="17"/>
      <c r="K913" s="17"/>
      <c r="L913" s="17"/>
      <c r="M913" s="17"/>
      <c r="N913" s="17"/>
      <c r="O913" s="17"/>
      <c r="P913" s="17"/>
      <c r="Q913" s="17"/>
    </row>
    <row r="914" spans="2:17" x14ac:dyDescent="0.35">
      <c r="B914" t="s">
        <v>395</v>
      </c>
      <c r="C914" s="17">
        <v>0.66066873931083503</v>
      </c>
      <c r="D914" s="17">
        <v>0.67174449759566202</v>
      </c>
      <c r="E914" s="17">
        <v>0.65016913881648897</v>
      </c>
      <c r="F914" s="17"/>
      <c r="G914" s="17">
        <v>0.709138140876719</v>
      </c>
      <c r="H914" s="17">
        <v>0.66384375397979301</v>
      </c>
      <c r="I914" s="17">
        <v>0.66671101102941399</v>
      </c>
      <c r="J914" s="17">
        <v>0.62886660308198505</v>
      </c>
      <c r="K914" s="17">
        <v>0.71483886670708896</v>
      </c>
      <c r="L914" s="17">
        <v>0.89641645105743595</v>
      </c>
      <c r="M914" s="17"/>
      <c r="N914" s="17">
        <v>0.72478372583777495</v>
      </c>
      <c r="O914" s="17">
        <v>0.66719576768466804</v>
      </c>
      <c r="P914" s="17">
        <v>0.47144412875161001</v>
      </c>
      <c r="Q914" s="17">
        <v>0.57347744642110698</v>
      </c>
    </row>
    <row r="915" spans="2:17" x14ac:dyDescent="0.35">
      <c r="B915" t="s">
        <v>396</v>
      </c>
      <c r="C915" s="17">
        <v>0.39956972419276898</v>
      </c>
      <c r="D915" s="17">
        <v>0.40373783905145</v>
      </c>
      <c r="E915" s="17">
        <v>0.39561843348153702</v>
      </c>
      <c r="F915" s="17"/>
      <c r="G915" s="17">
        <v>0.78483290259273497</v>
      </c>
      <c r="H915" s="17">
        <v>0.43413270042650798</v>
      </c>
      <c r="I915" s="17">
        <v>0.36056317589708198</v>
      </c>
      <c r="J915" s="17">
        <v>0.40240003508168698</v>
      </c>
      <c r="K915" s="17">
        <v>0.54641914931935498</v>
      </c>
      <c r="L915" s="17">
        <v>0.32496636501537302</v>
      </c>
      <c r="M915" s="17"/>
      <c r="N915" s="17">
        <v>0.48106292639027598</v>
      </c>
      <c r="O915" s="17">
        <v>0.29962811331131101</v>
      </c>
      <c r="P915" s="17">
        <v>0.33605155359398298</v>
      </c>
      <c r="Q915" s="17">
        <v>0.31277915834354397</v>
      </c>
    </row>
    <row r="916" spans="2:17" x14ac:dyDescent="0.35">
      <c r="B916" t="s">
        <v>397</v>
      </c>
      <c r="C916" s="17">
        <v>0.25955436898662998</v>
      </c>
      <c r="D916" s="17">
        <v>0.26654241642320098</v>
      </c>
      <c r="E916" s="17">
        <v>0.252929837786807</v>
      </c>
      <c r="F916" s="17"/>
      <c r="G916" s="17">
        <v>0.215167097407265</v>
      </c>
      <c r="H916" s="17">
        <v>0.40008859321378698</v>
      </c>
      <c r="I916" s="17">
        <v>0.27347321168921901</v>
      </c>
      <c r="J916" s="17">
        <v>0.20800163906414401</v>
      </c>
      <c r="K916" s="17">
        <v>0.24759996922040001</v>
      </c>
      <c r="L916" s="17">
        <v>0</v>
      </c>
      <c r="M916" s="17"/>
      <c r="N916" s="17">
        <v>0.28819158850278698</v>
      </c>
      <c r="O916" s="17">
        <v>0.27486771680834099</v>
      </c>
      <c r="P916" s="17">
        <v>0.17940180299882799</v>
      </c>
      <c r="Q916" s="17">
        <v>0.22933393829858001</v>
      </c>
    </row>
    <row r="917" spans="2:17" x14ac:dyDescent="0.35">
      <c r="B917" t="s">
        <v>398</v>
      </c>
      <c r="C917" s="17">
        <v>8.4842918145447005E-2</v>
      </c>
      <c r="D917" s="17">
        <v>0.100963372663098</v>
      </c>
      <c r="E917" s="17">
        <v>6.95610450790691E-2</v>
      </c>
      <c r="F917" s="17"/>
      <c r="G917" s="17">
        <v>0.215167097407265</v>
      </c>
      <c r="H917" s="17">
        <v>0.112652802861366</v>
      </c>
      <c r="I917" s="17">
        <v>8.2545780661091694E-2</v>
      </c>
      <c r="J917" s="17">
        <v>8.51929075399976E-2</v>
      </c>
      <c r="K917" s="17">
        <v>5.6909895078174198E-2</v>
      </c>
      <c r="L917" s="17">
        <v>0</v>
      </c>
      <c r="M917" s="17"/>
      <c r="N917" s="17">
        <v>9.2654269761975203E-2</v>
      </c>
      <c r="O917" s="17">
        <v>4.5171928542285501E-2</v>
      </c>
      <c r="P917" s="17">
        <v>0.13241087531767801</v>
      </c>
      <c r="Q917" s="17">
        <v>6.8744066119849304E-2</v>
      </c>
    </row>
    <row r="918" spans="2:17" x14ac:dyDescent="0.35">
      <c r="B918" t="s">
        <v>399</v>
      </c>
      <c r="C918" s="17">
        <v>7.6869240702464703E-2</v>
      </c>
      <c r="D918" s="17">
        <v>9.5358863214102793E-2</v>
      </c>
      <c r="E918" s="17">
        <v>5.9341443086168698E-2</v>
      </c>
      <c r="F918" s="17"/>
      <c r="G918" s="17">
        <v>0</v>
      </c>
      <c r="H918" s="17">
        <v>0.11134554866966</v>
      </c>
      <c r="I918" s="17">
        <v>9.4577581225485305E-2</v>
      </c>
      <c r="J918" s="17">
        <v>5.9533063522346899E-2</v>
      </c>
      <c r="K918" s="17">
        <v>1.7313572954757502E-2</v>
      </c>
      <c r="L918" s="17">
        <v>0</v>
      </c>
      <c r="M918" s="17"/>
      <c r="N918" s="17">
        <v>9.1386498369031996E-2</v>
      </c>
      <c r="O918" s="17">
        <v>7.3520786433820498E-2</v>
      </c>
      <c r="P918" s="17">
        <v>2.3474107476895399E-2</v>
      </c>
      <c r="Q918" s="17">
        <v>7.9310643338533202E-2</v>
      </c>
    </row>
    <row r="919" spans="2:17" x14ac:dyDescent="0.35">
      <c r="B919" t="s">
        <v>57</v>
      </c>
      <c r="C919" s="17">
        <v>6.0029526552462603E-2</v>
      </c>
      <c r="D919" s="17">
        <v>5.9064837703603101E-2</v>
      </c>
      <c r="E919" s="17">
        <v>6.0944032562245301E-2</v>
      </c>
      <c r="F919" s="17"/>
      <c r="G919" s="17">
        <v>0</v>
      </c>
      <c r="H919" s="17">
        <v>5.4290028265168898E-2</v>
      </c>
      <c r="I919" s="17">
        <v>6.5144699549139706E-2</v>
      </c>
      <c r="J919" s="17">
        <v>6.02371983654394E-2</v>
      </c>
      <c r="K919" s="17">
        <v>5.4467208266806899E-2</v>
      </c>
      <c r="L919" s="17">
        <v>0</v>
      </c>
      <c r="M919" s="17"/>
      <c r="N919" s="17">
        <v>2.41163609050432E-2</v>
      </c>
      <c r="O919" s="17">
        <v>9.3781145596269905E-2</v>
      </c>
      <c r="P919" s="17">
        <v>9.4275248922931806E-2</v>
      </c>
      <c r="Q919" s="17">
        <v>0.118075717170309</v>
      </c>
    </row>
    <row r="920" spans="2:17" x14ac:dyDescent="0.35">
      <c r="B920" t="s">
        <v>77</v>
      </c>
      <c r="C920" s="17">
        <v>6.2443612345852301E-2</v>
      </c>
      <c r="D920" s="17">
        <v>4.8190373146627503E-2</v>
      </c>
      <c r="E920" s="17">
        <v>7.5955402102696704E-2</v>
      </c>
      <c r="F920" s="17"/>
      <c r="G920" s="17">
        <v>0</v>
      </c>
      <c r="H920" s="17">
        <v>2.6076273153079199E-2</v>
      </c>
      <c r="I920" s="17">
        <v>6.2529396216380706E-2</v>
      </c>
      <c r="J920" s="17">
        <v>8.2286739532260095E-2</v>
      </c>
      <c r="K920" s="17">
        <v>2.5574804522202701E-2</v>
      </c>
      <c r="L920" s="17">
        <v>0.103583548942564</v>
      </c>
      <c r="M920" s="17"/>
      <c r="N920" s="17">
        <v>5.6716882006680298E-2</v>
      </c>
      <c r="O920" s="17">
        <v>4.1937536657753099E-2</v>
      </c>
      <c r="P920" s="17">
        <v>9.9159154676762895E-2</v>
      </c>
      <c r="Q920" s="17">
        <v>7.7189473662554395E-2</v>
      </c>
    </row>
    <row r="921" spans="2:17" x14ac:dyDescent="0.35">
      <c r="C921" s="17"/>
      <c r="D921" s="17"/>
      <c r="E921" s="17"/>
      <c r="F921" s="17"/>
      <c r="G921" s="17"/>
      <c r="H921" s="17"/>
      <c r="I921" s="17"/>
      <c r="J921" s="17"/>
      <c r="K921" s="17"/>
      <c r="L921" s="17"/>
      <c r="M921" s="17"/>
      <c r="N921" s="17"/>
      <c r="O921" s="17"/>
      <c r="P921" s="17"/>
      <c r="Q921" s="17"/>
    </row>
    <row r="922" spans="2:17" x14ac:dyDescent="0.35">
      <c r="C922" s="17"/>
      <c r="D922" s="17"/>
      <c r="E922" s="17"/>
      <c r="F922" s="17"/>
      <c r="G922" s="17"/>
      <c r="H922" s="17"/>
      <c r="I922" s="17"/>
      <c r="J922" s="17"/>
      <c r="K922" s="17"/>
      <c r="L922" s="17"/>
      <c r="M922" s="17"/>
      <c r="N922" s="17"/>
      <c r="O922" s="17"/>
      <c r="P922" s="17"/>
      <c r="Q922" s="17"/>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154</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43.5" x14ac:dyDescent="0.35">
      <c r="B9" s="18" t="s">
        <v>150</v>
      </c>
      <c r="C9" s="17">
        <v>0.414353868043425</v>
      </c>
      <c r="D9" s="17">
        <v>0.43367430278010599</v>
      </c>
      <c r="E9" s="17">
        <v>0.394438197502615</v>
      </c>
      <c r="F9" s="17"/>
      <c r="G9" s="17">
        <v>0.45574713579915699</v>
      </c>
      <c r="H9" s="17">
        <v>0.47932329837493098</v>
      </c>
      <c r="I9" s="17">
        <v>0.43319924033678903</v>
      </c>
      <c r="J9" s="17">
        <v>0.37395861053873303</v>
      </c>
      <c r="K9" s="17">
        <v>0.33564201510355401</v>
      </c>
      <c r="L9" s="17">
        <v>0.60389541918184098</v>
      </c>
      <c r="M9" s="17"/>
      <c r="N9" s="17">
        <v>0.49200280907196903</v>
      </c>
      <c r="O9" s="17">
        <v>0.35690577547587798</v>
      </c>
      <c r="P9" s="17">
        <v>0.30144296340534199</v>
      </c>
      <c r="Q9" s="17">
        <v>0.30357965980111501</v>
      </c>
    </row>
    <row r="10" spans="2:17" ht="43.5" x14ac:dyDescent="0.35">
      <c r="B10" s="18" t="s">
        <v>151</v>
      </c>
      <c r="C10" s="17">
        <v>0.37408789705871998</v>
      </c>
      <c r="D10" s="17">
        <v>0.38126674660904097</v>
      </c>
      <c r="E10" s="17">
        <v>0.36727564113890498</v>
      </c>
      <c r="F10" s="17"/>
      <c r="G10" s="17">
        <v>0.37045535570147797</v>
      </c>
      <c r="H10" s="17">
        <v>0.32971323267987501</v>
      </c>
      <c r="I10" s="17">
        <v>0.35124653468938</v>
      </c>
      <c r="J10" s="17">
        <v>0.40250258234661801</v>
      </c>
      <c r="K10" s="17">
        <v>0.46672780135165498</v>
      </c>
      <c r="L10" s="17">
        <v>0.35570724454571001</v>
      </c>
      <c r="M10" s="17"/>
      <c r="N10" s="17">
        <v>0.35227440637092799</v>
      </c>
      <c r="O10" s="17">
        <v>0.40003540398034498</v>
      </c>
      <c r="P10" s="17">
        <v>0.41422236423750203</v>
      </c>
      <c r="Q10" s="17">
        <v>0.381934409565372</v>
      </c>
    </row>
    <row r="11" spans="2:17" ht="43.5" x14ac:dyDescent="0.35">
      <c r="B11" s="18" t="s">
        <v>152</v>
      </c>
      <c r="C11" s="17">
        <v>0.14416934562512501</v>
      </c>
      <c r="D11" s="17">
        <v>0.12361166015130499</v>
      </c>
      <c r="E11" s="17">
        <v>0.16488458643596199</v>
      </c>
      <c r="F11" s="17"/>
      <c r="G11" s="17">
        <v>0.17379750849936401</v>
      </c>
      <c r="H11" s="17">
        <v>0.17518594845482999</v>
      </c>
      <c r="I11" s="17">
        <v>0.14132003067594801</v>
      </c>
      <c r="J11" s="17">
        <v>0.14857910135625099</v>
      </c>
      <c r="K11" s="17">
        <v>0.10586916972008199</v>
      </c>
      <c r="L11" s="17">
        <v>0</v>
      </c>
      <c r="M11" s="17"/>
      <c r="N11" s="17">
        <v>0.11090957718372001</v>
      </c>
      <c r="O11" s="17">
        <v>0.16666712590819799</v>
      </c>
      <c r="P11" s="17">
        <v>0.19197509964472201</v>
      </c>
      <c r="Q11" s="17">
        <v>0.19914921142985401</v>
      </c>
    </row>
    <row r="12" spans="2:17" ht="43.5" x14ac:dyDescent="0.35">
      <c r="B12" s="18" t="s">
        <v>153</v>
      </c>
      <c r="C12" s="17">
        <v>3.4175734080856099E-2</v>
      </c>
      <c r="D12" s="17">
        <v>3.6169627599369099E-2</v>
      </c>
      <c r="E12" s="17">
        <v>3.2214398033753401E-2</v>
      </c>
      <c r="F12" s="17"/>
      <c r="G12" s="17">
        <v>0</v>
      </c>
      <c r="H12" s="17">
        <v>5.0822048558199599E-3</v>
      </c>
      <c r="I12" s="17">
        <v>3.94651832515353E-2</v>
      </c>
      <c r="J12" s="17">
        <v>3.6695482145526599E-2</v>
      </c>
      <c r="K12" s="17">
        <v>4.7979670187408598E-2</v>
      </c>
      <c r="L12" s="17">
        <v>0</v>
      </c>
      <c r="M12" s="17"/>
      <c r="N12" s="17">
        <v>3.3944449482954601E-2</v>
      </c>
      <c r="O12" s="17">
        <v>2.2907818134133201E-2</v>
      </c>
      <c r="P12" s="17">
        <v>4.2898861636017999E-2</v>
      </c>
      <c r="Q12" s="17">
        <v>4.1838680758701001E-2</v>
      </c>
    </row>
    <row r="13" spans="2:17" x14ac:dyDescent="0.35">
      <c r="B13" s="18" t="s">
        <v>57</v>
      </c>
      <c r="C13" s="19">
        <v>3.3213155191873601E-2</v>
      </c>
      <c r="D13" s="19">
        <v>2.52776628601784E-2</v>
      </c>
      <c r="E13" s="19">
        <v>4.1187176888765303E-2</v>
      </c>
      <c r="F13" s="19"/>
      <c r="G13" s="19">
        <v>0</v>
      </c>
      <c r="H13" s="19">
        <v>1.06953156345429E-2</v>
      </c>
      <c r="I13" s="19">
        <v>3.47690110463479E-2</v>
      </c>
      <c r="J13" s="19">
        <v>3.8264223612871601E-2</v>
      </c>
      <c r="K13" s="19">
        <v>4.3781343637301198E-2</v>
      </c>
      <c r="L13" s="19">
        <v>4.0397336272448597E-2</v>
      </c>
      <c r="M13" s="19"/>
      <c r="N13" s="19">
        <v>1.0868757890428999E-2</v>
      </c>
      <c r="O13" s="19">
        <v>5.3483876501445898E-2</v>
      </c>
      <c r="P13" s="19">
        <v>4.9460711076414997E-2</v>
      </c>
      <c r="Q13" s="19">
        <v>7.3498038444957794E-2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155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43.5" x14ac:dyDescent="0.35">
      <c r="B9" s="18" t="s">
        <v>150</v>
      </c>
      <c r="C9" s="17">
        <v>0.39208639857683097</v>
      </c>
      <c r="D9" s="17">
        <v>0.423105459268106</v>
      </c>
      <c r="E9" s="17">
        <v>0.36143517629683702</v>
      </c>
      <c r="F9" s="17"/>
      <c r="G9" s="17">
        <v>0.237922805211226</v>
      </c>
      <c r="H9" s="17">
        <v>0.45567979888894899</v>
      </c>
      <c r="I9" s="17">
        <v>0.40625988608075497</v>
      </c>
      <c r="J9" s="17">
        <v>0.35311435182112599</v>
      </c>
      <c r="K9" s="17">
        <v>0.34336038169286398</v>
      </c>
      <c r="L9" s="17">
        <v>0.67863940796199396</v>
      </c>
      <c r="M9" s="17"/>
      <c r="N9" s="17">
        <v>0.47064645141177902</v>
      </c>
      <c r="O9" s="17">
        <v>0.31287699065235802</v>
      </c>
      <c r="P9" s="17">
        <v>0.30089978956058899</v>
      </c>
      <c r="Q9" s="17">
        <v>0.29518047141911202</v>
      </c>
    </row>
    <row r="10" spans="2:17" ht="43.5" x14ac:dyDescent="0.35">
      <c r="B10" s="18" t="s">
        <v>151</v>
      </c>
      <c r="C10" s="17">
        <v>0.40353219834245002</v>
      </c>
      <c r="D10" s="17">
        <v>0.40184788271357802</v>
      </c>
      <c r="E10" s="17">
        <v>0.40462518413788001</v>
      </c>
      <c r="F10" s="17"/>
      <c r="G10" s="17">
        <v>0.49787361635694299</v>
      </c>
      <c r="H10" s="17">
        <v>0.391203643221053</v>
      </c>
      <c r="I10" s="17">
        <v>0.38171772924787301</v>
      </c>
      <c r="J10" s="17">
        <v>0.43447998612354</v>
      </c>
      <c r="K10" s="17">
        <v>0.45067416684441802</v>
      </c>
      <c r="L10" s="17">
        <v>8.7546988980156407E-2</v>
      </c>
      <c r="M10" s="17"/>
      <c r="N10" s="17">
        <v>0.39779882491817198</v>
      </c>
      <c r="O10" s="17">
        <v>0.43760502702822301</v>
      </c>
      <c r="P10" s="17">
        <v>0.39137242895413399</v>
      </c>
      <c r="Q10" s="17">
        <v>0.390462674631471</v>
      </c>
    </row>
    <row r="11" spans="2:17" ht="43.5" x14ac:dyDescent="0.35">
      <c r="B11" s="18" t="s">
        <v>152</v>
      </c>
      <c r="C11" s="17">
        <v>0.13786042350866601</v>
      </c>
      <c r="D11" s="17">
        <v>0.121320485662022</v>
      </c>
      <c r="E11" s="17">
        <v>0.15454884636275101</v>
      </c>
      <c r="F11" s="17"/>
      <c r="G11" s="17">
        <v>0.26420357843183201</v>
      </c>
      <c r="H11" s="17">
        <v>0.13101673500421801</v>
      </c>
      <c r="I11" s="17">
        <v>0.14219915846002601</v>
      </c>
      <c r="J11" s="17">
        <v>0.12764185235629999</v>
      </c>
      <c r="K11" s="17">
        <v>0.146963139108993</v>
      </c>
      <c r="L11" s="17">
        <v>0.18706352171535301</v>
      </c>
      <c r="M11" s="17"/>
      <c r="N11" s="17">
        <v>0.10309038718008801</v>
      </c>
      <c r="O11" s="17">
        <v>0.15201340245886699</v>
      </c>
      <c r="P11" s="17">
        <v>0.22177994156705499</v>
      </c>
      <c r="Q11" s="17">
        <v>0.16650921710778899</v>
      </c>
    </row>
    <row r="12" spans="2:17" ht="43.5" x14ac:dyDescent="0.35">
      <c r="B12" s="18" t="s">
        <v>153</v>
      </c>
      <c r="C12" s="17">
        <v>3.0489882623247099E-2</v>
      </c>
      <c r="D12" s="17">
        <v>3.2072706608541897E-2</v>
      </c>
      <c r="E12" s="17">
        <v>2.8936241563154001E-2</v>
      </c>
      <c r="F12" s="17"/>
      <c r="G12" s="17">
        <v>0</v>
      </c>
      <c r="H12" s="17">
        <v>1.43458113177803E-2</v>
      </c>
      <c r="I12" s="17">
        <v>3.4059488694220597E-2</v>
      </c>
      <c r="J12" s="17">
        <v>3.3948861641286798E-2</v>
      </c>
      <c r="K12" s="17">
        <v>2.9188285534955401E-2</v>
      </c>
      <c r="L12" s="17">
        <v>0</v>
      </c>
      <c r="M12" s="17"/>
      <c r="N12" s="17">
        <v>1.23453188941305E-2</v>
      </c>
      <c r="O12" s="17">
        <v>4.2050937786648597E-2</v>
      </c>
      <c r="P12" s="17">
        <v>3.8060004819701697E-2</v>
      </c>
      <c r="Q12" s="17">
        <v>7.63940140269284E-2</v>
      </c>
    </row>
    <row r="13" spans="2:17" x14ac:dyDescent="0.35">
      <c r="B13" s="18" t="s">
        <v>57</v>
      </c>
      <c r="C13" s="19">
        <v>3.6031096948806601E-2</v>
      </c>
      <c r="D13" s="19">
        <v>2.1653465747751101E-2</v>
      </c>
      <c r="E13" s="19">
        <v>5.0454551639377898E-2</v>
      </c>
      <c r="F13" s="19"/>
      <c r="G13" s="19">
        <v>0</v>
      </c>
      <c r="H13" s="19">
        <v>7.7540115679993601E-3</v>
      </c>
      <c r="I13" s="19">
        <v>3.5763737517124798E-2</v>
      </c>
      <c r="J13" s="19">
        <v>5.0814948057747597E-2</v>
      </c>
      <c r="K13" s="19">
        <v>2.98140268187689E-2</v>
      </c>
      <c r="L13" s="19">
        <v>4.6750081342496801E-2</v>
      </c>
      <c r="M13" s="19"/>
      <c r="N13" s="19">
        <v>1.61190175958312E-2</v>
      </c>
      <c r="O13" s="19">
        <v>5.5453642073902402E-2</v>
      </c>
      <c r="P13" s="19">
        <v>4.78878350985203E-2</v>
      </c>
      <c r="Q13" s="19">
        <v>7.1453622814699497E-2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F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431</v>
      </c>
      <c r="E2" s="26"/>
      <c r="F2" s="26"/>
    </row>
    <row r="6" spans="2:6" ht="50.15" customHeight="1" x14ac:dyDescent="0.35">
      <c r="B6" s="20" t="s">
        <v>28</v>
      </c>
      <c r="C6" s="20" t="s">
        <v>428</v>
      </c>
      <c r="D6" s="20" t="s">
        <v>427</v>
      </c>
      <c r="E6" s="20" t="s">
        <v>429</v>
      </c>
    </row>
    <row r="7" spans="2:6" x14ac:dyDescent="0.35">
      <c r="B7" s="18" t="s">
        <v>157</v>
      </c>
      <c r="C7" s="17">
        <v>0.20686212731222101</v>
      </c>
      <c r="D7" s="17">
        <v>0.19894430924127501</v>
      </c>
      <c r="E7" s="17">
        <v>0.192427966827075</v>
      </c>
    </row>
    <row r="8" spans="2:6" x14ac:dyDescent="0.35">
      <c r="B8" s="18" t="s">
        <v>158</v>
      </c>
      <c r="C8" s="17">
        <v>0.466166508526898</v>
      </c>
      <c r="D8" s="17">
        <v>0.41641284109725102</v>
      </c>
      <c r="E8" s="17">
        <v>0.43530290968899099</v>
      </c>
    </row>
    <row r="9" spans="2:6" x14ac:dyDescent="0.35">
      <c r="B9" s="18" t="s">
        <v>159</v>
      </c>
      <c r="C9" s="17">
        <v>0.19558988757878601</v>
      </c>
      <c r="D9" s="17">
        <v>0.237878318641641</v>
      </c>
      <c r="E9" s="17">
        <v>0.23585355820743301</v>
      </c>
    </row>
    <row r="10" spans="2:6" x14ac:dyDescent="0.35">
      <c r="B10" s="18" t="s">
        <v>160</v>
      </c>
      <c r="C10" s="17">
        <v>5.0362892534860398E-2</v>
      </c>
      <c r="D10" s="17">
        <v>6.11951780903041E-2</v>
      </c>
      <c r="E10" s="17">
        <v>5.5170335909003297E-2</v>
      </c>
    </row>
    <row r="11" spans="2:6" x14ac:dyDescent="0.35">
      <c r="B11" s="18" t="s">
        <v>57</v>
      </c>
      <c r="C11" s="17">
        <v>8.1018584047234596E-2</v>
      </c>
      <c r="D11" s="17">
        <v>8.55693529295289E-2</v>
      </c>
      <c r="E11" s="17">
        <v>8.1245229367496993E-2</v>
      </c>
    </row>
    <row r="12" spans="2:6" x14ac:dyDescent="0.35">
      <c r="B12" s="16"/>
      <c r="C12" s="16"/>
      <c r="D12" s="16"/>
      <c r="E12" s="16"/>
    </row>
    <row r="13" spans="2:6" x14ac:dyDescent="0.35">
      <c r="B13" t="s">
        <v>409</v>
      </c>
    </row>
    <row r="14" spans="2:6" x14ac:dyDescent="0.35">
      <c r="B14" t="s">
        <v>410</v>
      </c>
    </row>
    <row r="18" spans="2:2" x14ac:dyDescent="0.35">
      <c r="B18"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156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157</v>
      </c>
      <c r="C9" s="17">
        <v>0.20686212731222101</v>
      </c>
      <c r="D9" s="17">
        <v>0.22822283806278901</v>
      </c>
      <c r="E9" s="17">
        <v>0.18569200024552299</v>
      </c>
      <c r="F9" s="17"/>
      <c r="G9" s="17">
        <v>0.31242282641679198</v>
      </c>
      <c r="H9" s="17">
        <v>0.26117196604812098</v>
      </c>
      <c r="I9" s="17">
        <v>0.246929339774934</v>
      </c>
      <c r="J9" s="17">
        <v>0.13848004518971299</v>
      </c>
      <c r="K9" s="17">
        <v>0.15932898513652</v>
      </c>
      <c r="L9" s="17">
        <v>4.6750081342496801E-2</v>
      </c>
      <c r="M9" s="17"/>
      <c r="N9" s="17">
        <v>0.27295264334613201</v>
      </c>
      <c r="O9" s="17">
        <v>0.12928826510261901</v>
      </c>
      <c r="P9" s="17">
        <v>0.13624770577598799</v>
      </c>
      <c r="Q9" s="17">
        <v>0.13580900203248</v>
      </c>
    </row>
    <row r="10" spans="2:17" x14ac:dyDescent="0.35">
      <c r="B10" s="18" t="s">
        <v>158</v>
      </c>
      <c r="C10" s="17">
        <v>0.466166508526898</v>
      </c>
      <c r="D10" s="17">
        <v>0.472206950133161</v>
      </c>
      <c r="E10" s="17">
        <v>0.45959156544123703</v>
      </c>
      <c r="F10" s="17"/>
      <c r="G10" s="17">
        <v>0.38605609887370101</v>
      </c>
      <c r="H10" s="17">
        <v>0.47029078502849703</v>
      </c>
      <c r="I10" s="17">
        <v>0.45322935636603501</v>
      </c>
      <c r="J10" s="17">
        <v>0.47988379445329898</v>
      </c>
      <c r="K10" s="17">
        <v>0.44892873493681901</v>
      </c>
      <c r="L10" s="17">
        <v>0.86610250104255804</v>
      </c>
      <c r="M10" s="17"/>
      <c r="N10" s="17">
        <v>0.484042517715913</v>
      </c>
      <c r="O10" s="17">
        <v>0.46138048599169501</v>
      </c>
      <c r="P10" s="17">
        <v>0.44382961744723098</v>
      </c>
      <c r="Q10" s="17">
        <v>0.42354763385642702</v>
      </c>
    </row>
    <row r="11" spans="2:17" x14ac:dyDescent="0.35">
      <c r="B11" s="18" t="s">
        <v>159</v>
      </c>
      <c r="C11" s="17">
        <v>0.19558988757878601</v>
      </c>
      <c r="D11" s="17">
        <v>0.18958760182455101</v>
      </c>
      <c r="E11" s="17">
        <v>0.20179065178029901</v>
      </c>
      <c r="F11" s="17"/>
      <c r="G11" s="17">
        <v>0.172697228500934</v>
      </c>
      <c r="H11" s="17">
        <v>0.16348843093090101</v>
      </c>
      <c r="I11" s="17">
        <v>0.19013426286963001</v>
      </c>
      <c r="J11" s="17">
        <v>0.212930902008865</v>
      </c>
      <c r="K11" s="17">
        <v>0.229050147395161</v>
      </c>
      <c r="L11" s="17">
        <v>4.0397336272448597E-2</v>
      </c>
      <c r="M11" s="17"/>
      <c r="N11" s="17">
        <v>0.15726409187152399</v>
      </c>
      <c r="O11" s="17">
        <v>0.22377667953078301</v>
      </c>
      <c r="P11" s="17">
        <v>0.25546212114378303</v>
      </c>
      <c r="Q11" s="17">
        <v>0.242683610432575</v>
      </c>
    </row>
    <row r="12" spans="2:17" x14ac:dyDescent="0.35">
      <c r="B12" s="18" t="s">
        <v>160</v>
      </c>
      <c r="C12" s="17">
        <v>5.0362892534860398E-2</v>
      </c>
      <c r="D12" s="17">
        <v>4.5056185545895099E-2</v>
      </c>
      <c r="E12" s="17">
        <v>5.5723330493491798E-2</v>
      </c>
      <c r="F12" s="17"/>
      <c r="G12" s="17">
        <v>0.12882384620857301</v>
      </c>
      <c r="H12" s="17">
        <v>4.1887707232208297E-2</v>
      </c>
      <c r="I12" s="17">
        <v>4.7725262767496002E-2</v>
      </c>
      <c r="J12" s="17">
        <v>6.2003977604442401E-2</v>
      </c>
      <c r="K12" s="17">
        <v>3.3490118005689302E-2</v>
      </c>
      <c r="L12" s="17">
        <v>0</v>
      </c>
      <c r="M12" s="17"/>
      <c r="N12" s="17">
        <v>4.0316892254892801E-2</v>
      </c>
      <c r="O12" s="17">
        <v>5.8211044066261798E-2</v>
      </c>
      <c r="P12" s="17">
        <v>7.0995114977308496E-2</v>
      </c>
      <c r="Q12" s="17">
        <v>5.65192523750579E-2</v>
      </c>
    </row>
    <row r="13" spans="2:17" x14ac:dyDescent="0.35">
      <c r="B13" s="18" t="s">
        <v>57</v>
      </c>
      <c r="C13" s="19">
        <v>8.1018584047234596E-2</v>
      </c>
      <c r="D13" s="19">
        <v>6.49264244336034E-2</v>
      </c>
      <c r="E13" s="19">
        <v>9.7202452039449702E-2</v>
      </c>
      <c r="F13" s="19"/>
      <c r="G13" s="19">
        <v>0</v>
      </c>
      <c r="H13" s="19">
        <v>6.3161110760272199E-2</v>
      </c>
      <c r="I13" s="19">
        <v>6.19817782219046E-2</v>
      </c>
      <c r="J13" s="19">
        <v>0.10670128074368</v>
      </c>
      <c r="K13" s="19">
        <v>0.12920201452581001</v>
      </c>
      <c r="L13" s="19">
        <v>4.6750081342496801E-2</v>
      </c>
      <c r="M13" s="19"/>
      <c r="N13" s="19">
        <v>4.5423854811538003E-2</v>
      </c>
      <c r="O13" s="19">
        <v>0.12734352530863999</v>
      </c>
      <c r="P13" s="19">
        <v>9.3465440655690096E-2</v>
      </c>
      <c r="Q13" s="19">
        <v>0.14144050130346</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161</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157</v>
      </c>
      <c r="C9" s="17">
        <v>0.19894430924127501</v>
      </c>
      <c r="D9" s="17">
        <v>0.22771169610504699</v>
      </c>
      <c r="E9" s="17">
        <v>0.17035447295171599</v>
      </c>
      <c r="F9" s="17"/>
      <c r="G9" s="17">
        <v>0.37647238098216601</v>
      </c>
      <c r="H9" s="17">
        <v>0.28190685944263799</v>
      </c>
      <c r="I9" s="17">
        <v>0.24103699684819499</v>
      </c>
      <c r="J9" s="17">
        <v>0.12256346142652701</v>
      </c>
      <c r="K9" s="17">
        <v>0.12209988737045301</v>
      </c>
      <c r="L9" s="17">
        <v>0</v>
      </c>
      <c r="M9" s="17"/>
      <c r="N9" s="17">
        <v>0.28296600596740201</v>
      </c>
      <c r="O9" s="17">
        <v>8.3848635539328406E-2</v>
      </c>
      <c r="P9" s="17">
        <v>0.10376131102696</v>
      </c>
      <c r="Q9" s="17">
        <v>0.130448737732313</v>
      </c>
    </row>
    <row r="10" spans="2:17" x14ac:dyDescent="0.35">
      <c r="B10" s="18" t="s">
        <v>158</v>
      </c>
      <c r="C10" s="17">
        <v>0.41641284109725102</v>
      </c>
      <c r="D10" s="17">
        <v>0.41393604588507099</v>
      </c>
      <c r="E10" s="17">
        <v>0.419305010767972</v>
      </c>
      <c r="F10" s="17"/>
      <c r="G10" s="17">
        <v>0.22347665407650699</v>
      </c>
      <c r="H10" s="17">
        <v>0.41195625180530399</v>
      </c>
      <c r="I10" s="17">
        <v>0.39771187866190399</v>
      </c>
      <c r="J10" s="17">
        <v>0.424365059405441</v>
      </c>
      <c r="K10" s="17">
        <v>0.48074439796443003</v>
      </c>
      <c r="L10" s="17">
        <v>0.756386664756172</v>
      </c>
      <c r="M10" s="17"/>
      <c r="N10" s="17">
        <v>0.41952334968758098</v>
      </c>
      <c r="O10" s="17">
        <v>0.412274685440079</v>
      </c>
      <c r="P10" s="17">
        <v>0.42357591173522702</v>
      </c>
      <c r="Q10" s="17">
        <v>0.40649186931456099</v>
      </c>
    </row>
    <row r="11" spans="2:17" x14ac:dyDescent="0.35">
      <c r="B11" s="18" t="s">
        <v>159</v>
      </c>
      <c r="C11" s="17">
        <v>0.237878318641641</v>
      </c>
      <c r="D11" s="17">
        <v>0.22892945653498101</v>
      </c>
      <c r="E11" s="17">
        <v>0.24607636631902299</v>
      </c>
      <c r="F11" s="17"/>
      <c r="G11" s="17">
        <v>0.23989331930301699</v>
      </c>
      <c r="H11" s="17">
        <v>0.22352383227216999</v>
      </c>
      <c r="I11" s="17">
        <v>0.23399169964750699</v>
      </c>
      <c r="J11" s="17">
        <v>0.26083775987053998</v>
      </c>
      <c r="K11" s="17">
        <v>0.20547424398219799</v>
      </c>
      <c r="L11" s="17">
        <v>0.15164216351802401</v>
      </c>
      <c r="M11" s="17"/>
      <c r="N11" s="17">
        <v>0.20031392810700199</v>
      </c>
      <c r="O11" s="17">
        <v>0.31508962075978802</v>
      </c>
      <c r="P11" s="17">
        <v>0.24705737970917399</v>
      </c>
      <c r="Q11" s="17">
        <v>0.26480017560902502</v>
      </c>
    </row>
    <row r="12" spans="2:17" x14ac:dyDescent="0.35">
      <c r="B12" s="18" t="s">
        <v>160</v>
      </c>
      <c r="C12" s="17">
        <v>6.11951780903041E-2</v>
      </c>
      <c r="D12" s="17">
        <v>5.9989711711949598E-2</v>
      </c>
      <c r="E12" s="17">
        <v>6.2462274179150699E-2</v>
      </c>
      <c r="F12" s="17"/>
      <c r="G12" s="17">
        <v>0.16015764563831</v>
      </c>
      <c r="H12" s="17">
        <v>4.6693753290403997E-2</v>
      </c>
      <c r="I12" s="17">
        <v>5.4551345348279698E-2</v>
      </c>
      <c r="J12" s="17">
        <v>7.8977544501611097E-2</v>
      </c>
      <c r="K12" s="17">
        <v>5.2470113535304203E-2</v>
      </c>
      <c r="L12" s="17">
        <v>0</v>
      </c>
      <c r="M12" s="17"/>
      <c r="N12" s="17">
        <v>5.0939187023037298E-2</v>
      </c>
      <c r="O12" s="17">
        <v>6.6382799353616795E-2</v>
      </c>
      <c r="P12" s="17">
        <v>0.107260500430886</v>
      </c>
      <c r="Q12" s="17">
        <v>4.9985176128051097E-2</v>
      </c>
    </row>
    <row r="13" spans="2:17" x14ac:dyDescent="0.35">
      <c r="B13" s="18" t="s">
        <v>57</v>
      </c>
      <c r="C13" s="19">
        <v>8.55693529295289E-2</v>
      </c>
      <c r="D13" s="19">
        <v>6.9433089762950401E-2</v>
      </c>
      <c r="E13" s="19">
        <v>0.10180187578213901</v>
      </c>
      <c r="F13" s="19"/>
      <c r="G13" s="19">
        <v>0</v>
      </c>
      <c r="H13" s="19">
        <v>3.5919303189484497E-2</v>
      </c>
      <c r="I13" s="19">
        <v>7.2708079494114106E-2</v>
      </c>
      <c r="J13" s="19">
        <v>0.113256174795882</v>
      </c>
      <c r="K13" s="19">
        <v>0.13921135714761501</v>
      </c>
      <c r="L13" s="19">
        <v>9.1971171725804601E-2</v>
      </c>
      <c r="M13" s="19"/>
      <c r="N13" s="19">
        <v>4.6257529214978103E-2</v>
      </c>
      <c r="O13" s="19">
        <v>0.12240425890718799</v>
      </c>
      <c r="P13" s="19">
        <v>0.118344897097753</v>
      </c>
      <c r="Q13" s="19">
        <v>0.14827404121605001</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162</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157</v>
      </c>
      <c r="C9" s="17">
        <v>0.192427966827075</v>
      </c>
      <c r="D9" s="17">
        <v>0.22061269143676801</v>
      </c>
      <c r="E9" s="17">
        <v>0.16441472628561199</v>
      </c>
      <c r="F9" s="17"/>
      <c r="G9" s="17">
        <v>0.109809866106336</v>
      </c>
      <c r="H9" s="17">
        <v>0.27219560597165698</v>
      </c>
      <c r="I9" s="17">
        <v>0.23403692527693501</v>
      </c>
      <c r="J9" s="17">
        <v>0.11755203689065399</v>
      </c>
      <c r="K9" s="17">
        <v>0.13932698400128399</v>
      </c>
      <c r="L9" s="17">
        <v>0</v>
      </c>
      <c r="M9" s="17"/>
      <c r="N9" s="17">
        <v>0.26565625963246697</v>
      </c>
      <c r="O9" s="17">
        <v>8.9182091268703204E-2</v>
      </c>
      <c r="P9" s="17">
        <v>0.11434112221500101</v>
      </c>
      <c r="Q9" s="17">
        <v>0.123428647739606</v>
      </c>
    </row>
    <row r="10" spans="2:17" x14ac:dyDescent="0.35">
      <c r="B10" s="18" t="s">
        <v>158</v>
      </c>
      <c r="C10" s="17">
        <v>0.43530290968899099</v>
      </c>
      <c r="D10" s="17">
        <v>0.441687191144227</v>
      </c>
      <c r="E10" s="17">
        <v>0.42934658457950597</v>
      </c>
      <c r="F10" s="17"/>
      <c r="G10" s="17">
        <v>0.54369539689336599</v>
      </c>
      <c r="H10" s="17">
        <v>0.43568917524547701</v>
      </c>
      <c r="I10" s="17">
        <v>0.423776897090893</v>
      </c>
      <c r="J10" s="17">
        <v>0.439415170301164</v>
      </c>
      <c r="K10" s="17">
        <v>0.43233553028966998</v>
      </c>
      <c r="L10" s="17">
        <v>0.86763149200174705</v>
      </c>
      <c r="M10" s="17"/>
      <c r="N10" s="17">
        <v>0.43557920603565697</v>
      </c>
      <c r="O10" s="17">
        <v>0.43540747062702501</v>
      </c>
      <c r="P10" s="17">
        <v>0.46446843339961502</v>
      </c>
      <c r="Q10" s="17">
        <v>0.41169598576490701</v>
      </c>
    </row>
    <row r="11" spans="2:17" x14ac:dyDescent="0.35">
      <c r="B11" s="18" t="s">
        <v>159</v>
      </c>
      <c r="C11" s="17">
        <v>0.23585355820743301</v>
      </c>
      <c r="D11" s="17">
        <v>0.223757597581909</v>
      </c>
      <c r="E11" s="17">
        <v>0.24719888893518299</v>
      </c>
      <c r="F11" s="17"/>
      <c r="G11" s="17">
        <v>0.23131075365277901</v>
      </c>
      <c r="H11" s="17">
        <v>0.20897498280297599</v>
      </c>
      <c r="I11" s="17">
        <v>0.230346343966149</v>
      </c>
      <c r="J11" s="17">
        <v>0.26303796480313901</v>
      </c>
      <c r="K11" s="17">
        <v>0.227477014201768</v>
      </c>
      <c r="L11" s="17">
        <v>4.0397336272448597E-2</v>
      </c>
      <c r="M11" s="17"/>
      <c r="N11" s="17">
        <v>0.20272043797828501</v>
      </c>
      <c r="O11" s="17">
        <v>0.292441559880459</v>
      </c>
      <c r="P11" s="17">
        <v>0.24497061729028799</v>
      </c>
      <c r="Q11" s="17">
        <v>0.274595527416438</v>
      </c>
    </row>
    <row r="12" spans="2:17" x14ac:dyDescent="0.35">
      <c r="B12" s="18" t="s">
        <v>160</v>
      </c>
      <c r="C12" s="17">
        <v>5.5170335909003297E-2</v>
      </c>
      <c r="D12" s="17">
        <v>4.8697927227234997E-2</v>
      </c>
      <c r="E12" s="17">
        <v>6.1702064415105E-2</v>
      </c>
      <c r="F12" s="17"/>
      <c r="G12" s="17">
        <v>0.115183983347519</v>
      </c>
      <c r="H12" s="17">
        <v>4.0234014497399197E-2</v>
      </c>
      <c r="I12" s="17">
        <v>5.1520451823367702E-2</v>
      </c>
      <c r="J12" s="17">
        <v>7.0002933831317199E-2</v>
      </c>
      <c r="K12" s="17">
        <v>4.4329440428335302E-2</v>
      </c>
      <c r="L12" s="17">
        <v>0</v>
      </c>
      <c r="M12" s="17"/>
      <c r="N12" s="17">
        <v>4.9665555138456698E-2</v>
      </c>
      <c r="O12" s="17">
        <v>6.0189896444025899E-2</v>
      </c>
      <c r="P12" s="17">
        <v>6.9490082979673407E-2</v>
      </c>
      <c r="Q12" s="17">
        <v>5.2993973842624699E-2</v>
      </c>
    </row>
    <row r="13" spans="2:17" x14ac:dyDescent="0.35">
      <c r="B13" s="18" t="s">
        <v>57</v>
      </c>
      <c r="C13" s="19">
        <v>8.1245229367496993E-2</v>
      </c>
      <c r="D13" s="19">
        <v>6.5244592609860402E-2</v>
      </c>
      <c r="E13" s="19">
        <v>9.7337735784593399E-2</v>
      </c>
      <c r="F13" s="19"/>
      <c r="G13" s="19">
        <v>0</v>
      </c>
      <c r="H13" s="19">
        <v>4.2906221482491E-2</v>
      </c>
      <c r="I13" s="19">
        <v>6.0319381842654701E-2</v>
      </c>
      <c r="J13" s="19">
        <v>0.109991894173726</v>
      </c>
      <c r="K13" s="19">
        <v>0.15653103107894301</v>
      </c>
      <c r="L13" s="19">
        <v>9.1971171725804601E-2</v>
      </c>
      <c r="M13" s="19"/>
      <c r="N13" s="19">
        <v>4.6378541215133899E-2</v>
      </c>
      <c r="O13" s="19">
        <v>0.12277898177978699</v>
      </c>
      <c r="P13" s="19">
        <v>0.10672974411542301</v>
      </c>
      <c r="Q13" s="19">
        <v>0.137285865236424</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163</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164</v>
      </c>
      <c r="C9" s="17">
        <v>0.14277160058338201</v>
      </c>
      <c r="D9" s="17">
        <v>0.17026040014778099</v>
      </c>
      <c r="E9" s="17">
        <v>0.115405444194853</v>
      </c>
      <c r="F9" s="17"/>
      <c r="G9" s="17">
        <v>0.19277262162109601</v>
      </c>
      <c r="H9" s="17">
        <v>0.196330185709431</v>
      </c>
      <c r="I9" s="17">
        <v>0.18452019528607899</v>
      </c>
      <c r="J9" s="17">
        <v>8.2247876491419902E-2</v>
      </c>
      <c r="K9" s="17">
        <v>6.1455030671742399E-2</v>
      </c>
      <c r="L9" s="17">
        <v>0</v>
      </c>
      <c r="M9" s="17"/>
      <c r="N9" s="17">
        <v>0.207897816246745</v>
      </c>
      <c r="O9" s="17">
        <v>6.5548830314697007E-2</v>
      </c>
      <c r="P9" s="17">
        <v>6.1027673179018901E-2</v>
      </c>
      <c r="Q9" s="17">
        <v>7.9847660392687897E-2</v>
      </c>
    </row>
    <row r="10" spans="2:17" x14ac:dyDescent="0.35">
      <c r="B10" s="18" t="s">
        <v>165</v>
      </c>
      <c r="C10" s="17">
        <v>0.252091865364581</v>
      </c>
      <c r="D10" s="17">
        <v>0.28708500168976703</v>
      </c>
      <c r="E10" s="17">
        <v>0.21633137386668899</v>
      </c>
      <c r="F10" s="17"/>
      <c r="G10" s="17">
        <v>0.104633942835335</v>
      </c>
      <c r="H10" s="17">
        <v>0.35275132827188499</v>
      </c>
      <c r="I10" s="17">
        <v>0.27418579786986402</v>
      </c>
      <c r="J10" s="17">
        <v>0.200984933197973</v>
      </c>
      <c r="K10" s="17">
        <v>0.196795354128078</v>
      </c>
      <c r="L10" s="17">
        <v>0</v>
      </c>
      <c r="M10" s="17"/>
      <c r="N10" s="17">
        <v>0.28325362970498202</v>
      </c>
      <c r="O10" s="17">
        <v>0.17390850560110599</v>
      </c>
      <c r="P10" s="17">
        <v>0.26310678812748101</v>
      </c>
      <c r="Q10" s="17">
        <v>0.21678613755746701</v>
      </c>
    </row>
    <row r="11" spans="2:17" x14ac:dyDescent="0.35">
      <c r="B11" s="18" t="s">
        <v>166</v>
      </c>
      <c r="C11" s="17">
        <v>0.22350493217999401</v>
      </c>
      <c r="D11" s="17">
        <v>0.19533250436979099</v>
      </c>
      <c r="E11" s="17">
        <v>0.25191903690102002</v>
      </c>
      <c r="F11" s="17"/>
      <c r="G11" s="17">
        <v>0.318493794979676</v>
      </c>
      <c r="H11" s="17">
        <v>0.184453100161733</v>
      </c>
      <c r="I11" s="17">
        <v>0.193940798355281</v>
      </c>
      <c r="J11" s="17">
        <v>0.28890643990131099</v>
      </c>
      <c r="K11" s="17">
        <v>0.19456335679949399</v>
      </c>
      <c r="L11" s="17">
        <v>0.26549059247281298</v>
      </c>
      <c r="M11" s="17"/>
      <c r="N11" s="17">
        <v>0.18212571538429301</v>
      </c>
      <c r="O11" s="17">
        <v>0.25599533946587</v>
      </c>
      <c r="P11" s="17">
        <v>0.25284459677687998</v>
      </c>
      <c r="Q11" s="17">
        <v>0.305100540288685</v>
      </c>
    </row>
    <row r="12" spans="2:17" x14ac:dyDescent="0.35">
      <c r="B12" s="18" t="s">
        <v>167</v>
      </c>
      <c r="C12" s="17">
        <v>0.26711272217701498</v>
      </c>
      <c r="D12" s="17">
        <v>0.22922501791049699</v>
      </c>
      <c r="E12" s="17">
        <v>0.30529220011259101</v>
      </c>
      <c r="F12" s="17"/>
      <c r="G12" s="17">
        <v>0.22054244502067399</v>
      </c>
      <c r="H12" s="17">
        <v>0.20188877418057699</v>
      </c>
      <c r="I12" s="17">
        <v>0.24372316394687699</v>
      </c>
      <c r="J12" s="17">
        <v>0.30255525046167098</v>
      </c>
      <c r="K12" s="17">
        <v>0.34842408671130798</v>
      </c>
      <c r="L12" s="17">
        <v>0.51217316217459297</v>
      </c>
      <c r="M12" s="17"/>
      <c r="N12" s="17">
        <v>0.23449600709766599</v>
      </c>
      <c r="O12" s="17">
        <v>0.36058295529908502</v>
      </c>
      <c r="P12" s="17">
        <v>0.29030445743377098</v>
      </c>
      <c r="Q12" s="17">
        <v>0.25038010255918702</v>
      </c>
    </row>
    <row r="13" spans="2:17" x14ac:dyDescent="0.35">
      <c r="B13" s="18" t="s">
        <v>168</v>
      </c>
      <c r="C13" s="17">
        <v>9.5854043329500094E-2</v>
      </c>
      <c r="D13" s="17">
        <v>0.10657552314465001</v>
      </c>
      <c r="E13" s="17">
        <v>8.5220299981579206E-2</v>
      </c>
      <c r="F13" s="17"/>
      <c r="G13" s="17">
        <v>0.16355719554321899</v>
      </c>
      <c r="H13" s="17">
        <v>4.3108310735271903E-2</v>
      </c>
      <c r="I13" s="17">
        <v>8.6764952628692105E-2</v>
      </c>
      <c r="J13" s="17">
        <v>0.103872419566288</v>
      </c>
      <c r="K13" s="17">
        <v>0.181463510151395</v>
      </c>
      <c r="L13" s="17">
        <v>0.222336245352594</v>
      </c>
      <c r="M13" s="17"/>
      <c r="N13" s="17">
        <v>8.38101227302019E-2</v>
      </c>
      <c r="O13" s="17">
        <v>0.110182383536588</v>
      </c>
      <c r="P13" s="17">
        <v>0.122428901627197</v>
      </c>
      <c r="Q13" s="17">
        <v>0.101719400117965</v>
      </c>
    </row>
    <row r="14" spans="2:17" x14ac:dyDescent="0.35">
      <c r="B14" s="18" t="s">
        <v>57</v>
      </c>
      <c r="C14" s="19">
        <v>1.86648363655285E-2</v>
      </c>
      <c r="D14" s="19">
        <v>1.15215527375142E-2</v>
      </c>
      <c r="E14" s="19">
        <v>2.5831644943267899E-2</v>
      </c>
      <c r="F14" s="19"/>
      <c r="G14" s="19">
        <v>0</v>
      </c>
      <c r="H14" s="19">
        <v>2.14683009411013E-2</v>
      </c>
      <c r="I14" s="19">
        <v>1.6865091913206998E-2</v>
      </c>
      <c r="J14" s="19">
        <v>2.14330803813369E-2</v>
      </c>
      <c r="K14" s="19">
        <v>1.7298661537982901E-2</v>
      </c>
      <c r="L14" s="19">
        <v>0</v>
      </c>
      <c r="M14" s="19"/>
      <c r="N14" s="19">
        <v>8.4167088361126793E-3</v>
      </c>
      <c r="O14" s="19">
        <v>3.3781985782654199E-2</v>
      </c>
      <c r="P14" s="19">
        <v>1.02875828556519E-2</v>
      </c>
      <c r="Q14" s="19">
        <v>4.6166159084007598E-2</v>
      </c>
    </row>
    <row r="15" spans="2:17" x14ac:dyDescent="0.35">
      <c r="B15" s="16"/>
    </row>
    <row r="16" spans="2:17" x14ac:dyDescent="0.35">
      <c r="B16" t="s">
        <v>409</v>
      </c>
    </row>
    <row r="17" spans="2:2" x14ac:dyDescent="0.35">
      <c r="B17" t="s">
        <v>410</v>
      </c>
    </row>
    <row r="19" spans="2:2" x14ac:dyDescent="0.35">
      <c r="B19"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169</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58" x14ac:dyDescent="0.35">
      <c r="B9" s="18" t="s">
        <v>170</v>
      </c>
      <c r="C9" s="17">
        <v>9.7487873740756695E-2</v>
      </c>
      <c r="D9" s="17">
        <v>7.6561104820746198E-2</v>
      </c>
      <c r="E9" s="17">
        <v>0.118526084186687</v>
      </c>
      <c r="F9" s="17"/>
      <c r="G9" s="17">
        <v>0.104633942835335</v>
      </c>
      <c r="H9" s="17">
        <v>0.128127260620123</v>
      </c>
      <c r="I9" s="17">
        <v>9.8111187386625401E-2</v>
      </c>
      <c r="J9" s="17">
        <v>9.2023266050048E-2</v>
      </c>
      <c r="K9" s="17">
        <v>7.4521891335684098E-2</v>
      </c>
      <c r="L9" s="17">
        <v>0</v>
      </c>
      <c r="M9" s="17"/>
      <c r="N9" s="17">
        <v>7.71310321190221E-2</v>
      </c>
      <c r="O9" s="17">
        <v>0.112438017957162</v>
      </c>
      <c r="P9" s="17">
        <v>0.11409646783395599</v>
      </c>
      <c r="Q9" s="17">
        <v>0.136509802337418</v>
      </c>
    </row>
    <row r="10" spans="2:17" ht="43.5" x14ac:dyDescent="0.35">
      <c r="B10" s="18" t="s">
        <v>171</v>
      </c>
      <c r="C10" s="17">
        <v>0.86207983828650603</v>
      </c>
      <c r="D10" s="17">
        <v>0.88376129857438401</v>
      </c>
      <c r="E10" s="17">
        <v>0.84024624623097799</v>
      </c>
      <c r="F10" s="17"/>
      <c r="G10" s="17">
        <v>0.895366057164665</v>
      </c>
      <c r="H10" s="17">
        <v>0.85828052673023003</v>
      </c>
      <c r="I10" s="17">
        <v>0.87520058108770804</v>
      </c>
      <c r="J10" s="17">
        <v>0.83836817844408895</v>
      </c>
      <c r="K10" s="17">
        <v>0.86738572709598305</v>
      </c>
      <c r="L10" s="17">
        <v>1</v>
      </c>
      <c r="M10" s="17"/>
      <c r="N10" s="17">
        <v>0.89767322613368705</v>
      </c>
      <c r="O10" s="17">
        <v>0.848030910002051</v>
      </c>
      <c r="P10" s="17">
        <v>0.839213134592798</v>
      </c>
      <c r="Q10" s="17">
        <v>0.77522680114784204</v>
      </c>
    </row>
    <row r="11" spans="2:17" x14ac:dyDescent="0.35">
      <c r="B11" s="18" t="s">
        <v>57</v>
      </c>
      <c r="C11" s="19">
        <v>4.0432287972737402E-2</v>
      </c>
      <c r="D11" s="19">
        <v>3.9677596604869803E-2</v>
      </c>
      <c r="E11" s="19">
        <v>4.12276695823343E-2</v>
      </c>
      <c r="F11" s="19"/>
      <c r="G11" s="19">
        <v>0</v>
      </c>
      <c r="H11" s="19">
        <v>1.35922126496467E-2</v>
      </c>
      <c r="I11" s="19">
        <v>2.66882315256666E-2</v>
      </c>
      <c r="J11" s="19">
        <v>6.9608555505863007E-2</v>
      </c>
      <c r="K11" s="19">
        <v>5.8092381568332803E-2</v>
      </c>
      <c r="L11" s="19">
        <v>0</v>
      </c>
      <c r="M11" s="19"/>
      <c r="N11" s="19">
        <v>2.51957417472903E-2</v>
      </c>
      <c r="O11" s="19">
        <v>3.9531072040787103E-2</v>
      </c>
      <c r="P11" s="19">
        <v>4.66903975732458E-2</v>
      </c>
      <c r="Q11" s="19">
        <v>8.8263396514739301E-2</v>
      </c>
    </row>
    <row r="12" spans="2:17" x14ac:dyDescent="0.35">
      <c r="B12" s="16"/>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172</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43.5" x14ac:dyDescent="0.35">
      <c r="B9" s="18" t="s">
        <v>173</v>
      </c>
      <c r="C9" s="17">
        <v>0.50279741583075899</v>
      </c>
      <c r="D9" s="17">
        <v>0.50670261940653905</v>
      </c>
      <c r="E9" s="17">
        <v>0.49839558814731899</v>
      </c>
      <c r="F9" s="17"/>
      <c r="G9" s="17">
        <v>0.54659031728352503</v>
      </c>
      <c r="H9" s="17">
        <v>0.59601638169361704</v>
      </c>
      <c r="I9" s="17">
        <v>0.50397474128556197</v>
      </c>
      <c r="J9" s="17">
        <v>0.465913914709008</v>
      </c>
      <c r="K9" s="17">
        <v>0.48543516271871801</v>
      </c>
      <c r="L9" s="17">
        <v>0.45807841073484401</v>
      </c>
      <c r="M9" s="17"/>
      <c r="N9" s="17">
        <v>0.52881599666988</v>
      </c>
      <c r="O9" s="17">
        <v>0.50330862183005998</v>
      </c>
      <c r="P9" s="17">
        <v>0.47952568952812202</v>
      </c>
      <c r="Q9" s="17">
        <v>0.42188656595792601</v>
      </c>
    </row>
    <row r="10" spans="2:17" ht="43.5" x14ac:dyDescent="0.35">
      <c r="B10" s="18" t="s">
        <v>174</v>
      </c>
      <c r="C10" s="17">
        <v>0.47101462503553299</v>
      </c>
      <c r="D10" s="17">
        <v>0.44458332803128298</v>
      </c>
      <c r="E10" s="17">
        <v>0.49693889312787398</v>
      </c>
      <c r="F10" s="17"/>
      <c r="G10" s="17">
        <v>0.54506967942653906</v>
      </c>
      <c r="H10" s="17">
        <v>0.50007389093897203</v>
      </c>
      <c r="I10" s="17">
        <v>0.44676478029100403</v>
      </c>
      <c r="J10" s="17">
        <v>0.48045373012432002</v>
      </c>
      <c r="K10" s="17">
        <v>0.48998749454770801</v>
      </c>
      <c r="L10" s="17">
        <v>0.75485776873658195</v>
      </c>
      <c r="M10" s="17"/>
      <c r="N10" s="17">
        <v>0.470232181702603</v>
      </c>
      <c r="O10" s="17">
        <v>0.525838757558583</v>
      </c>
      <c r="P10" s="17">
        <v>0.43717100446761598</v>
      </c>
      <c r="Q10" s="17">
        <v>0.431051294519185</v>
      </c>
    </row>
    <row r="11" spans="2:17" ht="58" x14ac:dyDescent="0.35">
      <c r="B11" s="18" t="s">
        <v>175</v>
      </c>
      <c r="C11" s="17">
        <v>0.44921442698042702</v>
      </c>
      <c r="D11" s="17">
        <v>0.47181320908309998</v>
      </c>
      <c r="E11" s="17">
        <v>0.427046106896037</v>
      </c>
      <c r="F11" s="17"/>
      <c r="G11" s="17">
        <v>0.58990796196379902</v>
      </c>
      <c r="H11" s="17">
        <v>0.55508760771418397</v>
      </c>
      <c r="I11" s="17">
        <v>0.46093783067307498</v>
      </c>
      <c r="J11" s="17">
        <v>0.393046502169979</v>
      </c>
      <c r="K11" s="17">
        <v>0.41745155525837302</v>
      </c>
      <c r="L11" s="17">
        <v>0.39703065194769599</v>
      </c>
      <c r="M11" s="17"/>
      <c r="N11" s="17">
        <v>0.48158962298665098</v>
      </c>
      <c r="O11" s="17">
        <v>0.438719636544319</v>
      </c>
      <c r="P11" s="17">
        <v>0.43158593698153902</v>
      </c>
      <c r="Q11" s="17">
        <v>0.36938014185597901</v>
      </c>
    </row>
    <row r="12" spans="2:17" ht="29" x14ac:dyDescent="0.35">
      <c r="B12" s="18" t="s">
        <v>176</v>
      </c>
      <c r="C12" s="17">
        <v>0.440002590079766</v>
      </c>
      <c r="D12" s="17">
        <v>0.46676942743577599</v>
      </c>
      <c r="E12" s="17">
        <v>0.412660799624954</v>
      </c>
      <c r="F12" s="17"/>
      <c r="G12" s="17">
        <v>0.48169284878864399</v>
      </c>
      <c r="H12" s="17">
        <v>0.49475260433073298</v>
      </c>
      <c r="I12" s="17">
        <v>0.44664924045341498</v>
      </c>
      <c r="J12" s="17">
        <v>0.39962613678706599</v>
      </c>
      <c r="K12" s="17">
        <v>0.43686112536744898</v>
      </c>
      <c r="L12" s="17">
        <v>0.70534051424143795</v>
      </c>
      <c r="M12" s="17"/>
      <c r="N12" s="17">
        <v>0.49257349122104499</v>
      </c>
      <c r="O12" s="17">
        <v>0.39587874368312398</v>
      </c>
      <c r="P12" s="17">
        <v>0.358317636476639</v>
      </c>
      <c r="Q12" s="17">
        <v>0.36960744785091099</v>
      </c>
    </row>
    <row r="13" spans="2:17" ht="43.5" x14ac:dyDescent="0.35">
      <c r="B13" s="18" t="s">
        <v>177</v>
      </c>
      <c r="C13" s="17">
        <v>0.36047231151656201</v>
      </c>
      <c r="D13" s="17">
        <v>0.36357237065255099</v>
      </c>
      <c r="E13" s="17">
        <v>0.35673481051342398</v>
      </c>
      <c r="F13" s="17"/>
      <c r="G13" s="17">
        <v>0.41302280461239499</v>
      </c>
      <c r="H13" s="17">
        <v>0.37067472359141201</v>
      </c>
      <c r="I13" s="17">
        <v>0.36380246902679297</v>
      </c>
      <c r="J13" s="17">
        <v>0.35627489898758902</v>
      </c>
      <c r="K13" s="17">
        <v>0.31177701356229298</v>
      </c>
      <c r="L13" s="17">
        <v>0.62691344348397704</v>
      </c>
      <c r="M13" s="17"/>
      <c r="N13" s="17">
        <v>0.39094251830853599</v>
      </c>
      <c r="O13" s="17">
        <v>0.34787510135510202</v>
      </c>
      <c r="P13" s="17">
        <v>0.33111083488430698</v>
      </c>
      <c r="Q13" s="17">
        <v>0.28141572479721999</v>
      </c>
    </row>
    <row r="14" spans="2:17" ht="43.5" x14ac:dyDescent="0.35">
      <c r="B14" s="18" t="s">
        <v>178</v>
      </c>
      <c r="C14" s="17">
        <v>0.30844298527119701</v>
      </c>
      <c r="D14" s="17">
        <v>0.30122623322361403</v>
      </c>
      <c r="E14" s="17">
        <v>0.31497781019114601</v>
      </c>
      <c r="F14" s="17"/>
      <c r="G14" s="17">
        <v>0.390358649523663</v>
      </c>
      <c r="H14" s="17">
        <v>0.374166365884462</v>
      </c>
      <c r="I14" s="17">
        <v>0.32652566284595103</v>
      </c>
      <c r="J14" s="17">
        <v>0.27475440536413698</v>
      </c>
      <c r="K14" s="17">
        <v>0.23709967999158099</v>
      </c>
      <c r="L14" s="17">
        <v>0.15631250849032699</v>
      </c>
      <c r="M14" s="17"/>
      <c r="N14" s="17">
        <v>0.33727139756779501</v>
      </c>
      <c r="O14" s="17">
        <v>0.29706919127744102</v>
      </c>
      <c r="P14" s="17">
        <v>0.221739140527038</v>
      </c>
      <c r="Q14" s="17">
        <v>0.29768503488271397</v>
      </c>
    </row>
    <row r="15" spans="2:17" ht="29" x14ac:dyDescent="0.35">
      <c r="B15" s="18" t="s">
        <v>179</v>
      </c>
      <c r="C15" s="17">
        <v>0.29367260599023398</v>
      </c>
      <c r="D15" s="17">
        <v>0.32013986818118501</v>
      </c>
      <c r="E15" s="17">
        <v>0.26648524191524797</v>
      </c>
      <c r="F15" s="17"/>
      <c r="G15" s="17">
        <v>0.31549241522615501</v>
      </c>
      <c r="H15" s="17">
        <v>0.34246422961442002</v>
      </c>
      <c r="I15" s="17">
        <v>0.29365646599242601</v>
      </c>
      <c r="J15" s="17">
        <v>0.26017879593930499</v>
      </c>
      <c r="K15" s="17">
        <v>0.32656636309763398</v>
      </c>
      <c r="L15" s="17">
        <v>0.41422352117880601</v>
      </c>
      <c r="M15" s="17"/>
      <c r="N15" s="17">
        <v>0.33614084239235298</v>
      </c>
      <c r="O15" s="17">
        <v>0.28404748175602101</v>
      </c>
      <c r="P15" s="17">
        <v>0.20078287820225299</v>
      </c>
      <c r="Q15" s="17">
        <v>0.23360131516390201</v>
      </c>
    </row>
    <row r="16" spans="2:17" ht="58" x14ac:dyDescent="0.35">
      <c r="B16" s="18" t="s">
        <v>180</v>
      </c>
      <c r="C16" s="17">
        <v>0.26030774875010598</v>
      </c>
      <c r="D16" s="17">
        <v>0.28242881978207901</v>
      </c>
      <c r="E16" s="17">
        <v>0.23842982141611899</v>
      </c>
      <c r="F16" s="17"/>
      <c r="G16" s="17">
        <v>0.58211204556373197</v>
      </c>
      <c r="H16" s="17">
        <v>0.29253913951438798</v>
      </c>
      <c r="I16" s="17">
        <v>0.25161744855656198</v>
      </c>
      <c r="J16" s="17">
        <v>0.25330325660159198</v>
      </c>
      <c r="K16" s="17">
        <v>0.26520600293191299</v>
      </c>
      <c r="L16" s="17">
        <v>0.15646591762888301</v>
      </c>
      <c r="M16" s="17"/>
      <c r="N16" s="17">
        <v>0.28078919486083698</v>
      </c>
      <c r="O16" s="17">
        <v>0.25814561212975201</v>
      </c>
      <c r="P16" s="17">
        <v>0.24757362518046699</v>
      </c>
      <c r="Q16" s="17">
        <v>0.200015569161931</v>
      </c>
    </row>
    <row r="17" spans="2:17" ht="43.5" x14ac:dyDescent="0.35">
      <c r="B17" s="18" t="s">
        <v>181</v>
      </c>
      <c r="C17" s="17">
        <v>0.20933583145541701</v>
      </c>
      <c r="D17" s="17">
        <v>0.244830643982407</v>
      </c>
      <c r="E17" s="17">
        <v>0.17303084174383801</v>
      </c>
      <c r="F17" s="17"/>
      <c r="G17" s="17">
        <v>0.111803461701258</v>
      </c>
      <c r="H17" s="17">
        <v>0.25285578224230798</v>
      </c>
      <c r="I17" s="17">
        <v>0.20570102467479801</v>
      </c>
      <c r="J17" s="17">
        <v>0.19162283653277201</v>
      </c>
      <c r="K17" s="17">
        <v>0.225118383618062</v>
      </c>
      <c r="L17" s="17">
        <v>0.30313210307178701</v>
      </c>
      <c r="M17" s="17"/>
      <c r="N17" s="17">
        <v>0.237058912034953</v>
      </c>
      <c r="O17" s="17">
        <v>0.17549938831063899</v>
      </c>
      <c r="P17" s="17">
        <v>0.16034549783782301</v>
      </c>
      <c r="Q17" s="17">
        <v>0.18276905867912099</v>
      </c>
    </row>
    <row r="18" spans="2:17" x14ac:dyDescent="0.35">
      <c r="B18" s="18" t="s">
        <v>57</v>
      </c>
      <c r="C18" s="17">
        <v>3.8398861168199502E-2</v>
      </c>
      <c r="D18" s="17">
        <v>3.2436687418532201E-2</v>
      </c>
      <c r="E18" s="17">
        <v>4.4403338683730503E-2</v>
      </c>
      <c r="F18" s="17"/>
      <c r="G18" s="17">
        <v>0</v>
      </c>
      <c r="H18" s="17">
        <v>2.5990852702615998E-2</v>
      </c>
      <c r="I18" s="17">
        <v>3.5853042990573403E-2</v>
      </c>
      <c r="J18" s="17">
        <v>4.76801195704371E-2</v>
      </c>
      <c r="K18" s="17">
        <v>2.8881646369588801E-2</v>
      </c>
      <c r="L18" s="17">
        <v>0.166715160505957</v>
      </c>
      <c r="M18" s="17"/>
      <c r="N18" s="17">
        <v>2.0308205573562801E-2</v>
      </c>
      <c r="O18" s="17">
        <v>7.2559364512597799E-2</v>
      </c>
      <c r="P18" s="17">
        <v>3.4728572099293198E-2</v>
      </c>
      <c r="Q18" s="17">
        <v>6.5970875496228196E-2</v>
      </c>
    </row>
    <row r="19" spans="2:17" x14ac:dyDescent="0.35">
      <c r="B19" s="18" t="s">
        <v>77</v>
      </c>
      <c r="C19" s="19">
        <v>6.9141885707890899E-2</v>
      </c>
      <c r="D19" s="19">
        <v>5.6435797319819798E-2</v>
      </c>
      <c r="E19" s="19">
        <v>8.1925522102049994E-2</v>
      </c>
      <c r="F19" s="19"/>
      <c r="G19" s="19">
        <v>0</v>
      </c>
      <c r="H19" s="19">
        <v>1.35672703468171E-2</v>
      </c>
      <c r="I19" s="19">
        <v>6.1994069833780897E-2</v>
      </c>
      <c r="J19" s="19">
        <v>9.4739179356907496E-2</v>
      </c>
      <c r="K19" s="19">
        <v>0.11429926744464</v>
      </c>
      <c r="L19" s="19">
        <v>0</v>
      </c>
      <c r="M19" s="19"/>
      <c r="N19" s="19">
        <v>4.9280355502483698E-2</v>
      </c>
      <c r="O19" s="19">
        <v>8.2650659976007596E-2</v>
      </c>
      <c r="P19" s="19">
        <v>6.14286428530397E-2</v>
      </c>
      <c r="Q19" s="19">
        <v>0.134790595249311</v>
      </c>
    </row>
    <row r="20" spans="2:17" x14ac:dyDescent="0.35">
      <c r="B20" s="16"/>
    </row>
    <row r="21" spans="2:17" x14ac:dyDescent="0.35">
      <c r="B21" t="s">
        <v>409</v>
      </c>
    </row>
    <row r="22" spans="2:17" x14ac:dyDescent="0.35">
      <c r="B22" t="s">
        <v>410</v>
      </c>
    </row>
    <row r="24" spans="2:17" x14ac:dyDescent="0.35">
      <c r="B24"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Q2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182</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183</v>
      </c>
      <c r="C9" s="17">
        <v>0.44726564023208198</v>
      </c>
      <c r="D9" s="17">
        <v>0.41509453576574301</v>
      </c>
      <c r="E9" s="17">
        <v>0.47891012944635403</v>
      </c>
      <c r="F9" s="17"/>
      <c r="G9" s="17">
        <v>0.39805736934640401</v>
      </c>
      <c r="H9" s="17">
        <v>0.49792961523929702</v>
      </c>
      <c r="I9" s="17">
        <v>0.47397257821502797</v>
      </c>
      <c r="J9" s="17">
        <v>0.39365792657932602</v>
      </c>
      <c r="K9" s="17">
        <v>0.41761572778811401</v>
      </c>
      <c r="L9" s="17">
        <v>0.49694675604810301</v>
      </c>
      <c r="M9" s="17"/>
      <c r="N9" s="17">
        <v>0.47219758363748998</v>
      </c>
      <c r="O9" s="17">
        <v>0.43653103705684898</v>
      </c>
      <c r="P9" s="17">
        <v>0.38909926818910701</v>
      </c>
      <c r="Q9" s="17">
        <v>0.42095263857283299</v>
      </c>
    </row>
    <row r="10" spans="2:17" ht="29" x14ac:dyDescent="0.35">
      <c r="B10" s="18" t="s">
        <v>184</v>
      </c>
      <c r="C10" s="17">
        <v>0.34747307640455799</v>
      </c>
      <c r="D10" s="17">
        <v>0.413322634609746</v>
      </c>
      <c r="E10" s="17">
        <v>0.28092938095415898</v>
      </c>
      <c r="F10" s="17"/>
      <c r="G10" s="17">
        <v>0.47947169832331998</v>
      </c>
      <c r="H10" s="17">
        <v>0.39840545334477701</v>
      </c>
      <c r="I10" s="17">
        <v>0.35921982527943702</v>
      </c>
      <c r="J10" s="17">
        <v>0.317452488175613</v>
      </c>
      <c r="K10" s="17">
        <v>0.30649376536902301</v>
      </c>
      <c r="L10" s="17">
        <v>0.29923432515086501</v>
      </c>
      <c r="M10" s="17"/>
      <c r="N10" s="17">
        <v>0.39230607270971102</v>
      </c>
      <c r="O10" s="17">
        <v>0.32822960006269702</v>
      </c>
      <c r="P10" s="17">
        <v>0.284356263849672</v>
      </c>
      <c r="Q10" s="17">
        <v>0.260025755811221</v>
      </c>
    </row>
    <row r="11" spans="2:17" ht="43.5" x14ac:dyDescent="0.35">
      <c r="B11" s="18" t="s">
        <v>185</v>
      </c>
      <c r="C11" s="17">
        <v>0.32589749318615802</v>
      </c>
      <c r="D11" s="17">
        <v>0.36753732582927801</v>
      </c>
      <c r="E11" s="17">
        <v>0.28355898302351801</v>
      </c>
      <c r="F11" s="17"/>
      <c r="G11" s="17">
        <v>0.42247024157705598</v>
      </c>
      <c r="H11" s="17">
        <v>0.36626983554342801</v>
      </c>
      <c r="I11" s="17">
        <v>0.33676722270333698</v>
      </c>
      <c r="J11" s="17">
        <v>0.31338147382611797</v>
      </c>
      <c r="K11" s="17">
        <v>0.25361855092501501</v>
      </c>
      <c r="L11" s="17">
        <v>0.18798949790528999</v>
      </c>
      <c r="M11" s="17"/>
      <c r="N11" s="17">
        <v>0.365587754905145</v>
      </c>
      <c r="O11" s="17">
        <v>0.32053718841466999</v>
      </c>
      <c r="P11" s="17">
        <v>0.30168835833601299</v>
      </c>
      <c r="Q11" s="17">
        <v>0.20854517286258301</v>
      </c>
    </row>
    <row r="12" spans="2:17" ht="29" x14ac:dyDescent="0.35">
      <c r="B12" s="18" t="s">
        <v>186</v>
      </c>
      <c r="C12" s="17">
        <v>0.31632792169707502</v>
      </c>
      <c r="D12" s="17">
        <v>0.36619644641932603</v>
      </c>
      <c r="E12" s="17">
        <v>0.26574547201690302</v>
      </c>
      <c r="F12" s="17"/>
      <c r="G12" s="17">
        <v>0.55621595149734204</v>
      </c>
      <c r="H12" s="17">
        <v>0.32484994722584998</v>
      </c>
      <c r="I12" s="17">
        <v>0.31528620962181902</v>
      </c>
      <c r="J12" s="17">
        <v>0.30519689412287998</v>
      </c>
      <c r="K12" s="17">
        <v>0.32005348336308898</v>
      </c>
      <c r="L12" s="17">
        <v>0.41047915239644001</v>
      </c>
      <c r="M12" s="17"/>
      <c r="N12" s="17">
        <v>0.36654488287113601</v>
      </c>
      <c r="O12" s="17">
        <v>0.257858813351591</v>
      </c>
      <c r="P12" s="17">
        <v>0.25662193742820599</v>
      </c>
      <c r="Q12" s="17">
        <v>0.25617440912737299</v>
      </c>
    </row>
    <row r="13" spans="2:17" ht="43.5" x14ac:dyDescent="0.35">
      <c r="B13" s="18" t="s">
        <v>187</v>
      </c>
      <c r="C13" s="17">
        <v>0.291587368225247</v>
      </c>
      <c r="D13" s="17">
        <v>0.29842299407060302</v>
      </c>
      <c r="E13" s="17">
        <v>0.28404326678673802</v>
      </c>
      <c r="F13" s="17"/>
      <c r="G13" s="17">
        <v>0.25366638842077199</v>
      </c>
      <c r="H13" s="17">
        <v>0.29516581609165499</v>
      </c>
      <c r="I13" s="17">
        <v>0.28805825047585099</v>
      </c>
      <c r="J13" s="17">
        <v>0.31314948707634699</v>
      </c>
      <c r="K13" s="17">
        <v>0.208374942344527</v>
      </c>
      <c r="L13" s="17">
        <v>0.51192424745603704</v>
      </c>
      <c r="M13" s="17"/>
      <c r="N13" s="17">
        <v>0.319502669271163</v>
      </c>
      <c r="O13" s="17">
        <v>0.26069719593350899</v>
      </c>
      <c r="P13" s="17">
        <v>0.277773516974748</v>
      </c>
      <c r="Q13" s="17">
        <v>0.22355090462911301</v>
      </c>
    </row>
    <row r="14" spans="2:17" ht="29" x14ac:dyDescent="0.35">
      <c r="B14" s="18" t="s">
        <v>188</v>
      </c>
      <c r="C14" s="17">
        <v>0.25616879152149602</v>
      </c>
      <c r="D14" s="17">
        <v>0.28315615262127802</v>
      </c>
      <c r="E14" s="17">
        <v>0.22842371099681899</v>
      </c>
      <c r="F14" s="17"/>
      <c r="G14" s="17">
        <v>0.25624568062034597</v>
      </c>
      <c r="H14" s="17">
        <v>0.28985301045460499</v>
      </c>
      <c r="I14" s="17">
        <v>0.26226049469365598</v>
      </c>
      <c r="J14" s="17">
        <v>0.25022071831305798</v>
      </c>
      <c r="K14" s="17">
        <v>0.177499957040718</v>
      </c>
      <c r="L14" s="17">
        <v>0.40442378899282699</v>
      </c>
      <c r="M14" s="17"/>
      <c r="N14" s="17">
        <v>0.29938383199024199</v>
      </c>
      <c r="O14" s="17">
        <v>0.18686533414068801</v>
      </c>
      <c r="P14" s="17">
        <v>0.22321997626647699</v>
      </c>
      <c r="Q14" s="17">
        <v>0.20359558628839</v>
      </c>
    </row>
    <row r="15" spans="2:17" ht="43.5" x14ac:dyDescent="0.35">
      <c r="B15" s="18" t="s">
        <v>189</v>
      </c>
      <c r="C15" s="17">
        <v>0.234530838495491</v>
      </c>
      <c r="D15" s="17">
        <v>0.29550550533430198</v>
      </c>
      <c r="E15" s="17">
        <v>0.173746600194843</v>
      </c>
      <c r="F15" s="17"/>
      <c r="G15" s="17">
        <v>0.46946516697889001</v>
      </c>
      <c r="H15" s="17">
        <v>0.25422092877526897</v>
      </c>
      <c r="I15" s="17">
        <v>0.22769770156010499</v>
      </c>
      <c r="J15" s="17">
        <v>0.21781289601853199</v>
      </c>
      <c r="K15" s="17">
        <v>0.272073276167138</v>
      </c>
      <c r="L15" s="17">
        <v>0.341560223747714</v>
      </c>
      <c r="M15" s="17"/>
      <c r="N15" s="17">
        <v>0.26631517274218203</v>
      </c>
      <c r="O15" s="17">
        <v>0.20216631785019501</v>
      </c>
      <c r="P15" s="17">
        <v>0.20232265640974501</v>
      </c>
      <c r="Q15" s="17">
        <v>0.189163362410708</v>
      </c>
    </row>
    <row r="16" spans="2:17" ht="29" x14ac:dyDescent="0.35">
      <c r="B16" s="18" t="s">
        <v>190</v>
      </c>
      <c r="C16" s="17">
        <v>0.204362207476283</v>
      </c>
      <c r="D16" s="17">
        <v>0.25311376614159897</v>
      </c>
      <c r="E16" s="17">
        <v>0.15577963763728001</v>
      </c>
      <c r="F16" s="17"/>
      <c r="G16" s="17">
        <v>0.43774535142208898</v>
      </c>
      <c r="H16" s="17">
        <v>0.25183444341491901</v>
      </c>
      <c r="I16" s="17">
        <v>0.23968164949353399</v>
      </c>
      <c r="J16" s="17">
        <v>0.14027700963003401</v>
      </c>
      <c r="K16" s="17">
        <v>0.14997156108156501</v>
      </c>
      <c r="L16" s="17">
        <v>0.222336245352594</v>
      </c>
      <c r="M16" s="17"/>
      <c r="N16" s="17">
        <v>0.25370288175139799</v>
      </c>
      <c r="O16" s="17">
        <v>0.13360578518063199</v>
      </c>
      <c r="P16" s="17">
        <v>0.155362295357517</v>
      </c>
      <c r="Q16" s="17">
        <v>0.155745366657845</v>
      </c>
    </row>
    <row r="17" spans="2:17" ht="29" x14ac:dyDescent="0.35">
      <c r="B17" s="18" t="s">
        <v>191</v>
      </c>
      <c r="C17" s="17">
        <v>0.192927983469179</v>
      </c>
      <c r="D17" s="17">
        <v>0.20555940211791701</v>
      </c>
      <c r="E17" s="17">
        <v>0.18047939766542201</v>
      </c>
      <c r="F17" s="17"/>
      <c r="G17" s="17">
        <v>0.270676245976055</v>
      </c>
      <c r="H17" s="17">
        <v>0.216668847948355</v>
      </c>
      <c r="I17" s="17">
        <v>0.22306014690218501</v>
      </c>
      <c r="J17" s="17">
        <v>0.14743035330069501</v>
      </c>
      <c r="K17" s="17">
        <v>0.15883073796955399</v>
      </c>
      <c r="L17" s="17">
        <v>0.111091418107019</v>
      </c>
      <c r="M17" s="17"/>
      <c r="N17" s="17">
        <v>0.22091386333679</v>
      </c>
      <c r="O17" s="17">
        <v>0.158318954114474</v>
      </c>
      <c r="P17" s="17">
        <v>0.17108177591914001</v>
      </c>
      <c r="Q17" s="17">
        <v>0.15166956125310399</v>
      </c>
    </row>
    <row r="18" spans="2:17" ht="29" x14ac:dyDescent="0.35">
      <c r="B18" s="18" t="s">
        <v>192</v>
      </c>
      <c r="C18" s="17">
        <v>0.19084807740922499</v>
      </c>
      <c r="D18" s="17">
        <v>0.23999007726125299</v>
      </c>
      <c r="E18" s="17">
        <v>0.141861369613101</v>
      </c>
      <c r="F18" s="17"/>
      <c r="G18" s="17">
        <v>0.24844976422027901</v>
      </c>
      <c r="H18" s="17">
        <v>0.215864694009054</v>
      </c>
      <c r="I18" s="17">
        <v>0.202081298330683</v>
      </c>
      <c r="J18" s="17">
        <v>0.17513798220990801</v>
      </c>
      <c r="K18" s="17">
        <v>0.132344667447681</v>
      </c>
      <c r="L18" s="17">
        <v>0.30008350214677199</v>
      </c>
      <c r="M18" s="17"/>
      <c r="N18" s="17">
        <v>0.24187718972660499</v>
      </c>
      <c r="O18" s="17">
        <v>0.14517938802258101</v>
      </c>
      <c r="P18" s="17">
        <v>0.14326436085584601</v>
      </c>
      <c r="Q18" s="17">
        <v>0.100882339000196</v>
      </c>
    </row>
    <row r="19" spans="2:17" ht="29" x14ac:dyDescent="0.35">
      <c r="B19" s="18" t="s">
        <v>193</v>
      </c>
      <c r="C19" s="17">
        <v>0.15880726537641199</v>
      </c>
      <c r="D19" s="17">
        <v>0.178591919529242</v>
      </c>
      <c r="E19" s="17">
        <v>0.13916655897783101</v>
      </c>
      <c r="F19" s="17"/>
      <c r="G19" s="17">
        <v>0.28303087903957602</v>
      </c>
      <c r="H19" s="17">
        <v>0.184401179374685</v>
      </c>
      <c r="I19" s="17">
        <v>0.17688770076687399</v>
      </c>
      <c r="J19" s="17">
        <v>0.13074937823980001</v>
      </c>
      <c r="K19" s="17">
        <v>0.105921738873741</v>
      </c>
      <c r="L19" s="17">
        <v>0.222336245352594</v>
      </c>
      <c r="M19" s="17"/>
      <c r="N19" s="17">
        <v>0.173518680069495</v>
      </c>
      <c r="O19" s="17">
        <v>0.13938877341617401</v>
      </c>
      <c r="P19" s="17">
        <v>0.14960330040873801</v>
      </c>
      <c r="Q19" s="17">
        <v>0.139091429454022</v>
      </c>
    </row>
    <row r="20" spans="2:17" x14ac:dyDescent="0.35">
      <c r="B20" s="18" t="s">
        <v>57</v>
      </c>
      <c r="C20" s="17">
        <v>6.2297817077272701E-2</v>
      </c>
      <c r="D20" s="17">
        <v>4.5518608857133998E-2</v>
      </c>
      <c r="E20" s="17">
        <v>7.9150616662173406E-2</v>
      </c>
      <c r="F20" s="17"/>
      <c r="G20" s="17">
        <v>0</v>
      </c>
      <c r="H20" s="17">
        <v>3.2469712678001597E-2</v>
      </c>
      <c r="I20" s="17">
        <v>5.2887886187778302E-2</v>
      </c>
      <c r="J20" s="17">
        <v>8.4306428161102301E-2</v>
      </c>
      <c r="K20" s="17">
        <v>8.6769374645101205E-2</v>
      </c>
      <c r="L20" s="17">
        <v>4.6750081342496801E-2</v>
      </c>
      <c r="M20" s="17"/>
      <c r="N20" s="17">
        <v>3.5995447607665203E-2</v>
      </c>
      <c r="O20" s="17">
        <v>0.123743782282044</v>
      </c>
      <c r="P20" s="17">
        <v>6.84171796565166E-2</v>
      </c>
      <c r="Q20" s="17">
        <v>7.6727957612234901E-2</v>
      </c>
    </row>
    <row r="21" spans="2:17" x14ac:dyDescent="0.35">
      <c r="B21" s="18" t="s">
        <v>77</v>
      </c>
      <c r="C21" s="19">
        <v>9.3843875484726405E-2</v>
      </c>
      <c r="D21" s="19">
        <v>6.2714173924928396E-2</v>
      </c>
      <c r="E21" s="19">
        <v>0.125088517722554</v>
      </c>
      <c r="F21" s="19"/>
      <c r="G21" s="19">
        <v>0</v>
      </c>
      <c r="H21" s="19">
        <v>2.6107630000573499E-2</v>
      </c>
      <c r="I21" s="19">
        <v>8.1755548260794703E-2</v>
      </c>
      <c r="J21" s="19">
        <v>0.13841951475235401</v>
      </c>
      <c r="K21" s="19">
        <v>0.10411910288362999</v>
      </c>
      <c r="L21" s="19">
        <v>0.166715160505957</v>
      </c>
      <c r="M21" s="19"/>
      <c r="N21" s="19">
        <v>6.8246571890079002E-2</v>
      </c>
      <c r="O21" s="19">
        <v>0.114823599065488</v>
      </c>
      <c r="P21" s="19">
        <v>9.11305634694905E-2</v>
      </c>
      <c r="Q21" s="19">
        <v>0.16769947676962901</v>
      </c>
    </row>
    <row r="22" spans="2:17" x14ac:dyDescent="0.35">
      <c r="B22" s="16"/>
    </row>
    <row r="23" spans="2:17" x14ac:dyDescent="0.35">
      <c r="B23" t="s">
        <v>409</v>
      </c>
    </row>
    <row r="24" spans="2:17" x14ac:dyDescent="0.35">
      <c r="B24" t="s">
        <v>410</v>
      </c>
    </row>
    <row r="26" spans="2:17" x14ac:dyDescent="0.35">
      <c r="B2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2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44</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45</v>
      </c>
      <c r="C9" s="17">
        <v>0.36290552599659498</v>
      </c>
      <c r="D9" s="17">
        <v>0.36869582057906602</v>
      </c>
      <c r="E9" s="17">
        <v>0.35747168580912098</v>
      </c>
      <c r="F9" s="17"/>
      <c r="G9" s="17">
        <v>0.30816315968052699</v>
      </c>
      <c r="H9" s="17">
        <v>0.34021528032647502</v>
      </c>
      <c r="I9" s="17">
        <v>0.33076297171832397</v>
      </c>
      <c r="J9" s="17">
        <v>0.40758870058767599</v>
      </c>
      <c r="K9" s="17">
        <v>0.43907231467917401</v>
      </c>
      <c r="L9" s="17">
        <v>0.111244827245575</v>
      </c>
      <c r="M9" s="17"/>
      <c r="N9" s="17">
        <v>0.36723787032201699</v>
      </c>
      <c r="O9" s="17">
        <v>0.35731639491445399</v>
      </c>
      <c r="P9" s="17">
        <v>0.35975064250267702</v>
      </c>
      <c r="Q9" s="17">
        <v>0.35998361587351302</v>
      </c>
    </row>
    <row r="10" spans="2:17" x14ac:dyDescent="0.35">
      <c r="B10" s="18" t="s">
        <v>46</v>
      </c>
      <c r="C10" s="17">
        <v>0.27741671035288101</v>
      </c>
      <c r="D10" s="17">
        <v>0.27216337303708099</v>
      </c>
      <c r="E10" s="17">
        <v>0.281955930453194</v>
      </c>
      <c r="F10" s="17"/>
      <c r="G10" s="17">
        <v>0.101410914229764</v>
      </c>
      <c r="H10" s="17">
        <v>0.43574307010136598</v>
      </c>
      <c r="I10" s="17">
        <v>0.31298687918646001</v>
      </c>
      <c r="J10" s="17">
        <v>0.19002070109445299</v>
      </c>
      <c r="K10" s="17">
        <v>0.174467339135847</v>
      </c>
      <c r="L10" s="17">
        <v>0.22248965449114999</v>
      </c>
      <c r="M10" s="17"/>
      <c r="N10" s="17">
        <v>0.28508815156322997</v>
      </c>
      <c r="O10" s="17">
        <v>0.241316541127645</v>
      </c>
      <c r="P10" s="17">
        <v>0.26326550465234799</v>
      </c>
      <c r="Q10" s="17">
        <v>0.30181177363565598</v>
      </c>
    </row>
    <row r="11" spans="2:17" x14ac:dyDescent="0.35">
      <c r="B11" s="18" t="s">
        <v>47</v>
      </c>
      <c r="C11" s="17">
        <v>0.27583894216577298</v>
      </c>
      <c r="D11" s="17">
        <v>0.264170507178904</v>
      </c>
      <c r="E11" s="17">
        <v>0.28778952497181098</v>
      </c>
      <c r="F11" s="17"/>
      <c r="G11" s="17">
        <v>0.326868251652561</v>
      </c>
      <c r="H11" s="17">
        <v>0.25686411277340998</v>
      </c>
      <c r="I11" s="17">
        <v>0.27498243296298203</v>
      </c>
      <c r="J11" s="17">
        <v>0.28286454396191302</v>
      </c>
      <c r="K11" s="17">
        <v>0.27324530386749202</v>
      </c>
      <c r="L11" s="17">
        <v>0.34972877527572799</v>
      </c>
      <c r="M11" s="17"/>
      <c r="N11" s="17">
        <v>0.28798066288142199</v>
      </c>
      <c r="O11" s="17">
        <v>0.26703638546860498</v>
      </c>
      <c r="P11" s="17">
        <v>0.27555653384705098</v>
      </c>
      <c r="Q11" s="17">
        <v>0.24180068671698399</v>
      </c>
    </row>
    <row r="12" spans="2:17" ht="29" x14ac:dyDescent="0.35">
      <c r="B12" s="18" t="s">
        <v>48</v>
      </c>
      <c r="C12" s="17">
        <v>0.22110934639133201</v>
      </c>
      <c r="D12" s="17">
        <v>0.209749915488571</v>
      </c>
      <c r="E12" s="17">
        <v>0.232696343522489</v>
      </c>
      <c r="F12" s="17"/>
      <c r="G12" s="17">
        <v>0.20280265210306</v>
      </c>
      <c r="H12" s="17">
        <v>0.113617151100057</v>
      </c>
      <c r="I12" s="17">
        <v>0.196147712073272</v>
      </c>
      <c r="J12" s="17">
        <v>0.277034779744671</v>
      </c>
      <c r="K12" s="17">
        <v>0.31021360120785302</v>
      </c>
      <c r="L12" s="17">
        <v>0.35860243633216898</v>
      </c>
      <c r="M12" s="17"/>
      <c r="N12" s="17">
        <v>0.197224779379883</v>
      </c>
      <c r="O12" s="17">
        <v>0.271321861722923</v>
      </c>
      <c r="P12" s="17">
        <v>0.23551112164174101</v>
      </c>
      <c r="Q12" s="17">
        <v>0.21873941477217099</v>
      </c>
    </row>
    <row r="13" spans="2:17" x14ac:dyDescent="0.35">
      <c r="B13" s="18" t="s">
        <v>49</v>
      </c>
      <c r="C13" s="17">
        <v>0.19692216507302199</v>
      </c>
      <c r="D13" s="17">
        <v>0.16417913856663099</v>
      </c>
      <c r="E13" s="17">
        <v>0.22889029511301701</v>
      </c>
      <c r="F13" s="17"/>
      <c r="G13" s="17">
        <v>0.26199676343203598</v>
      </c>
      <c r="H13" s="17">
        <v>0.192178307276163</v>
      </c>
      <c r="I13" s="17">
        <v>0.200540344565036</v>
      </c>
      <c r="J13" s="17">
        <v>0.210776515122962</v>
      </c>
      <c r="K13" s="17">
        <v>0.146874048155897</v>
      </c>
      <c r="L13" s="17">
        <v>0</v>
      </c>
      <c r="M13" s="17"/>
      <c r="N13" s="17">
        <v>0.16491452641010901</v>
      </c>
      <c r="O13" s="17">
        <v>0.213211371520097</v>
      </c>
      <c r="P13" s="17">
        <v>0.198718006201761</v>
      </c>
      <c r="Q13" s="17">
        <v>0.29980018545020698</v>
      </c>
    </row>
    <row r="14" spans="2:17" ht="29" x14ac:dyDescent="0.35">
      <c r="B14" s="18" t="s">
        <v>50</v>
      </c>
      <c r="C14" s="17">
        <v>0.154997770304062</v>
      </c>
      <c r="D14" s="17">
        <v>0.191614178724823</v>
      </c>
      <c r="E14" s="17">
        <v>0.118509781351789</v>
      </c>
      <c r="F14" s="17"/>
      <c r="G14" s="17">
        <v>5.7513245153414203E-2</v>
      </c>
      <c r="H14" s="17">
        <v>0.18976813769183501</v>
      </c>
      <c r="I14" s="17">
        <v>0.18446018674405501</v>
      </c>
      <c r="J14" s="17">
        <v>0.109870177153502</v>
      </c>
      <c r="K14" s="17">
        <v>0.12774024277818699</v>
      </c>
      <c r="L14" s="17">
        <v>0</v>
      </c>
      <c r="M14" s="17"/>
      <c r="N14" s="17">
        <v>0.21740722559205</v>
      </c>
      <c r="O14" s="17">
        <v>8.2009972377169393E-2</v>
      </c>
      <c r="P14" s="17">
        <v>0.101388799336995</v>
      </c>
      <c r="Q14" s="17">
        <v>7.3683519086690005E-2</v>
      </c>
    </row>
    <row r="15" spans="2:17" ht="43.5" x14ac:dyDescent="0.35">
      <c r="B15" s="18" t="s">
        <v>51</v>
      </c>
      <c r="C15" s="17">
        <v>0.15063716655547199</v>
      </c>
      <c r="D15" s="17">
        <v>0.12369888446996601</v>
      </c>
      <c r="E15" s="17">
        <v>0.17675052450854001</v>
      </c>
      <c r="F15" s="17"/>
      <c r="G15" s="17">
        <v>0.44813789889358302</v>
      </c>
      <c r="H15" s="17">
        <v>0.148033508530035</v>
      </c>
      <c r="I15" s="17">
        <v>0.160075881664172</v>
      </c>
      <c r="J15" s="17">
        <v>0.14016289136857299</v>
      </c>
      <c r="K15" s="17">
        <v>0.12616836101227799</v>
      </c>
      <c r="L15" s="17">
        <v>4.5221090383307801E-2</v>
      </c>
      <c r="M15" s="17"/>
      <c r="N15" s="17">
        <v>0.128057494360244</v>
      </c>
      <c r="O15" s="17">
        <v>0.147977145929448</v>
      </c>
      <c r="P15" s="17">
        <v>0.16939646739651901</v>
      </c>
      <c r="Q15" s="17">
        <v>0.21126845982929901</v>
      </c>
    </row>
    <row r="16" spans="2:17" x14ac:dyDescent="0.35">
      <c r="B16" s="18" t="s">
        <v>52</v>
      </c>
      <c r="C16" s="17">
        <v>0.126175071807967</v>
      </c>
      <c r="D16" s="17">
        <v>0.13817409966964</v>
      </c>
      <c r="E16" s="17">
        <v>0.114293008608029</v>
      </c>
      <c r="F16" s="17"/>
      <c r="G16" s="17">
        <v>0.187555997420604</v>
      </c>
      <c r="H16" s="17">
        <v>0.102801652506706</v>
      </c>
      <c r="I16" s="17">
        <v>0.13232153429663701</v>
      </c>
      <c r="J16" s="17">
        <v>0.127366056131796</v>
      </c>
      <c r="K16" s="17">
        <v>0.13174119272323401</v>
      </c>
      <c r="L16" s="17">
        <v>0</v>
      </c>
      <c r="M16" s="17"/>
      <c r="N16" s="17">
        <v>0.133683400063278</v>
      </c>
      <c r="O16" s="17">
        <v>0.100664126295956</v>
      </c>
      <c r="P16" s="17">
        <v>0.13275302588390001</v>
      </c>
      <c r="Q16" s="17">
        <v>0.12696340669979</v>
      </c>
    </row>
    <row r="17" spans="2:17" x14ac:dyDescent="0.35">
      <c r="B17" s="18" t="s">
        <v>53</v>
      </c>
      <c r="C17" s="17">
        <v>0.117954410195756</v>
      </c>
      <c r="D17" s="17">
        <v>0.113788297038886</v>
      </c>
      <c r="E17" s="17">
        <v>0.122240600949151</v>
      </c>
      <c r="F17" s="17"/>
      <c r="G17" s="17">
        <v>0.18633709136198801</v>
      </c>
      <c r="H17" s="17">
        <v>0.12889288909184801</v>
      </c>
      <c r="I17" s="17">
        <v>0.116764339843466</v>
      </c>
      <c r="J17" s="17">
        <v>0.10891254472942601</v>
      </c>
      <c r="K17" s="17">
        <v>0.13187200621529299</v>
      </c>
      <c r="L17" s="17">
        <v>0.146666185442904</v>
      </c>
      <c r="M17" s="17"/>
      <c r="N17" s="17">
        <v>0.130202837694159</v>
      </c>
      <c r="O17" s="17">
        <v>0.10329838178688899</v>
      </c>
      <c r="P17" s="17">
        <v>0.103052421638462</v>
      </c>
      <c r="Q17" s="17">
        <v>9.7007538532908999E-2</v>
      </c>
    </row>
    <row r="18" spans="2:17" ht="29" x14ac:dyDescent="0.35">
      <c r="B18" s="18" t="s">
        <v>54</v>
      </c>
      <c r="C18" s="17">
        <v>0.117093863889093</v>
      </c>
      <c r="D18" s="17">
        <v>0.14539895734531</v>
      </c>
      <c r="E18" s="17">
        <v>8.8885336911024904E-2</v>
      </c>
      <c r="F18" s="17"/>
      <c r="G18" s="17">
        <v>0.13525937646768199</v>
      </c>
      <c r="H18" s="17">
        <v>0.15792970169961901</v>
      </c>
      <c r="I18" s="17">
        <v>0.13256268606150801</v>
      </c>
      <c r="J18" s="17">
        <v>7.4173689980981103E-2</v>
      </c>
      <c r="K18" s="17">
        <v>0.13528675308156701</v>
      </c>
      <c r="L18" s="17">
        <v>0</v>
      </c>
      <c r="M18" s="17"/>
      <c r="N18" s="17">
        <v>0.157761247069195</v>
      </c>
      <c r="O18" s="17">
        <v>8.8849677337073302E-2</v>
      </c>
      <c r="P18" s="17">
        <v>5.97869368676801E-2</v>
      </c>
      <c r="Q18" s="17">
        <v>6.0572276503939503E-2</v>
      </c>
    </row>
    <row r="19" spans="2:17" ht="29" x14ac:dyDescent="0.35">
      <c r="B19" s="18" t="s">
        <v>55</v>
      </c>
      <c r="C19" s="17">
        <v>0.11116234029991599</v>
      </c>
      <c r="D19" s="17">
        <v>0.10792429197628101</v>
      </c>
      <c r="E19" s="17">
        <v>0.114513071731678</v>
      </c>
      <c r="F19" s="17"/>
      <c r="G19" s="17">
        <v>0.28665283602084202</v>
      </c>
      <c r="H19" s="17">
        <v>0.11148973197703101</v>
      </c>
      <c r="I19" s="17">
        <v>0.119961728746459</v>
      </c>
      <c r="J19" s="17">
        <v>0.10347990708718301</v>
      </c>
      <c r="K19" s="17">
        <v>7.5725184666852893E-2</v>
      </c>
      <c r="L19" s="17">
        <v>0.111091418107019</v>
      </c>
      <c r="M19" s="17"/>
      <c r="N19" s="17">
        <v>0.105275686639228</v>
      </c>
      <c r="O19" s="17">
        <v>0.130262141418307</v>
      </c>
      <c r="P19" s="17">
        <v>0.13084425824972601</v>
      </c>
      <c r="Q19" s="17">
        <v>9.6231385539424799E-2</v>
      </c>
    </row>
    <row r="20" spans="2:17" ht="29" x14ac:dyDescent="0.35">
      <c r="B20" s="18" t="s">
        <v>56</v>
      </c>
      <c r="C20" s="17">
        <v>9.3835083023786695E-2</v>
      </c>
      <c r="D20" s="17">
        <v>0.12596207982239799</v>
      </c>
      <c r="E20" s="17">
        <v>6.1778881772411101E-2</v>
      </c>
      <c r="F20" s="17"/>
      <c r="G20" s="17">
        <v>0.19577400137461701</v>
      </c>
      <c r="H20" s="17">
        <v>0.132966503670602</v>
      </c>
      <c r="I20" s="17">
        <v>0.119568977344851</v>
      </c>
      <c r="J20" s="17">
        <v>5.3575859267852403E-2</v>
      </c>
      <c r="K20" s="17">
        <v>3.9396934788973798E-2</v>
      </c>
      <c r="L20" s="17">
        <v>0</v>
      </c>
      <c r="M20" s="17"/>
      <c r="N20" s="17">
        <v>0.114975667029057</v>
      </c>
      <c r="O20" s="17">
        <v>5.6303050805434199E-2</v>
      </c>
      <c r="P20" s="17">
        <v>8.3972492507758401E-2</v>
      </c>
      <c r="Q20" s="17">
        <v>7.5665107527264394E-2</v>
      </c>
    </row>
    <row r="21" spans="2:17" x14ac:dyDescent="0.35">
      <c r="B21" s="18" t="s">
        <v>57</v>
      </c>
      <c r="C21" s="17">
        <v>7.3712518086430007E-2</v>
      </c>
      <c r="D21" s="17">
        <v>6.2121603714385999E-2</v>
      </c>
      <c r="E21" s="17">
        <v>8.5384742635291597E-2</v>
      </c>
      <c r="F21" s="17"/>
      <c r="G21" s="17">
        <v>0</v>
      </c>
      <c r="H21" s="17">
        <v>4.5080417600865702E-2</v>
      </c>
      <c r="I21" s="17">
        <v>6.7265497534788096E-2</v>
      </c>
      <c r="J21" s="17">
        <v>9.8283709345936193E-2</v>
      </c>
      <c r="K21" s="17">
        <v>6.4869493500201394E-2</v>
      </c>
      <c r="L21" s="17">
        <v>0.129473316211794</v>
      </c>
      <c r="M21" s="17"/>
      <c r="N21" s="17">
        <v>4.2843036962239497E-2</v>
      </c>
      <c r="O21" s="17">
        <v>9.28280982155259E-2</v>
      </c>
      <c r="P21" s="17">
        <v>0.111682674999771</v>
      </c>
      <c r="Q21" s="17">
        <v>0.12552204716109899</v>
      </c>
    </row>
    <row r="22" spans="2:17" x14ac:dyDescent="0.35">
      <c r="B22" s="18" t="s">
        <v>58</v>
      </c>
      <c r="C22" s="17">
        <v>6.4126273510069401E-2</v>
      </c>
      <c r="D22" s="17">
        <v>8.7643348834286899E-2</v>
      </c>
      <c r="E22" s="17">
        <v>4.0656489741892302E-2</v>
      </c>
      <c r="F22" s="17"/>
      <c r="G22" s="17">
        <v>6.0893766799675203E-2</v>
      </c>
      <c r="H22" s="17">
        <v>8.8394424169022198E-2</v>
      </c>
      <c r="I22" s="17">
        <v>6.8769774920675403E-2</v>
      </c>
      <c r="J22" s="17">
        <v>4.8587857661235301E-2</v>
      </c>
      <c r="K22" s="17">
        <v>5.3335001681954999E-2</v>
      </c>
      <c r="L22" s="17">
        <v>0.111244827245575</v>
      </c>
      <c r="M22" s="17"/>
      <c r="N22" s="17">
        <v>6.5297709778970106E-2</v>
      </c>
      <c r="O22" s="17">
        <v>4.2890820536985001E-2</v>
      </c>
      <c r="P22" s="17">
        <v>9.0393776646801802E-2</v>
      </c>
      <c r="Q22" s="17">
        <v>5.5031164468522902E-2</v>
      </c>
    </row>
    <row r="23" spans="2:17" x14ac:dyDescent="0.35">
      <c r="B23" s="18" t="s">
        <v>59</v>
      </c>
      <c r="C23" s="19">
        <v>2.5677679080518899E-2</v>
      </c>
      <c r="D23" s="19">
        <v>2.3679875217048101E-2</v>
      </c>
      <c r="E23" s="19">
        <v>2.7702383965046699E-2</v>
      </c>
      <c r="F23" s="19"/>
      <c r="G23" s="19">
        <v>0</v>
      </c>
      <c r="H23" s="19">
        <v>1.15948245314109E-2</v>
      </c>
      <c r="I23" s="19">
        <v>1.5748086800538501E-2</v>
      </c>
      <c r="J23" s="19">
        <v>3.7127403844141899E-2</v>
      </c>
      <c r="K23" s="19">
        <v>4.7848464073244203E-2</v>
      </c>
      <c r="L23" s="19">
        <v>0.17834317485786799</v>
      </c>
      <c r="M23" s="19"/>
      <c r="N23" s="19">
        <v>2.5154962931745899E-2</v>
      </c>
      <c r="O23" s="19">
        <v>2.5523670202244799E-2</v>
      </c>
      <c r="P23" s="19">
        <v>7.5324210031661601E-3</v>
      </c>
      <c r="Q23" s="19">
        <v>3.7786493485655902E-2</v>
      </c>
    </row>
    <row r="24" spans="2:17" x14ac:dyDescent="0.35">
      <c r="B24" s="16"/>
    </row>
    <row r="25" spans="2:17" x14ac:dyDescent="0.35">
      <c r="B25" t="s">
        <v>409</v>
      </c>
    </row>
    <row r="26" spans="2:17" x14ac:dyDescent="0.35">
      <c r="B26" t="s">
        <v>410</v>
      </c>
    </row>
    <row r="28" spans="2:17" x14ac:dyDescent="0.35">
      <c r="B2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F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432</v>
      </c>
      <c r="E2" s="26"/>
      <c r="F2" s="26"/>
    </row>
    <row r="6" spans="2:6" ht="50.15" customHeight="1" x14ac:dyDescent="0.35">
      <c r="B6" s="20" t="s">
        <v>28</v>
      </c>
      <c r="C6" s="20" t="s">
        <v>433</v>
      </c>
      <c r="D6" s="20" t="s">
        <v>434</v>
      </c>
      <c r="E6" s="20" t="s">
        <v>435</v>
      </c>
    </row>
    <row r="7" spans="2:6" x14ac:dyDescent="0.35">
      <c r="B7" s="18" t="s">
        <v>195</v>
      </c>
      <c r="C7" s="17">
        <v>0.23190532305199099</v>
      </c>
      <c r="D7" s="17">
        <v>0.18991217091135501</v>
      </c>
      <c r="E7" s="17">
        <v>6.6246389902189298E-2</v>
      </c>
    </row>
    <row r="8" spans="2:6" x14ac:dyDescent="0.35">
      <c r="B8" s="18" t="s">
        <v>196</v>
      </c>
      <c r="C8" s="17">
        <v>0.54469519059882598</v>
      </c>
      <c r="D8" s="17">
        <v>0.41488709711223798</v>
      </c>
      <c r="E8" s="17">
        <v>0.25056396751221199</v>
      </c>
    </row>
    <row r="9" spans="2:6" x14ac:dyDescent="0.35">
      <c r="B9" s="18" t="s">
        <v>197</v>
      </c>
      <c r="C9" s="17">
        <v>0.15262617272436901</v>
      </c>
      <c r="D9" s="17">
        <v>0.252551975506561</v>
      </c>
      <c r="E9" s="17">
        <v>0.26675204502948102</v>
      </c>
    </row>
    <row r="10" spans="2:6" x14ac:dyDescent="0.35">
      <c r="B10" s="18" t="s">
        <v>198</v>
      </c>
      <c r="C10" s="17">
        <v>4.7918687899207002E-2</v>
      </c>
      <c r="D10" s="17">
        <v>0.103247053893174</v>
      </c>
      <c r="E10" s="17">
        <v>0.30071689670125601</v>
      </c>
    </row>
    <row r="11" spans="2:6" x14ac:dyDescent="0.35">
      <c r="B11" s="18" t="s">
        <v>199</v>
      </c>
      <c r="C11" s="17">
        <v>8.9328131477979193E-3</v>
      </c>
      <c r="D11" s="17">
        <v>2.9086285233968601E-2</v>
      </c>
      <c r="E11" s="17">
        <v>9.9909560325379398E-2</v>
      </c>
    </row>
    <row r="12" spans="2:6" x14ac:dyDescent="0.35">
      <c r="B12" s="18" t="s">
        <v>57</v>
      </c>
      <c r="C12" s="17">
        <v>1.39218125778092E-2</v>
      </c>
      <c r="D12" s="17">
        <v>1.0315417342703101E-2</v>
      </c>
      <c r="E12" s="17">
        <v>1.5811140529482601E-2</v>
      </c>
    </row>
    <row r="13" spans="2:6" x14ac:dyDescent="0.35">
      <c r="B13" s="23" t="s">
        <v>200</v>
      </c>
      <c r="C13" s="21">
        <v>0.77660051365081695</v>
      </c>
      <c r="D13" s="21">
        <v>0.60479926802359296</v>
      </c>
      <c r="E13" s="21">
        <v>0.316810357414401</v>
      </c>
    </row>
    <row r="14" spans="2:6" x14ac:dyDescent="0.35">
      <c r="B14" s="23" t="s">
        <v>201</v>
      </c>
      <c r="C14" s="21">
        <v>5.6851501047005003E-2</v>
      </c>
      <c r="D14" s="21">
        <v>0.13233333912714301</v>
      </c>
      <c r="E14" s="21">
        <v>0.40062645702663602</v>
      </c>
    </row>
    <row r="15" spans="2:6" x14ac:dyDescent="0.35">
      <c r="B15" s="23" t="s">
        <v>146</v>
      </c>
      <c r="C15" s="22">
        <v>0.71974901260381197</v>
      </c>
      <c r="D15" s="22">
        <v>0.47246592889645</v>
      </c>
      <c r="E15" s="22">
        <v>-8.3816099612234601E-2</v>
      </c>
    </row>
    <row r="16" spans="2:6" x14ac:dyDescent="0.35">
      <c r="B16" s="16"/>
      <c r="C16" s="16"/>
      <c r="D16" s="16"/>
      <c r="E16" s="16"/>
    </row>
    <row r="17" spans="2:2" x14ac:dyDescent="0.35">
      <c r="B17" t="s">
        <v>409</v>
      </c>
    </row>
    <row r="18" spans="2:2" x14ac:dyDescent="0.35">
      <c r="B18" t="s">
        <v>410</v>
      </c>
    </row>
    <row r="22" spans="2:2" x14ac:dyDescent="0.35">
      <c r="B22"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194</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195</v>
      </c>
      <c r="C9" s="17">
        <v>0.23190532305199099</v>
      </c>
      <c r="D9" s="17">
        <v>0.234543295082492</v>
      </c>
      <c r="E9" s="17">
        <v>0.22949587502667901</v>
      </c>
      <c r="F9" s="17"/>
      <c r="G9" s="17">
        <v>0.21973434133966499</v>
      </c>
      <c r="H9" s="17">
        <v>0.25273086125768901</v>
      </c>
      <c r="I9" s="17">
        <v>0.233750056219624</v>
      </c>
      <c r="J9" s="17">
        <v>0.23376352990763999</v>
      </c>
      <c r="K9" s="17">
        <v>0.184118464792143</v>
      </c>
      <c r="L9" s="17">
        <v>0.222336245352594</v>
      </c>
      <c r="M9" s="17"/>
      <c r="N9" s="17">
        <v>0.22131845244658399</v>
      </c>
      <c r="O9" s="17">
        <v>0.233455122523754</v>
      </c>
      <c r="P9" s="17">
        <v>0.25723999496112399</v>
      </c>
      <c r="Q9" s="17">
        <v>0.25051538122392197</v>
      </c>
    </row>
    <row r="10" spans="2:17" x14ac:dyDescent="0.35">
      <c r="B10" s="18" t="s">
        <v>196</v>
      </c>
      <c r="C10" s="17">
        <v>0.54469519059882598</v>
      </c>
      <c r="D10" s="17">
        <v>0.53974213087465395</v>
      </c>
      <c r="E10" s="17">
        <v>0.54919942635133501</v>
      </c>
      <c r="F10" s="17"/>
      <c r="G10" s="17">
        <v>0.47120877369328901</v>
      </c>
      <c r="H10" s="17">
        <v>0.52311282504275403</v>
      </c>
      <c r="I10" s="17">
        <v>0.55614979490443295</v>
      </c>
      <c r="J10" s="17">
        <v>0.53053133715650802</v>
      </c>
      <c r="K10" s="17">
        <v>0.57483767279410203</v>
      </c>
      <c r="L10" s="17">
        <v>0.53902639747869696</v>
      </c>
      <c r="M10" s="17"/>
      <c r="N10" s="17">
        <v>0.563846170521903</v>
      </c>
      <c r="O10" s="17">
        <v>0.56348506716713398</v>
      </c>
      <c r="P10" s="17">
        <v>0.49886371284334202</v>
      </c>
      <c r="Q10" s="17">
        <v>0.48614418486297201</v>
      </c>
    </row>
    <row r="11" spans="2:17" x14ac:dyDescent="0.35">
      <c r="B11" s="18" t="s">
        <v>197</v>
      </c>
      <c r="C11" s="17">
        <v>0.15262617272436901</v>
      </c>
      <c r="D11" s="17">
        <v>0.15108975465150701</v>
      </c>
      <c r="E11" s="17">
        <v>0.154315274977296</v>
      </c>
      <c r="F11" s="17"/>
      <c r="G11" s="17">
        <v>0.23131075365277901</v>
      </c>
      <c r="H11" s="17">
        <v>0.16671338136892899</v>
      </c>
      <c r="I11" s="17">
        <v>0.13481876628949499</v>
      </c>
      <c r="J11" s="17">
        <v>0.16864729107896301</v>
      </c>
      <c r="K11" s="17">
        <v>0.168102389993083</v>
      </c>
      <c r="L11" s="17">
        <v>9.1971171725804601E-2</v>
      </c>
      <c r="M11" s="17"/>
      <c r="N11" s="17">
        <v>0.15041592746770399</v>
      </c>
      <c r="O11" s="17">
        <v>0.134546917630392</v>
      </c>
      <c r="P11" s="17">
        <v>0.165994824184683</v>
      </c>
      <c r="Q11" s="17">
        <v>0.17049215702305801</v>
      </c>
    </row>
    <row r="12" spans="2:17" x14ac:dyDescent="0.35">
      <c r="B12" s="18" t="s">
        <v>198</v>
      </c>
      <c r="C12" s="17">
        <v>4.7918687899207002E-2</v>
      </c>
      <c r="D12" s="17">
        <v>4.9825991715188797E-2</v>
      </c>
      <c r="E12" s="17">
        <v>4.6057653620816499E-2</v>
      </c>
      <c r="F12" s="17"/>
      <c r="G12" s="17">
        <v>0</v>
      </c>
      <c r="H12" s="17">
        <v>3.5610766490765999E-2</v>
      </c>
      <c r="I12" s="17">
        <v>5.4296013233614E-2</v>
      </c>
      <c r="J12" s="17">
        <v>4.2675154469903803E-2</v>
      </c>
      <c r="K12" s="17">
        <v>4.6370645043696597E-2</v>
      </c>
      <c r="L12" s="17">
        <v>0.146666185442904</v>
      </c>
      <c r="M12" s="17"/>
      <c r="N12" s="17">
        <v>4.7096673231709602E-2</v>
      </c>
      <c r="O12" s="17">
        <v>5.47766201605384E-2</v>
      </c>
      <c r="P12" s="17">
        <v>5.70393193931003E-2</v>
      </c>
      <c r="Q12" s="17">
        <v>3.6350472071150303E-2</v>
      </c>
    </row>
    <row r="13" spans="2:17" x14ac:dyDescent="0.35">
      <c r="B13" s="18" t="s">
        <v>199</v>
      </c>
      <c r="C13" s="17">
        <v>8.9328131477979193E-3</v>
      </c>
      <c r="D13" s="17">
        <v>7.3484957233873396E-3</v>
      </c>
      <c r="E13" s="17">
        <v>1.05271094716081E-2</v>
      </c>
      <c r="F13" s="17"/>
      <c r="G13" s="17">
        <v>7.7746131314267802E-2</v>
      </c>
      <c r="H13" s="17">
        <v>1.9388862477843601E-2</v>
      </c>
      <c r="I13" s="17">
        <v>1.04665807148156E-2</v>
      </c>
      <c r="J13" s="17">
        <v>3.2247781613436001E-3</v>
      </c>
      <c r="K13" s="17">
        <v>0</v>
      </c>
      <c r="L13" s="17">
        <v>0</v>
      </c>
      <c r="M13" s="17"/>
      <c r="N13" s="17">
        <v>1.08129666953146E-2</v>
      </c>
      <c r="O13" s="17">
        <v>0</v>
      </c>
      <c r="P13" s="17">
        <v>7.5396406517990802E-3</v>
      </c>
      <c r="Q13" s="17">
        <v>1.4486842770194399E-2</v>
      </c>
    </row>
    <row r="14" spans="2:17" x14ac:dyDescent="0.35">
      <c r="B14" s="18" t="s">
        <v>57</v>
      </c>
      <c r="C14" s="17">
        <v>1.39218125778092E-2</v>
      </c>
      <c r="D14" s="17">
        <v>1.7450331952771101E-2</v>
      </c>
      <c r="E14" s="17">
        <v>1.04046605522649E-2</v>
      </c>
      <c r="F14" s="17"/>
      <c r="G14" s="17">
        <v>0</v>
      </c>
      <c r="H14" s="17">
        <v>2.4433033620181498E-3</v>
      </c>
      <c r="I14" s="17">
        <v>1.05187886380188E-2</v>
      </c>
      <c r="J14" s="17">
        <v>2.1157909225642198E-2</v>
      </c>
      <c r="K14" s="17">
        <v>2.6570827376974901E-2</v>
      </c>
      <c r="L14" s="17">
        <v>0</v>
      </c>
      <c r="M14" s="17"/>
      <c r="N14" s="17">
        <v>6.5098096367858203E-3</v>
      </c>
      <c r="O14" s="17">
        <v>1.3736272518181301E-2</v>
      </c>
      <c r="P14" s="17">
        <v>1.33225079659512E-2</v>
      </c>
      <c r="Q14" s="17">
        <v>4.2010962048703297E-2</v>
      </c>
    </row>
    <row r="15" spans="2:17" x14ac:dyDescent="0.35">
      <c r="B15" s="18" t="s">
        <v>200</v>
      </c>
      <c r="C15" s="21">
        <v>0.77660051365081695</v>
      </c>
      <c r="D15" s="21">
        <v>0.774285425957146</v>
      </c>
      <c r="E15" s="21">
        <v>0.77869530137801501</v>
      </c>
      <c r="F15" s="21"/>
      <c r="G15" s="21">
        <v>0.69094311503295402</v>
      </c>
      <c r="H15" s="21">
        <v>0.77584368630044298</v>
      </c>
      <c r="I15" s="21">
        <v>0.78989985112405703</v>
      </c>
      <c r="J15" s="21">
        <v>0.76429486706414795</v>
      </c>
      <c r="K15" s="21">
        <v>0.75895613758624503</v>
      </c>
      <c r="L15" s="21">
        <v>0.76136264283129096</v>
      </c>
      <c r="M15" s="21"/>
      <c r="N15" s="21">
        <v>0.78516462296848599</v>
      </c>
      <c r="O15" s="21">
        <v>0.79694018969088898</v>
      </c>
      <c r="P15" s="21">
        <v>0.75610370780446601</v>
      </c>
      <c r="Q15" s="21">
        <v>0.73665956608689398</v>
      </c>
    </row>
    <row r="16" spans="2:17" x14ac:dyDescent="0.35">
      <c r="B16" s="18" t="s">
        <v>201</v>
      </c>
      <c r="C16" s="21">
        <v>5.6851501047005003E-2</v>
      </c>
      <c r="D16" s="21">
        <v>5.7174487438576199E-2</v>
      </c>
      <c r="E16" s="21">
        <v>5.6584763092424599E-2</v>
      </c>
      <c r="F16" s="21"/>
      <c r="G16" s="21">
        <v>7.7746131314267802E-2</v>
      </c>
      <c r="H16" s="21">
        <v>5.4999628968609597E-2</v>
      </c>
      <c r="I16" s="21">
        <v>6.4762593948429606E-2</v>
      </c>
      <c r="J16" s="21">
        <v>4.5899932631247399E-2</v>
      </c>
      <c r="K16" s="21">
        <v>4.6370645043696597E-2</v>
      </c>
      <c r="L16" s="21">
        <v>0.146666185442904</v>
      </c>
      <c r="M16" s="21"/>
      <c r="N16" s="21">
        <v>5.7909639927024199E-2</v>
      </c>
      <c r="O16" s="21">
        <v>5.47766201605384E-2</v>
      </c>
      <c r="P16" s="21">
        <v>6.4578960044899394E-2</v>
      </c>
      <c r="Q16" s="21">
        <v>5.0837314841344801E-2</v>
      </c>
    </row>
    <row r="17" spans="2:17" x14ac:dyDescent="0.35">
      <c r="B17" s="18" t="s">
        <v>146</v>
      </c>
      <c r="C17" s="22">
        <v>0.71974901260381197</v>
      </c>
      <c r="D17" s="22">
        <v>0.71711093851857</v>
      </c>
      <c r="E17" s="22">
        <v>0.72211053828559002</v>
      </c>
      <c r="F17" s="22"/>
      <c r="G17" s="22">
        <v>0.61319698371868603</v>
      </c>
      <c r="H17" s="22">
        <v>0.72084405733183399</v>
      </c>
      <c r="I17" s="22">
        <v>0.72513725717562705</v>
      </c>
      <c r="J17" s="22">
        <v>0.71839493443290003</v>
      </c>
      <c r="K17" s="22">
        <v>0.71258549254254899</v>
      </c>
      <c r="L17" s="22">
        <v>0.61469645738838696</v>
      </c>
      <c r="M17" s="22"/>
      <c r="N17" s="22">
        <v>0.72725498304146197</v>
      </c>
      <c r="O17" s="22">
        <v>0.74216356953035001</v>
      </c>
      <c r="P17" s="22">
        <v>0.69152474775956696</v>
      </c>
      <c r="Q17" s="22">
        <v>0.68582225124554896</v>
      </c>
    </row>
    <row r="18" spans="2:17" x14ac:dyDescent="0.35">
      <c r="B18" s="16"/>
    </row>
    <row r="19" spans="2:17" x14ac:dyDescent="0.35">
      <c r="B19" t="s">
        <v>409</v>
      </c>
    </row>
    <row r="20" spans="2:17" x14ac:dyDescent="0.35">
      <c r="B20" t="s">
        <v>410</v>
      </c>
    </row>
    <row r="22" spans="2:17" x14ac:dyDescent="0.35">
      <c r="B22"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202</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195</v>
      </c>
      <c r="C9" s="17">
        <v>0.18991217091135501</v>
      </c>
      <c r="D9" s="17">
        <v>0.206846160288683</v>
      </c>
      <c r="E9" s="17">
        <v>0.173155016549533</v>
      </c>
      <c r="F9" s="17"/>
      <c r="G9" s="17">
        <v>0.206670974044735</v>
      </c>
      <c r="H9" s="17">
        <v>0.27057953579610999</v>
      </c>
      <c r="I9" s="17">
        <v>0.222333018604501</v>
      </c>
      <c r="J9" s="17">
        <v>0.121322685772218</v>
      </c>
      <c r="K9" s="17">
        <v>0.13274200110828199</v>
      </c>
      <c r="L9" s="17">
        <v>0.222336245352594</v>
      </c>
      <c r="M9" s="17"/>
      <c r="N9" s="17">
        <v>0.22215347061546101</v>
      </c>
      <c r="O9" s="17">
        <v>0.14433882963729899</v>
      </c>
      <c r="P9" s="17">
        <v>0.16311036214038499</v>
      </c>
      <c r="Q9" s="17">
        <v>0.15346309227196001</v>
      </c>
    </row>
    <row r="10" spans="2:17" x14ac:dyDescent="0.35">
      <c r="B10" s="18" t="s">
        <v>196</v>
      </c>
      <c r="C10" s="17">
        <v>0.41488709711223798</v>
      </c>
      <c r="D10" s="17">
        <v>0.40309869931542902</v>
      </c>
      <c r="E10" s="17">
        <v>0.42709585078893397</v>
      </c>
      <c r="F10" s="17"/>
      <c r="G10" s="17">
        <v>0.46835203647933399</v>
      </c>
      <c r="H10" s="17">
        <v>0.47306811442886898</v>
      </c>
      <c r="I10" s="17">
        <v>0.42608352701486202</v>
      </c>
      <c r="J10" s="17">
        <v>0.372985658162439</v>
      </c>
      <c r="K10" s="17">
        <v>0.42131729495506498</v>
      </c>
      <c r="L10" s="17">
        <v>0.30895716320321298</v>
      </c>
      <c r="M10" s="17"/>
      <c r="N10" s="17">
        <v>0.40153494504801401</v>
      </c>
      <c r="O10" s="17">
        <v>0.43607573613481299</v>
      </c>
      <c r="P10" s="17">
        <v>0.43536526135876003</v>
      </c>
      <c r="Q10" s="17">
        <v>0.41595180353189498</v>
      </c>
    </row>
    <row r="11" spans="2:17" x14ac:dyDescent="0.35">
      <c r="B11" s="18" t="s">
        <v>197</v>
      </c>
      <c r="C11" s="17">
        <v>0.252551975506561</v>
      </c>
      <c r="D11" s="17">
        <v>0.240729051114701</v>
      </c>
      <c r="E11" s="17">
        <v>0.26463402325555102</v>
      </c>
      <c r="F11" s="17"/>
      <c r="G11" s="17">
        <v>0.196153143267357</v>
      </c>
      <c r="H11" s="17">
        <v>0.16371954703278899</v>
      </c>
      <c r="I11" s="17">
        <v>0.236048331482927</v>
      </c>
      <c r="J11" s="17">
        <v>0.29898173544302897</v>
      </c>
      <c r="K11" s="17">
        <v>0.31484736008978698</v>
      </c>
      <c r="L11" s="17">
        <v>0.27681931561798101</v>
      </c>
      <c r="M11" s="17"/>
      <c r="N11" s="17">
        <v>0.23802273329184501</v>
      </c>
      <c r="O11" s="17">
        <v>0.27482303423830401</v>
      </c>
      <c r="P11" s="17">
        <v>0.24702092769060199</v>
      </c>
      <c r="Q11" s="17">
        <v>0.28665866071792701</v>
      </c>
    </row>
    <row r="12" spans="2:17" x14ac:dyDescent="0.35">
      <c r="B12" s="18" t="s">
        <v>198</v>
      </c>
      <c r="C12" s="17">
        <v>0.103247053893174</v>
      </c>
      <c r="D12" s="17">
        <v>0.10575315840386799</v>
      </c>
      <c r="E12" s="17">
        <v>9.98484056120469E-2</v>
      </c>
      <c r="F12" s="17"/>
      <c r="G12" s="17">
        <v>0.12882384620857301</v>
      </c>
      <c r="H12" s="17">
        <v>7.3258629645316403E-2</v>
      </c>
      <c r="I12" s="17">
        <v>7.7620256574192595E-2</v>
      </c>
      <c r="J12" s="17">
        <v>0.146620264145679</v>
      </c>
      <c r="K12" s="17">
        <v>0.120864627786249</v>
      </c>
      <c r="L12" s="17">
        <v>0.19188727582621201</v>
      </c>
      <c r="M12" s="17"/>
      <c r="N12" s="17">
        <v>0.110627376963011</v>
      </c>
      <c r="O12" s="17">
        <v>0.103366034081012</v>
      </c>
      <c r="P12" s="17">
        <v>0.10747996894058701</v>
      </c>
      <c r="Q12" s="17">
        <v>6.9951132948596006E-2</v>
      </c>
    </row>
    <row r="13" spans="2:17" x14ac:dyDescent="0.35">
      <c r="B13" s="18" t="s">
        <v>199</v>
      </c>
      <c r="C13" s="17">
        <v>2.9086285233968601E-2</v>
      </c>
      <c r="D13" s="17">
        <v>3.2613250519359899E-2</v>
      </c>
      <c r="E13" s="17">
        <v>2.55857521065441E-2</v>
      </c>
      <c r="F13" s="17"/>
      <c r="G13" s="17">
        <v>0</v>
      </c>
      <c r="H13" s="17">
        <v>1.6258253643899601E-2</v>
      </c>
      <c r="I13" s="17">
        <v>2.9324668909960001E-2</v>
      </c>
      <c r="J13" s="17">
        <v>4.079856987661E-2</v>
      </c>
      <c r="K13" s="17">
        <v>1.02287160606176E-2</v>
      </c>
      <c r="L13" s="17">
        <v>0</v>
      </c>
      <c r="M13" s="17"/>
      <c r="N13" s="17">
        <v>2.3553708167803999E-2</v>
      </c>
      <c r="O13" s="17">
        <v>2.2642731000840501E-2</v>
      </c>
      <c r="P13" s="17">
        <v>4.10931487862587E-2</v>
      </c>
      <c r="Q13" s="17">
        <v>4.68282388715777E-2</v>
      </c>
    </row>
    <row r="14" spans="2:17" x14ac:dyDescent="0.35">
      <c r="B14" s="18" t="s">
        <v>57</v>
      </c>
      <c r="C14" s="17">
        <v>1.0315417342703101E-2</v>
      </c>
      <c r="D14" s="17">
        <v>1.0959680357959399E-2</v>
      </c>
      <c r="E14" s="17">
        <v>9.6809516873911806E-3</v>
      </c>
      <c r="F14" s="17"/>
      <c r="G14" s="17">
        <v>0</v>
      </c>
      <c r="H14" s="17">
        <v>3.11591945301552E-3</v>
      </c>
      <c r="I14" s="17">
        <v>8.5901974135573992E-3</v>
      </c>
      <c r="J14" s="17">
        <v>1.9291086600025199E-2</v>
      </c>
      <c r="K14" s="17">
        <v>0</v>
      </c>
      <c r="L14" s="17">
        <v>0</v>
      </c>
      <c r="M14" s="17"/>
      <c r="N14" s="17">
        <v>4.1077659138645398E-3</v>
      </c>
      <c r="O14" s="17">
        <v>1.87536349077311E-2</v>
      </c>
      <c r="P14" s="17">
        <v>5.93033108340703E-3</v>
      </c>
      <c r="Q14" s="17">
        <v>2.7147071658043701E-2</v>
      </c>
    </row>
    <row r="15" spans="2:17" x14ac:dyDescent="0.35">
      <c r="B15" s="18" t="s">
        <v>200</v>
      </c>
      <c r="C15" s="21">
        <v>0.60479926802359296</v>
      </c>
      <c r="D15" s="21">
        <v>0.60994485960411204</v>
      </c>
      <c r="E15" s="21">
        <v>0.600250867338467</v>
      </c>
      <c r="F15" s="21"/>
      <c r="G15" s="21">
        <v>0.67502301052406899</v>
      </c>
      <c r="H15" s="21">
        <v>0.74364765022497903</v>
      </c>
      <c r="I15" s="21">
        <v>0.64841654561936302</v>
      </c>
      <c r="J15" s="21">
        <v>0.494308343934657</v>
      </c>
      <c r="K15" s="21">
        <v>0.55405929606334703</v>
      </c>
      <c r="L15" s="21">
        <v>0.53129340855580698</v>
      </c>
      <c r="M15" s="21"/>
      <c r="N15" s="21">
        <v>0.62368841566347499</v>
      </c>
      <c r="O15" s="21">
        <v>0.58041456577211203</v>
      </c>
      <c r="P15" s="21">
        <v>0.59847562349914496</v>
      </c>
      <c r="Q15" s="21">
        <v>0.56941489580385496</v>
      </c>
    </row>
    <row r="16" spans="2:17" x14ac:dyDescent="0.35">
      <c r="B16" s="18" t="s">
        <v>201</v>
      </c>
      <c r="C16" s="21">
        <v>0.13233333912714301</v>
      </c>
      <c r="D16" s="21">
        <v>0.13836640892322799</v>
      </c>
      <c r="E16" s="21">
        <v>0.12543415771859101</v>
      </c>
      <c r="F16" s="21"/>
      <c r="G16" s="21">
        <v>0.12882384620857301</v>
      </c>
      <c r="H16" s="21">
        <v>8.9516883289216004E-2</v>
      </c>
      <c r="I16" s="21">
        <v>0.10694492548415301</v>
      </c>
      <c r="J16" s="21">
        <v>0.18741883402228901</v>
      </c>
      <c r="K16" s="21">
        <v>0.13109334384686699</v>
      </c>
      <c r="L16" s="21">
        <v>0.19188727582621201</v>
      </c>
      <c r="M16" s="21"/>
      <c r="N16" s="21">
        <v>0.134181085130815</v>
      </c>
      <c r="O16" s="21">
        <v>0.12600876508185199</v>
      </c>
      <c r="P16" s="21">
        <v>0.14857311772684501</v>
      </c>
      <c r="Q16" s="21">
        <v>0.116779371820174</v>
      </c>
    </row>
    <row r="17" spans="2:17" x14ac:dyDescent="0.35">
      <c r="B17" s="18" t="s">
        <v>146</v>
      </c>
      <c r="C17" s="22">
        <v>0.47246592889645</v>
      </c>
      <c r="D17" s="22">
        <v>0.471578450680884</v>
      </c>
      <c r="E17" s="22">
        <v>0.47481670961987599</v>
      </c>
      <c r="F17" s="22"/>
      <c r="G17" s="22">
        <v>0.54619916431549598</v>
      </c>
      <c r="H17" s="22">
        <v>0.654130766935763</v>
      </c>
      <c r="I17" s="22">
        <v>0.54147162013521</v>
      </c>
      <c r="J17" s="22">
        <v>0.30688950991236802</v>
      </c>
      <c r="K17" s="22">
        <v>0.42296595221647998</v>
      </c>
      <c r="L17" s="22">
        <v>0.33940613272959502</v>
      </c>
      <c r="M17" s="22"/>
      <c r="N17" s="22">
        <v>0.48950733053265999</v>
      </c>
      <c r="O17" s="22">
        <v>0.45440580069025999</v>
      </c>
      <c r="P17" s="22">
        <v>0.44990250577230001</v>
      </c>
      <c r="Q17" s="22">
        <v>0.45263552398368201</v>
      </c>
    </row>
    <row r="18" spans="2:17" x14ac:dyDescent="0.35">
      <c r="B18" s="16"/>
    </row>
    <row r="19" spans="2:17" x14ac:dyDescent="0.35">
      <c r="B19" t="s">
        <v>409</v>
      </c>
    </row>
    <row r="20" spans="2:17" x14ac:dyDescent="0.35">
      <c r="B20" t="s">
        <v>410</v>
      </c>
    </row>
    <row r="22" spans="2:17" x14ac:dyDescent="0.35">
      <c r="B22"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203</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195</v>
      </c>
      <c r="C9" s="17">
        <v>6.6246389902189298E-2</v>
      </c>
      <c r="D9" s="17">
        <v>7.7804325004867794E-2</v>
      </c>
      <c r="E9" s="17">
        <v>5.47461966942299E-2</v>
      </c>
      <c r="F9" s="17"/>
      <c r="G9" s="17">
        <v>8.7544553681345796E-2</v>
      </c>
      <c r="H9" s="17">
        <v>7.7093874597491896E-2</v>
      </c>
      <c r="I9" s="17">
        <v>7.37564690404474E-2</v>
      </c>
      <c r="J9" s="17">
        <v>5.4843252230190098E-2</v>
      </c>
      <c r="K9" s="17">
        <v>4.3847867984148602E-2</v>
      </c>
      <c r="L9" s="17">
        <v>0.111091418107019</v>
      </c>
      <c r="M9" s="17"/>
      <c r="N9" s="17">
        <v>8.1066727839574304E-2</v>
      </c>
      <c r="O9" s="17">
        <v>2.42030512135681E-2</v>
      </c>
      <c r="P9" s="17">
        <v>6.32448716421216E-2</v>
      </c>
      <c r="Q9" s="17">
        <v>6.8640196614285498E-2</v>
      </c>
    </row>
    <row r="10" spans="2:17" x14ac:dyDescent="0.35">
      <c r="B10" s="18" t="s">
        <v>196</v>
      </c>
      <c r="C10" s="17">
        <v>0.25056396751221199</v>
      </c>
      <c r="D10" s="17">
        <v>0.26422314729191598</v>
      </c>
      <c r="E10" s="17">
        <v>0.237144156539766</v>
      </c>
      <c r="F10" s="17"/>
      <c r="G10" s="17">
        <v>0.42422628811805002</v>
      </c>
      <c r="H10" s="17">
        <v>0.244783523983651</v>
      </c>
      <c r="I10" s="17">
        <v>0.25661303240134598</v>
      </c>
      <c r="J10" s="17">
        <v>0.244140089053519</v>
      </c>
      <c r="K10" s="17">
        <v>0.23079365316532899</v>
      </c>
      <c r="L10" s="17">
        <v>0.298308348960928</v>
      </c>
      <c r="M10" s="17"/>
      <c r="N10" s="17">
        <v>0.242633820640488</v>
      </c>
      <c r="O10" s="17">
        <v>0.29293440715110303</v>
      </c>
      <c r="P10" s="17">
        <v>0.226874350700735</v>
      </c>
      <c r="Q10" s="17">
        <v>0.248348211922059</v>
      </c>
    </row>
    <row r="11" spans="2:17" x14ac:dyDescent="0.35">
      <c r="B11" s="18" t="s">
        <v>197</v>
      </c>
      <c r="C11" s="17">
        <v>0.26675204502948102</v>
      </c>
      <c r="D11" s="17">
        <v>0.26349794628579098</v>
      </c>
      <c r="E11" s="17">
        <v>0.27027339409115497</v>
      </c>
      <c r="F11" s="17"/>
      <c r="G11" s="17">
        <v>0</v>
      </c>
      <c r="H11" s="17">
        <v>0.25956627211257999</v>
      </c>
      <c r="I11" s="17">
        <v>0.24328166794831399</v>
      </c>
      <c r="J11" s="17">
        <v>0.30823970030502901</v>
      </c>
      <c r="K11" s="17">
        <v>0.28257124000684303</v>
      </c>
      <c r="L11" s="17">
        <v>0.207512068143617</v>
      </c>
      <c r="M11" s="17"/>
      <c r="N11" s="17">
        <v>0.24695102004945599</v>
      </c>
      <c r="O11" s="17">
        <v>0.27269322569152399</v>
      </c>
      <c r="P11" s="17">
        <v>0.294769355893098</v>
      </c>
      <c r="Q11" s="17">
        <v>0.30087202648967498</v>
      </c>
    </row>
    <row r="12" spans="2:17" x14ac:dyDescent="0.35">
      <c r="B12" s="18" t="s">
        <v>198</v>
      </c>
      <c r="C12" s="17">
        <v>0.30071689670125601</v>
      </c>
      <c r="D12" s="17">
        <v>0.28201828393789502</v>
      </c>
      <c r="E12" s="17">
        <v>0.31972727515560601</v>
      </c>
      <c r="F12" s="17"/>
      <c r="G12" s="17">
        <v>0.23841900783936601</v>
      </c>
      <c r="H12" s="17">
        <v>0.30026696499391697</v>
      </c>
      <c r="I12" s="17">
        <v>0.29544012349944798</v>
      </c>
      <c r="J12" s="17">
        <v>0.306535121873665</v>
      </c>
      <c r="K12" s="17">
        <v>0.30943955149038999</v>
      </c>
      <c r="L12" s="17">
        <v>0.35141117537347299</v>
      </c>
      <c r="M12" s="17"/>
      <c r="N12" s="17">
        <v>0.30779965036882201</v>
      </c>
      <c r="O12" s="17">
        <v>0.30853099403669298</v>
      </c>
      <c r="P12" s="17">
        <v>0.293343390729218</v>
      </c>
      <c r="Q12" s="17">
        <v>0.273606553205678</v>
      </c>
    </row>
    <row r="13" spans="2:17" x14ac:dyDescent="0.35">
      <c r="B13" s="18" t="s">
        <v>199</v>
      </c>
      <c r="C13" s="17">
        <v>9.9909560325379398E-2</v>
      </c>
      <c r="D13" s="17">
        <v>9.9342047677358894E-2</v>
      </c>
      <c r="E13" s="17">
        <v>9.9583358452264306E-2</v>
      </c>
      <c r="F13" s="17"/>
      <c r="G13" s="17">
        <v>0.24981015036123699</v>
      </c>
      <c r="H13" s="17">
        <v>0.112730141497328</v>
      </c>
      <c r="I13" s="17">
        <v>0.118407583354785</v>
      </c>
      <c r="J13" s="17">
        <v>6.2738721177798204E-2</v>
      </c>
      <c r="K13" s="17">
        <v>0.108662659103611</v>
      </c>
      <c r="L13" s="17">
        <v>3.1676989414963497E-2</v>
      </c>
      <c r="M13" s="17"/>
      <c r="N13" s="17">
        <v>0.116293308638279</v>
      </c>
      <c r="O13" s="17">
        <v>6.6288842921402899E-2</v>
      </c>
      <c r="P13" s="17">
        <v>0.11388094220716199</v>
      </c>
      <c r="Q13" s="17">
        <v>6.9925636583723402E-2</v>
      </c>
    </row>
    <row r="14" spans="2:17" x14ac:dyDescent="0.35">
      <c r="B14" s="18" t="s">
        <v>57</v>
      </c>
      <c r="C14" s="17">
        <v>1.5811140529482601E-2</v>
      </c>
      <c r="D14" s="17">
        <v>1.3114249802171201E-2</v>
      </c>
      <c r="E14" s="17">
        <v>1.8525619066979498E-2</v>
      </c>
      <c r="F14" s="17"/>
      <c r="G14" s="17">
        <v>0</v>
      </c>
      <c r="H14" s="17">
        <v>5.5592228150336698E-3</v>
      </c>
      <c r="I14" s="17">
        <v>1.25011237556607E-2</v>
      </c>
      <c r="J14" s="17">
        <v>2.3503115359799199E-2</v>
      </c>
      <c r="K14" s="17">
        <v>2.4685028249677901E-2</v>
      </c>
      <c r="L14" s="17">
        <v>0</v>
      </c>
      <c r="M14" s="17"/>
      <c r="N14" s="17">
        <v>5.2554724633805099E-3</v>
      </c>
      <c r="O14" s="17">
        <v>3.5349478985709101E-2</v>
      </c>
      <c r="P14" s="17">
        <v>7.8870888276657194E-3</v>
      </c>
      <c r="Q14" s="17">
        <v>3.8607375184579899E-2</v>
      </c>
    </row>
    <row r="15" spans="2:17" x14ac:dyDescent="0.35">
      <c r="B15" s="18" t="s">
        <v>200</v>
      </c>
      <c r="C15" s="21">
        <v>0.316810357414401</v>
      </c>
      <c r="D15" s="21">
        <v>0.34202747229678399</v>
      </c>
      <c r="E15" s="21">
        <v>0.29189035323399598</v>
      </c>
      <c r="F15" s="21"/>
      <c r="G15" s="21">
        <v>0.51177084179939603</v>
      </c>
      <c r="H15" s="21">
        <v>0.321877398581143</v>
      </c>
      <c r="I15" s="21">
        <v>0.330369501441793</v>
      </c>
      <c r="J15" s="21">
        <v>0.29898334128370901</v>
      </c>
      <c r="K15" s="21">
        <v>0.27464152114947699</v>
      </c>
      <c r="L15" s="21">
        <v>0.40939976706794701</v>
      </c>
      <c r="M15" s="21"/>
      <c r="N15" s="21">
        <v>0.32370054848006302</v>
      </c>
      <c r="O15" s="21">
        <v>0.317137458364671</v>
      </c>
      <c r="P15" s="21">
        <v>0.29011922234285598</v>
      </c>
      <c r="Q15" s="21">
        <v>0.31698840853634402</v>
      </c>
    </row>
    <row r="16" spans="2:17" x14ac:dyDescent="0.35">
      <c r="B16" s="18" t="s">
        <v>201</v>
      </c>
      <c r="C16" s="21">
        <v>0.40062645702663602</v>
      </c>
      <c r="D16" s="21">
        <v>0.38136033161525401</v>
      </c>
      <c r="E16" s="21">
        <v>0.41931063360787002</v>
      </c>
      <c r="F16" s="21"/>
      <c r="G16" s="21">
        <v>0.48822915820060397</v>
      </c>
      <c r="H16" s="21">
        <v>0.41299710649124399</v>
      </c>
      <c r="I16" s="21">
        <v>0.413847706854233</v>
      </c>
      <c r="J16" s="21">
        <v>0.36927384305146299</v>
      </c>
      <c r="K16" s="21">
        <v>0.41810221059400099</v>
      </c>
      <c r="L16" s="21">
        <v>0.38308816478843599</v>
      </c>
      <c r="M16" s="21"/>
      <c r="N16" s="21">
        <v>0.42409295900709998</v>
      </c>
      <c r="O16" s="21">
        <v>0.37481983695809601</v>
      </c>
      <c r="P16" s="21">
        <v>0.40722433293638</v>
      </c>
      <c r="Q16" s="21">
        <v>0.34353218978940098</v>
      </c>
    </row>
    <row r="17" spans="2:17" x14ac:dyDescent="0.35">
      <c r="B17" s="18" t="s">
        <v>146</v>
      </c>
      <c r="C17" s="22">
        <v>-8.3816099612234601E-2</v>
      </c>
      <c r="D17" s="22">
        <v>-3.9332859318470602E-2</v>
      </c>
      <c r="E17" s="22">
        <v>-0.12742028037387401</v>
      </c>
      <c r="F17" s="22"/>
      <c r="G17" s="22">
        <v>2.3541683598792201E-2</v>
      </c>
      <c r="H17" s="22">
        <v>-9.1119707910101599E-2</v>
      </c>
      <c r="I17" s="22">
        <v>-8.3478205412439596E-2</v>
      </c>
      <c r="J17" s="22">
        <v>-7.0290501767754296E-2</v>
      </c>
      <c r="K17" s="22">
        <v>-0.143460689444524</v>
      </c>
      <c r="L17" s="22">
        <v>2.6311602279510599E-2</v>
      </c>
      <c r="M17" s="22"/>
      <c r="N17" s="22">
        <v>-0.100392410527038</v>
      </c>
      <c r="O17" s="22">
        <v>-5.7682378593425197E-2</v>
      </c>
      <c r="P17" s="22">
        <v>-0.11710511059352401</v>
      </c>
      <c r="Q17" s="22">
        <v>-2.65437812530568E-2</v>
      </c>
    </row>
    <row r="18" spans="2:17" x14ac:dyDescent="0.35">
      <c r="B18" s="16"/>
    </row>
    <row r="19" spans="2:17" x14ac:dyDescent="0.35">
      <c r="B19" t="s">
        <v>409</v>
      </c>
    </row>
    <row r="20" spans="2:17" x14ac:dyDescent="0.35">
      <c r="B20" t="s">
        <v>410</v>
      </c>
    </row>
    <row r="22" spans="2:17" x14ac:dyDescent="0.35">
      <c r="B22"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Q2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204</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205</v>
      </c>
      <c r="C9" s="17">
        <v>0.55473891546839404</v>
      </c>
      <c r="D9" s="17">
        <v>0.51933527769488197</v>
      </c>
      <c r="E9" s="17">
        <v>0.58972495269398495</v>
      </c>
      <c r="F9" s="17"/>
      <c r="G9" s="17">
        <v>0.30457608332235497</v>
      </c>
      <c r="H9" s="17">
        <v>0.51107344070874605</v>
      </c>
      <c r="I9" s="17">
        <v>0.54229524712809496</v>
      </c>
      <c r="J9" s="17">
        <v>0.57466005367584305</v>
      </c>
      <c r="K9" s="17">
        <v>0.63645039082822996</v>
      </c>
      <c r="L9" s="17">
        <v>0.590446823793497</v>
      </c>
      <c r="M9" s="17"/>
      <c r="N9" s="17">
        <v>0.55943219728620697</v>
      </c>
      <c r="O9" s="17">
        <v>0.60265999097604805</v>
      </c>
      <c r="P9" s="17">
        <v>0.52209759053944804</v>
      </c>
      <c r="Q9" s="17">
        <v>0.50277929517407705</v>
      </c>
    </row>
    <row r="10" spans="2:17" ht="29" x14ac:dyDescent="0.35">
      <c r="B10" s="18" t="s">
        <v>206</v>
      </c>
      <c r="C10" s="17">
        <v>0.465500519187458</v>
      </c>
      <c r="D10" s="17">
        <v>0.45060143033934802</v>
      </c>
      <c r="E10" s="17">
        <v>0.47987905522956398</v>
      </c>
      <c r="F10" s="17"/>
      <c r="G10" s="17">
        <v>0.32480896948320798</v>
      </c>
      <c r="H10" s="17">
        <v>0.41036974915754199</v>
      </c>
      <c r="I10" s="17">
        <v>0.45665190525912402</v>
      </c>
      <c r="J10" s="17">
        <v>0.47999933885511498</v>
      </c>
      <c r="K10" s="17">
        <v>0.52378113992017705</v>
      </c>
      <c r="L10" s="17">
        <v>0.84200509141192803</v>
      </c>
      <c r="M10" s="17"/>
      <c r="N10" s="17">
        <v>0.48357002063645099</v>
      </c>
      <c r="O10" s="17">
        <v>0.47984261610612799</v>
      </c>
      <c r="P10" s="17">
        <v>0.417816397078413</v>
      </c>
      <c r="Q10" s="17">
        <v>0.41519129842608299</v>
      </c>
    </row>
    <row r="11" spans="2:17" ht="43.5" x14ac:dyDescent="0.35">
      <c r="B11" s="18" t="s">
        <v>207</v>
      </c>
      <c r="C11" s="17">
        <v>0.40963485323813298</v>
      </c>
      <c r="D11" s="17">
        <v>0.43475398969635198</v>
      </c>
      <c r="E11" s="17">
        <v>0.38490510364108099</v>
      </c>
      <c r="F11" s="17"/>
      <c r="G11" s="17">
        <v>0.28031717530244199</v>
      </c>
      <c r="H11" s="17">
        <v>0.42564895943900999</v>
      </c>
      <c r="I11" s="17">
        <v>0.39455889261126298</v>
      </c>
      <c r="J11" s="17">
        <v>0.41517347768614199</v>
      </c>
      <c r="K11" s="17">
        <v>0.44133365725443302</v>
      </c>
      <c r="L11" s="17">
        <v>0.58093868168476304</v>
      </c>
      <c r="M11" s="17"/>
      <c r="N11" s="17">
        <v>0.46347641296699899</v>
      </c>
      <c r="O11" s="17">
        <v>0.368863681687363</v>
      </c>
      <c r="P11" s="17">
        <v>0.34559534176522799</v>
      </c>
      <c r="Q11" s="17">
        <v>0.322136472324076</v>
      </c>
    </row>
    <row r="12" spans="2:17" ht="43.5" x14ac:dyDescent="0.35">
      <c r="B12" s="18" t="s">
        <v>208</v>
      </c>
      <c r="C12" s="17">
        <v>0.38280615081038399</v>
      </c>
      <c r="D12" s="17">
        <v>0.37285894261095198</v>
      </c>
      <c r="E12" s="17">
        <v>0.39214720613411402</v>
      </c>
      <c r="F12" s="17"/>
      <c r="G12" s="17">
        <v>0.35615329586497702</v>
      </c>
      <c r="H12" s="17">
        <v>0.37596238981887298</v>
      </c>
      <c r="I12" s="17">
        <v>0.34640371111878498</v>
      </c>
      <c r="J12" s="17">
        <v>0.429853953810656</v>
      </c>
      <c r="K12" s="17">
        <v>0.41548021629656501</v>
      </c>
      <c r="L12" s="17">
        <v>0.454774171650211</v>
      </c>
      <c r="M12" s="17"/>
      <c r="N12" s="17">
        <v>0.39797002314594998</v>
      </c>
      <c r="O12" s="17">
        <v>0.41637325331293101</v>
      </c>
      <c r="P12" s="17">
        <v>0.347761121864121</v>
      </c>
      <c r="Q12" s="17">
        <v>0.312509106539265</v>
      </c>
    </row>
    <row r="13" spans="2:17" ht="43.5" x14ac:dyDescent="0.35">
      <c r="B13" s="18" t="s">
        <v>209</v>
      </c>
      <c r="C13" s="17">
        <v>0.38093231710305803</v>
      </c>
      <c r="D13" s="17">
        <v>0.37106161029824403</v>
      </c>
      <c r="E13" s="17">
        <v>0.390194956270001</v>
      </c>
      <c r="F13" s="17"/>
      <c r="G13" s="17">
        <v>0.52350069390871701</v>
      </c>
      <c r="H13" s="17">
        <v>0.39724445068106601</v>
      </c>
      <c r="I13" s="17">
        <v>0.36444637875622998</v>
      </c>
      <c r="J13" s="17">
        <v>0.388434585717642</v>
      </c>
      <c r="K13" s="17">
        <v>0.42837180730215502</v>
      </c>
      <c r="L13" s="17">
        <v>0.142768407521983</v>
      </c>
      <c r="M13" s="17"/>
      <c r="N13" s="17">
        <v>0.38913059772139003</v>
      </c>
      <c r="O13" s="17">
        <v>0.412596915182325</v>
      </c>
      <c r="P13" s="17">
        <v>0.38273105672611601</v>
      </c>
      <c r="Q13" s="17">
        <v>0.30603757977018797</v>
      </c>
    </row>
    <row r="14" spans="2:17" x14ac:dyDescent="0.35">
      <c r="B14" s="18" t="s">
        <v>210</v>
      </c>
      <c r="C14" s="17">
        <v>0.36746033618058499</v>
      </c>
      <c r="D14" s="17">
        <v>0.36927882506172799</v>
      </c>
      <c r="E14" s="17">
        <v>0.366005597510624</v>
      </c>
      <c r="F14" s="17"/>
      <c r="G14" s="17">
        <v>0.36157647477738097</v>
      </c>
      <c r="H14" s="17">
        <v>0.35362783455267999</v>
      </c>
      <c r="I14" s="17">
        <v>0.35690371993505399</v>
      </c>
      <c r="J14" s="17">
        <v>0.380814089344722</v>
      </c>
      <c r="K14" s="17">
        <v>0.40396708928727998</v>
      </c>
      <c r="L14" s="17">
        <v>0.30988323433275</v>
      </c>
      <c r="M14" s="17"/>
      <c r="N14" s="17">
        <v>0.37482037710514599</v>
      </c>
      <c r="O14" s="17">
        <v>0.35846804654803699</v>
      </c>
      <c r="P14" s="17">
        <v>0.36089177620476398</v>
      </c>
      <c r="Q14" s="17">
        <v>0.364802386330562</v>
      </c>
    </row>
    <row r="15" spans="2:17" x14ac:dyDescent="0.35">
      <c r="B15" s="18" t="s">
        <v>211</v>
      </c>
      <c r="C15" s="17">
        <v>0.36628458349382198</v>
      </c>
      <c r="D15" s="17">
        <v>0.38643029645794902</v>
      </c>
      <c r="E15" s="17">
        <v>0.34549530897439101</v>
      </c>
      <c r="F15" s="17"/>
      <c r="G15" s="17">
        <v>0.421819348839227</v>
      </c>
      <c r="H15" s="17">
        <v>0.38500860431265199</v>
      </c>
      <c r="I15" s="17">
        <v>0.35858317798215</v>
      </c>
      <c r="J15" s="17">
        <v>0.36505550021752903</v>
      </c>
      <c r="K15" s="17">
        <v>0.35959252944964898</v>
      </c>
      <c r="L15" s="17">
        <v>0.56739467565601898</v>
      </c>
      <c r="M15" s="17"/>
      <c r="N15" s="17">
        <v>0.39624184889397102</v>
      </c>
      <c r="O15" s="17">
        <v>0.33123470426498602</v>
      </c>
      <c r="P15" s="17">
        <v>0.32000627999361397</v>
      </c>
      <c r="Q15" s="17">
        <v>0.33493908132289402</v>
      </c>
    </row>
    <row r="16" spans="2:17" ht="43.5" x14ac:dyDescent="0.35">
      <c r="B16" s="18" t="s">
        <v>212</v>
      </c>
      <c r="C16" s="17">
        <v>0.32407085842390798</v>
      </c>
      <c r="D16" s="17">
        <v>0.35199690371037501</v>
      </c>
      <c r="E16" s="17">
        <v>0.295453889704823</v>
      </c>
      <c r="F16" s="17"/>
      <c r="G16" s="17">
        <v>0.32386385897637499</v>
      </c>
      <c r="H16" s="17">
        <v>0.34670427727311798</v>
      </c>
      <c r="I16" s="17">
        <v>0.32177397477129099</v>
      </c>
      <c r="J16" s="17">
        <v>0.29990716409727503</v>
      </c>
      <c r="K16" s="17">
        <v>0.40762744302065201</v>
      </c>
      <c r="L16" s="17">
        <v>0.13582606128184199</v>
      </c>
      <c r="M16" s="17"/>
      <c r="N16" s="17">
        <v>0.34807891289639997</v>
      </c>
      <c r="O16" s="17">
        <v>0.27518306330570402</v>
      </c>
      <c r="P16" s="17">
        <v>0.32846538448975499</v>
      </c>
      <c r="Q16" s="17">
        <v>0.285721900868109</v>
      </c>
    </row>
    <row r="17" spans="2:17" ht="29" x14ac:dyDescent="0.35">
      <c r="B17" s="18" t="s">
        <v>213</v>
      </c>
      <c r="C17" s="17">
        <v>0.30438095408019999</v>
      </c>
      <c r="D17" s="17">
        <v>0.32778831085058902</v>
      </c>
      <c r="E17" s="17">
        <v>0.280266267632993</v>
      </c>
      <c r="F17" s="17"/>
      <c r="G17" s="17">
        <v>0.21567729519680201</v>
      </c>
      <c r="H17" s="17">
        <v>0.29311336990483</v>
      </c>
      <c r="I17" s="17">
        <v>0.278368592720733</v>
      </c>
      <c r="J17" s="17">
        <v>0.31982429445661797</v>
      </c>
      <c r="K17" s="17">
        <v>0.39664087973567402</v>
      </c>
      <c r="L17" s="17">
        <v>0.50137084385415198</v>
      </c>
      <c r="M17" s="17"/>
      <c r="N17" s="17">
        <v>0.36144248870349099</v>
      </c>
      <c r="O17" s="17">
        <v>0.26146225229921</v>
      </c>
      <c r="P17" s="17">
        <v>0.21336623021722301</v>
      </c>
      <c r="Q17" s="17">
        <v>0.23133021650473501</v>
      </c>
    </row>
    <row r="18" spans="2:17" ht="29" x14ac:dyDescent="0.35">
      <c r="B18" s="18" t="s">
        <v>214</v>
      </c>
      <c r="C18" s="17">
        <v>0.29201326616446599</v>
      </c>
      <c r="D18" s="17">
        <v>0.29430140931681598</v>
      </c>
      <c r="E18" s="17">
        <v>0.29001359970808099</v>
      </c>
      <c r="F18" s="17"/>
      <c r="G18" s="17">
        <v>0.36607983351067203</v>
      </c>
      <c r="H18" s="17">
        <v>0.24452400484623901</v>
      </c>
      <c r="I18" s="17">
        <v>0.28359815935044602</v>
      </c>
      <c r="J18" s="17">
        <v>0.31060560841335799</v>
      </c>
      <c r="K18" s="17">
        <v>0.31774306418869702</v>
      </c>
      <c r="L18" s="17">
        <v>0.50827538425367103</v>
      </c>
      <c r="M18" s="17"/>
      <c r="N18" s="17">
        <v>0.28988013321887801</v>
      </c>
      <c r="O18" s="17">
        <v>0.30730478139120798</v>
      </c>
      <c r="P18" s="17">
        <v>0.31388094596194099</v>
      </c>
      <c r="Q18" s="17">
        <v>0.26071898421187101</v>
      </c>
    </row>
    <row r="19" spans="2:17" x14ac:dyDescent="0.35">
      <c r="B19" s="18" t="s">
        <v>215</v>
      </c>
      <c r="C19" s="17">
        <v>0.17988741450491899</v>
      </c>
      <c r="D19" s="17">
        <v>0.19763623784819301</v>
      </c>
      <c r="E19" s="17">
        <v>0.16230489948440299</v>
      </c>
      <c r="F19" s="17"/>
      <c r="G19" s="17">
        <v>0.26845031636729799</v>
      </c>
      <c r="H19" s="17">
        <v>0.15866308286776201</v>
      </c>
      <c r="I19" s="17">
        <v>0.20372934924971101</v>
      </c>
      <c r="J19" s="17">
        <v>0.153425706005061</v>
      </c>
      <c r="K19" s="17">
        <v>0.18553246935061601</v>
      </c>
      <c r="L19" s="17">
        <v>4.2325898596848599E-2</v>
      </c>
      <c r="M19" s="17"/>
      <c r="N19" s="17">
        <v>0.19514398262954899</v>
      </c>
      <c r="O19" s="17">
        <v>0.16011467886028699</v>
      </c>
      <c r="P19" s="17">
        <v>0.184443225416346</v>
      </c>
      <c r="Q19" s="17">
        <v>0.13705850404730999</v>
      </c>
    </row>
    <row r="20" spans="2:17" x14ac:dyDescent="0.35">
      <c r="B20" s="18" t="s">
        <v>57</v>
      </c>
      <c r="C20" s="17">
        <v>2.2787462459976499E-2</v>
      </c>
      <c r="D20" s="17">
        <v>1.5370284850308299E-2</v>
      </c>
      <c r="E20" s="17">
        <v>3.0232451361256699E-2</v>
      </c>
      <c r="F20" s="17"/>
      <c r="G20" s="17">
        <v>0</v>
      </c>
      <c r="H20" s="17">
        <v>1.8568461397519401E-2</v>
      </c>
      <c r="I20" s="17">
        <v>2.1383490284358601E-2</v>
      </c>
      <c r="J20" s="17">
        <v>2.9672471618013601E-2</v>
      </c>
      <c r="K20" s="17">
        <v>1.5945377261540699E-2</v>
      </c>
      <c r="L20" s="17">
        <v>0</v>
      </c>
      <c r="M20" s="17"/>
      <c r="N20" s="17">
        <v>1.3293504643199301E-2</v>
      </c>
      <c r="O20" s="17">
        <v>3.3519855400385198E-2</v>
      </c>
      <c r="P20" s="17">
        <v>2.8143153981979599E-2</v>
      </c>
      <c r="Q20" s="17">
        <v>3.8050560693914597E-2</v>
      </c>
    </row>
    <row r="21" spans="2:17" x14ac:dyDescent="0.35">
      <c r="B21" s="18" t="s">
        <v>77</v>
      </c>
      <c r="C21" s="19">
        <v>9.0856768283241098E-3</v>
      </c>
      <c r="D21" s="19">
        <v>9.3670978700101503E-3</v>
      </c>
      <c r="E21" s="19">
        <v>8.8130847435692692E-3</v>
      </c>
      <c r="F21" s="19"/>
      <c r="G21" s="19">
        <v>0</v>
      </c>
      <c r="H21" s="19">
        <v>0</v>
      </c>
      <c r="I21" s="19">
        <v>1.0491151562613E-2</v>
      </c>
      <c r="J21" s="19">
        <v>1.3809612666539401E-2</v>
      </c>
      <c r="K21" s="19">
        <v>0</v>
      </c>
      <c r="L21" s="19">
        <v>0</v>
      </c>
      <c r="M21" s="19"/>
      <c r="N21" s="19">
        <v>1.6063335704470101E-3</v>
      </c>
      <c r="O21" s="19">
        <v>2.7097715850560498E-2</v>
      </c>
      <c r="P21" s="19">
        <v>4.6941758106325898E-3</v>
      </c>
      <c r="Q21" s="19">
        <v>1.90448047826835E-2</v>
      </c>
    </row>
    <row r="22" spans="2:17" x14ac:dyDescent="0.35">
      <c r="B22" s="16"/>
    </row>
    <row r="23" spans="2:17" x14ac:dyDescent="0.35">
      <c r="B23" t="s">
        <v>409</v>
      </c>
    </row>
    <row r="24" spans="2:17" x14ac:dyDescent="0.35">
      <c r="B24" t="s">
        <v>410</v>
      </c>
    </row>
    <row r="26" spans="2:17" x14ac:dyDescent="0.35">
      <c r="B2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G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7" width="20.7265625" customWidth="1"/>
  </cols>
  <sheetData>
    <row r="2" spans="2:7" ht="40" customHeight="1" x14ac:dyDescent="0.35">
      <c r="D2" s="30" t="s">
        <v>436</v>
      </c>
      <c r="E2" s="26"/>
      <c r="F2" s="26"/>
      <c r="G2" s="26"/>
    </row>
    <row r="6" spans="2:7" ht="50.15" customHeight="1" x14ac:dyDescent="0.35">
      <c r="B6" s="20" t="s">
        <v>28</v>
      </c>
      <c r="C6" s="20" t="s">
        <v>437</v>
      </c>
      <c r="D6" s="20" t="s">
        <v>438</v>
      </c>
      <c r="E6" s="20" t="s">
        <v>439</v>
      </c>
      <c r="F6" s="20" t="s">
        <v>440</v>
      </c>
    </row>
    <row r="7" spans="2:7" ht="29" x14ac:dyDescent="0.35">
      <c r="B7" s="18" t="s">
        <v>217</v>
      </c>
      <c r="C7" s="17">
        <v>0.416083194091528</v>
      </c>
      <c r="D7" s="17">
        <v>0.54481416870934696</v>
      </c>
      <c r="E7" s="17">
        <v>0.32960683585225597</v>
      </c>
      <c r="F7" s="17">
        <v>0.49325743158590502</v>
      </c>
    </row>
    <row r="8" spans="2:7" ht="29" x14ac:dyDescent="0.35">
      <c r="B8" s="18" t="s">
        <v>218</v>
      </c>
      <c r="C8" s="17">
        <v>0.20988683953453899</v>
      </c>
      <c r="D8" s="17">
        <v>0.18165808872209899</v>
      </c>
      <c r="E8" s="17">
        <v>0.216755783842977</v>
      </c>
      <c r="F8" s="17">
        <v>0.21621029679044701</v>
      </c>
    </row>
    <row r="9" spans="2:7" x14ac:dyDescent="0.35">
      <c r="B9" s="18" t="s">
        <v>219</v>
      </c>
      <c r="C9" s="17">
        <v>0.32357309347067298</v>
      </c>
      <c r="D9" s="17">
        <v>0.21767552810409499</v>
      </c>
      <c r="E9" s="17">
        <v>0.36430356529504598</v>
      </c>
      <c r="F9" s="17">
        <v>0.21204106408971199</v>
      </c>
    </row>
    <row r="10" spans="2:7" x14ac:dyDescent="0.35">
      <c r="B10" s="18" t="s">
        <v>57</v>
      </c>
      <c r="C10" s="17">
        <v>5.0456872903259301E-2</v>
      </c>
      <c r="D10" s="17">
        <v>5.5852214464458601E-2</v>
      </c>
      <c r="E10" s="17">
        <v>8.9333815009721401E-2</v>
      </c>
      <c r="F10" s="17">
        <v>7.8491207533936305E-2</v>
      </c>
    </row>
    <row r="11" spans="2:7" x14ac:dyDescent="0.35">
      <c r="B11" s="16"/>
      <c r="C11" s="16"/>
      <c r="D11" s="16"/>
      <c r="E11" s="16"/>
      <c r="F11" s="16"/>
    </row>
    <row r="12" spans="2:7" x14ac:dyDescent="0.35">
      <c r="B12" t="s">
        <v>409</v>
      </c>
    </row>
    <row r="13" spans="2:7" x14ac:dyDescent="0.35">
      <c r="B13" t="s">
        <v>410</v>
      </c>
    </row>
    <row r="17" spans="2:2" x14ac:dyDescent="0.35">
      <c r="B17"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216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0.416083194091528</v>
      </c>
      <c r="D9" s="17">
        <v>0.45148183455032098</v>
      </c>
      <c r="E9" s="17">
        <v>0.38007981734261898</v>
      </c>
      <c r="F9" s="17"/>
      <c r="G9" s="17">
        <v>0.32765727819739898</v>
      </c>
      <c r="H9" s="17">
        <v>0.55134930069462595</v>
      </c>
      <c r="I9" s="17">
        <v>0.451493531757446</v>
      </c>
      <c r="J9" s="17">
        <v>0.34600380412825499</v>
      </c>
      <c r="K9" s="17">
        <v>0.27733401488884202</v>
      </c>
      <c r="L9" s="17">
        <v>0.38155917382924698</v>
      </c>
      <c r="M9" s="17"/>
      <c r="N9" s="17">
        <v>0.48067017481479601</v>
      </c>
      <c r="O9" s="17">
        <v>0.365166932892245</v>
      </c>
      <c r="P9" s="17">
        <v>0.32852287316067802</v>
      </c>
      <c r="Q9" s="17">
        <v>0.32365629708401999</v>
      </c>
    </row>
    <row r="10" spans="2:17" ht="29" x14ac:dyDescent="0.35">
      <c r="B10" s="18" t="s">
        <v>218</v>
      </c>
      <c r="C10" s="17">
        <v>0.20988683953453899</v>
      </c>
      <c r="D10" s="17">
        <v>0.21996981078269301</v>
      </c>
      <c r="E10" s="17">
        <v>0.20000532545792599</v>
      </c>
      <c r="F10" s="17"/>
      <c r="G10" s="17">
        <v>0.67234272180260102</v>
      </c>
      <c r="H10" s="17">
        <v>0.248888141580349</v>
      </c>
      <c r="I10" s="17">
        <v>0.214646440598457</v>
      </c>
      <c r="J10" s="17">
        <v>0.18224752411977099</v>
      </c>
      <c r="K10" s="17">
        <v>0.19041765924050899</v>
      </c>
      <c r="L10" s="17">
        <v>0.146666185442904</v>
      </c>
      <c r="M10" s="17"/>
      <c r="N10" s="17">
        <v>0.229029831526225</v>
      </c>
      <c r="O10" s="17">
        <v>0.161080020812088</v>
      </c>
      <c r="P10" s="17">
        <v>0.212671108210642</v>
      </c>
      <c r="Q10" s="17">
        <v>0.19609193520755</v>
      </c>
    </row>
    <row r="11" spans="2:17" x14ac:dyDescent="0.35">
      <c r="B11" s="18" t="s">
        <v>219</v>
      </c>
      <c r="C11" s="17">
        <v>0.32357309347067298</v>
      </c>
      <c r="D11" s="17">
        <v>0.29335660993587098</v>
      </c>
      <c r="E11" s="17">
        <v>0.35413208346186098</v>
      </c>
      <c r="F11" s="17"/>
      <c r="G11" s="17">
        <v>0</v>
      </c>
      <c r="H11" s="17">
        <v>0.17335724519776199</v>
      </c>
      <c r="I11" s="17">
        <v>0.28721437046380299</v>
      </c>
      <c r="J11" s="17">
        <v>0.40413914502975601</v>
      </c>
      <c r="K11" s="17">
        <v>0.47692440550318299</v>
      </c>
      <c r="L11" s="17">
        <v>0.47177464072784903</v>
      </c>
      <c r="M11" s="17"/>
      <c r="N11" s="17">
        <v>0.26547704431838198</v>
      </c>
      <c r="O11" s="17">
        <v>0.38689338533307199</v>
      </c>
      <c r="P11" s="17">
        <v>0.39657892354014002</v>
      </c>
      <c r="Q11" s="17">
        <v>0.38952684284417499</v>
      </c>
    </row>
    <row r="12" spans="2:17" x14ac:dyDescent="0.35">
      <c r="B12" s="18" t="s">
        <v>57</v>
      </c>
      <c r="C12" s="19">
        <v>5.0456872903259301E-2</v>
      </c>
      <c r="D12" s="19">
        <v>3.5191744731115103E-2</v>
      </c>
      <c r="E12" s="19">
        <v>6.5782773737594502E-2</v>
      </c>
      <c r="F12" s="19"/>
      <c r="G12" s="19">
        <v>0</v>
      </c>
      <c r="H12" s="19">
        <v>2.64053125272629E-2</v>
      </c>
      <c r="I12" s="19">
        <v>4.6645657180293502E-2</v>
      </c>
      <c r="J12" s="19">
        <v>6.7609526722217705E-2</v>
      </c>
      <c r="K12" s="19">
        <v>5.5323920367466098E-2</v>
      </c>
      <c r="L12" s="19">
        <v>0</v>
      </c>
      <c r="M12" s="19"/>
      <c r="N12" s="19">
        <v>2.48229493405977E-2</v>
      </c>
      <c r="O12" s="19">
        <v>8.68596609625953E-2</v>
      </c>
      <c r="P12" s="19">
        <v>6.2227095088539401E-2</v>
      </c>
      <c r="Q12" s="19">
        <v>9.0724924864254597E-2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220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0.54481416870934696</v>
      </c>
      <c r="D9" s="17">
        <v>0.560454169687568</v>
      </c>
      <c r="E9" s="17">
        <v>0.52871109345301404</v>
      </c>
      <c r="F9" s="17"/>
      <c r="G9" s="17">
        <v>0.35594351893974102</v>
      </c>
      <c r="H9" s="17">
        <v>0.68487893730237404</v>
      </c>
      <c r="I9" s="17">
        <v>0.60396994277746796</v>
      </c>
      <c r="J9" s="17">
        <v>0.45714869522956197</v>
      </c>
      <c r="K9" s="17">
        <v>0.33239581776668498</v>
      </c>
      <c r="L9" s="17">
        <v>0.60819148835407899</v>
      </c>
      <c r="M9" s="17"/>
      <c r="N9" s="17">
        <v>0.61146600817889696</v>
      </c>
      <c r="O9" s="17">
        <v>0.46908926389824002</v>
      </c>
      <c r="P9" s="17">
        <v>0.47011422210050402</v>
      </c>
      <c r="Q9" s="17">
        <v>0.46201728947846499</v>
      </c>
    </row>
    <row r="10" spans="2:17" ht="29" x14ac:dyDescent="0.35">
      <c r="B10" s="18" t="s">
        <v>218</v>
      </c>
      <c r="C10" s="17">
        <v>0.18165808872209899</v>
      </c>
      <c r="D10" s="17">
        <v>0.19742770769797999</v>
      </c>
      <c r="E10" s="17">
        <v>0.16605791793900601</v>
      </c>
      <c r="F10" s="17"/>
      <c r="G10" s="17">
        <v>0.39424633069902099</v>
      </c>
      <c r="H10" s="17">
        <v>0.18859128178925</v>
      </c>
      <c r="I10" s="17">
        <v>0.17672209158207</v>
      </c>
      <c r="J10" s="17">
        <v>0.17778755562826701</v>
      </c>
      <c r="K10" s="17">
        <v>0.207240630217775</v>
      </c>
      <c r="L10" s="17">
        <v>4.0397336272448597E-2</v>
      </c>
      <c r="M10" s="17"/>
      <c r="N10" s="17">
        <v>0.16487474498083099</v>
      </c>
      <c r="O10" s="17">
        <v>0.20977060358116001</v>
      </c>
      <c r="P10" s="17">
        <v>0.21066270230967599</v>
      </c>
      <c r="Q10" s="17">
        <v>0.18777263030265701</v>
      </c>
    </row>
    <row r="11" spans="2:17" x14ac:dyDescent="0.35">
      <c r="B11" s="18" t="s">
        <v>219</v>
      </c>
      <c r="C11" s="17">
        <v>0.21767552810409499</v>
      </c>
      <c r="D11" s="17">
        <v>0.20293745440503899</v>
      </c>
      <c r="E11" s="17">
        <v>0.23264011442306801</v>
      </c>
      <c r="F11" s="17"/>
      <c r="G11" s="17">
        <v>0.24981015036123699</v>
      </c>
      <c r="H11" s="17">
        <v>0.111069855571109</v>
      </c>
      <c r="I11" s="17">
        <v>0.17494076421982699</v>
      </c>
      <c r="J11" s="17">
        <v>0.28905966048833198</v>
      </c>
      <c r="K11" s="17">
        <v>0.34638065158912201</v>
      </c>
      <c r="L11" s="17">
        <v>0.30466109403097602</v>
      </c>
      <c r="M11" s="17"/>
      <c r="N11" s="17">
        <v>0.18137093767651399</v>
      </c>
      <c r="O11" s="17">
        <v>0.24354418834925601</v>
      </c>
      <c r="P11" s="17">
        <v>0.263711211821401</v>
      </c>
      <c r="Q11" s="17">
        <v>0.28030352413027698</v>
      </c>
    </row>
    <row r="12" spans="2:17" x14ac:dyDescent="0.35">
      <c r="B12" s="18" t="s">
        <v>57</v>
      </c>
      <c r="C12" s="19">
        <v>5.5852214464458601E-2</v>
      </c>
      <c r="D12" s="19">
        <v>3.91806682094126E-2</v>
      </c>
      <c r="E12" s="19">
        <v>7.2590874184912293E-2</v>
      </c>
      <c r="F12" s="19"/>
      <c r="G12" s="19">
        <v>0</v>
      </c>
      <c r="H12" s="19">
        <v>1.5459925337267399E-2</v>
      </c>
      <c r="I12" s="19">
        <v>4.43672014206343E-2</v>
      </c>
      <c r="J12" s="19">
        <v>7.6004088653840299E-2</v>
      </c>
      <c r="K12" s="19">
        <v>0.113982900426418</v>
      </c>
      <c r="L12" s="19">
        <v>4.6750081342496801E-2</v>
      </c>
      <c r="M12" s="19"/>
      <c r="N12" s="19">
        <v>4.2288309163757899E-2</v>
      </c>
      <c r="O12" s="19">
        <v>7.7595944171344397E-2</v>
      </c>
      <c r="P12" s="19">
        <v>5.5511863768419198E-2</v>
      </c>
      <c r="Q12" s="19">
        <v>6.9906556088600399E-2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221</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0.32960683585225597</v>
      </c>
      <c r="D9" s="17">
        <v>0.36756350805466098</v>
      </c>
      <c r="E9" s="17">
        <v>0.29195109698222999</v>
      </c>
      <c r="F9" s="17"/>
      <c r="G9" s="17">
        <v>0.66273920087594496</v>
      </c>
      <c r="H9" s="17">
        <v>0.52643843246384503</v>
      </c>
      <c r="I9" s="17">
        <v>0.38536707483552002</v>
      </c>
      <c r="J9" s="17">
        <v>0.21468021582097899</v>
      </c>
      <c r="K9" s="17">
        <v>0.128656106537789</v>
      </c>
      <c r="L9" s="17">
        <v>0.111244827245575</v>
      </c>
      <c r="M9" s="17"/>
      <c r="N9" s="17">
        <v>0.41763604325224402</v>
      </c>
      <c r="O9" s="17">
        <v>0.20020987184191699</v>
      </c>
      <c r="P9" s="17">
        <v>0.26352750740799602</v>
      </c>
      <c r="Q9" s="17">
        <v>0.24244295546699299</v>
      </c>
    </row>
    <row r="10" spans="2:17" ht="29" x14ac:dyDescent="0.35">
      <c r="B10" s="18" t="s">
        <v>218</v>
      </c>
      <c r="C10" s="17">
        <v>0.216755783842977</v>
      </c>
      <c r="D10" s="17">
        <v>0.240071063681012</v>
      </c>
      <c r="E10" s="17">
        <v>0.192646195559905</v>
      </c>
      <c r="F10" s="17"/>
      <c r="G10" s="17">
        <v>0.21454100551899699</v>
      </c>
      <c r="H10" s="17">
        <v>0.24681002472035601</v>
      </c>
      <c r="I10" s="17">
        <v>0.24840291441021201</v>
      </c>
      <c r="J10" s="17">
        <v>0.15286708748031899</v>
      </c>
      <c r="K10" s="17">
        <v>0.215710528550317</v>
      </c>
      <c r="L10" s="17">
        <v>0.37772268271338399</v>
      </c>
      <c r="M10" s="17"/>
      <c r="N10" s="17">
        <v>0.22343693646708701</v>
      </c>
      <c r="O10" s="17">
        <v>0.22407044280299199</v>
      </c>
      <c r="P10" s="17">
        <v>0.19246162833007699</v>
      </c>
      <c r="Q10" s="17">
        <v>0.20030463119567499</v>
      </c>
    </row>
    <row r="11" spans="2:17" x14ac:dyDescent="0.35">
      <c r="B11" s="18" t="s">
        <v>219</v>
      </c>
      <c r="C11" s="17">
        <v>0.36430356529504598</v>
      </c>
      <c r="D11" s="17">
        <v>0.322751961061231</v>
      </c>
      <c r="E11" s="17">
        <v>0.40624604476301401</v>
      </c>
      <c r="F11" s="17"/>
      <c r="G11" s="17">
        <v>0.122719793605059</v>
      </c>
      <c r="H11" s="17">
        <v>0.185211903596088</v>
      </c>
      <c r="I11" s="17">
        <v>0.29148799608790699</v>
      </c>
      <c r="J11" s="17">
        <v>0.498816291729693</v>
      </c>
      <c r="K11" s="17">
        <v>0.58011583047392801</v>
      </c>
      <c r="L11" s="17">
        <v>0.275290324658792</v>
      </c>
      <c r="M11" s="17"/>
      <c r="N11" s="17">
        <v>0.29259021017863202</v>
      </c>
      <c r="O11" s="17">
        <v>0.45116869074363097</v>
      </c>
      <c r="P11" s="17">
        <v>0.44429973522953198</v>
      </c>
      <c r="Q11" s="17">
        <v>0.44284330621450602</v>
      </c>
    </row>
    <row r="12" spans="2:17" x14ac:dyDescent="0.35">
      <c r="B12" s="18" t="s">
        <v>57</v>
      </c>
      <c r="C12" s="19">
        <v>8.9333815009721401E-2</v>
      </c>
      <c r="D12" s="19">
        <v>6.9613467203094803E-2</v>
      </c>
      <c r="E12" s="19">
        <v>0.109156662694851</v>
      </c>
      <c r="F12" s="19"/>
      <c r="G12" s="19">
        <v>0</v>
      </c>
      <c r="H12" s="19">
        <v>4.1539639219711502E-2</v>
      </c>
      <c r="I12" s="19">
        <v>7.4742014666360906E-2</v>
      </c>
      <c r="J12" s="19">
        <v>0.133636404969009</v>
      </c>
      <c r="K12" s="19">
        <v>7.5517534437966993E-2</v>
      </c>
      <c r="L12" s="19">
        <v>0.23574216538225001</v>
      </c>
      <c r="M12" s="19"/>
      <c r="N12" s="19">
        <v>6.6336810102037194E-2</v>
      </c>
      <c r="O12" s="19">
        <v>0.12455099461145901</v>
      </c>
      <c r="P12" s="19">
        <v>9.9711129032395193E-2</v>
      </c>
      <c r="Q12" s="19">
        <v>0.114409107122826</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222</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0.49325743158590502</v>
      </c>
      <c r="D9" s="17">
        <v>0.54070598817312598</v>
      </c>
      <c r="E9" s="17">
        <v>0.44527239257710499</v>
      </c>
      <c r="F9" s="17"/>
      <c r="G9" s="17">
        <v>0.604825539968466</v>
      </c>
      <c r="H9" s="17">
        <v>0.629093058969451</v>
      </c>
      <c r="I9" s="17">
        <v>0.50940242170412398</v>
      </c>
      <c r="J9" s="17">
        <v>0.43100715883744001</v>
      </c>
      <c r="K9" s="17">
        <v>0.41837518772064097</v>
      </c>
      <c r="L9" s="17">
        <v>0.40457719813138299</v>
      </c>
      <c r="M9" s="17"/>
      <c r="N9" s="17">
        <v>0.56724057475742895</v>
      </c>
      <c r="O9" s="17">
        <v>0.44874535128707199</v>
      </c>
      <c r="P9" s="17">
        <v>0.404844430178951</v>
      </c>
      <c r="Q9" s="17">
        <v>0.35510869236016401</v>
      </c>
    </row>
    <row r="10" spans="2:17" ht="29" x14ac:dyDescent="0.35">
      <c r="B10" s="18" t="s">
        <v>218</v>
      </c>
      <c r="C10" s="17">
        <v>0.21621029679044701</v>
      </c>
      <c r="D10" s="17">
        <v>0.23240294508913001</v>
      </c>
      <c r="E10" s="17">
        <v>0.20022112417530299</v>
      </c>
      <c r="F10" s="17"/>
      <c r="G10" s="17">
        <v>0.18860448250869299</v>
      </c>
      <c r="H10" s="17">
        <v>0.23279636763290701</v>
      </c>
      <c r="I10" s="17">
        <v>0.229451027384557</v>
      </c>
      <c r="J10" s="17">
        <v>0.19651622238862201</v>
      </c>
      <c r="K10" s="17">
        <v>0.197967650444101</v>
      </c>
      <c r="L10" s="17">
        <v>0.15646591762888301</v>
      </c>
      <c r="M10" s="17"/>
      <c r="N10" s="17">
        <v>0.222421482457031</v>
      </c>
      <c r="O10" s="17">
        <v>0.20517680459926901</v>
      </c>
      <c r="P10" s="17">
        <v>0.19383624283106901</v>
      </c>
      <c r="Q10" s="17">
        <v>0.223874983658545</v>
      </c>
    </row>
    <row r="11" spans="2:17" x14ac:dyDescent="0.35">
      <c r="B11" s="18" t="s">
        <v>219</v>
      </c>
      <c r="C11" s="17">
        <v>0.21204106408971199</v>
      </c>
      <c r="D11" s="17">
        <v>0.16868860200878499</v>
      </c>
      <c r="E11" s="17">
        <v>0.25563440701350298</v>
      </c>
      <c r="F11" s="17"/>
      <c r="G11" s="17">
        <v>0.20656997752284101</v>
      </c>
      <c r="H11" s="17">
        <v>9.6356446312827401E-2</v>
      </c>
      <c r="I11" s="17">
        <v>0.19196840139400501</v>
      </c>
      <c r="J11" s="17">
        <v>0.26990640421101603</v>
      </c>
      <c r="K11" s="17">
        <v>0.27502035009683701</v>
      </c>
      <c r="L11" s="17">
        <v>0.39220680289723697</v>
      </c>
      <c r="M11" s="17"/>
      <c r="N11" s="17">
        <v>0.16281270566551101</v>
      </c>
      <c r="O11" s="17">
        <v>0.22391281063691301</v>
      </c>
      <c r="P11" s="17">
        <v>0.293786370280048</v>
      </c>
      <c r="Q11" s="17">
        <v>0.30869011726773099</v>
      </c>
    </row>
    <row r="12" spans="2:17" x14ac:dyDescent="0.35">
      <c r="B12" s="18" t="s">
        <v>57</v>
      </c>
      <c r="C12" s="19">
        <v>7.8491207533936305E-2</v>
      </c>
      <c r="D12" s="19">
        <v>5.8202464728959097E-2</v>
      </c>
      <c r="E12" s="19">
        <v>9.8872076234088502E-2</v>
      </c>
      <c r="F12" s="19"/>
      <c r="G12" s="19">
        <v>0</v>
      </c>
      <c r="H12" s="19">
        <v>4.1754127084813901E-2</v>
      </c>
      <c r="I12" s="19">
        <v>6.9178149517313603E-2</v>
      </c>
      <c r="J12" s="19">
        <v>0.10257021456292199</v>
      </c>
      <c r="K12" s="19">
        <v>0.10863681173842001</v>
      </c>
      <c r="L12" s="19">
        <v>4.6750081342496801E-2</v>
      </c>
      <c r="M12" s="19"/>
      <c r="N12" s="19">
        <v>4.7525237120028499E-2</v>
      </c>
      <c r="O12" s="19">
        <v>0.122165033476746</v>
      </c>
      <c r="P12" s="19">
        <v>0.107532956709932</v>
      </c>
      <c r="Q12" s="19">
        <v>0.11232620671356</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Q3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60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61</v>
      </c>
      <c r="C9" s="17">
        <v>0.38282410780570902</v>
      </c>
      <c r="D9" s="17">
        <v>0.348119236632977</v>
      </c>
      <c r="E9" s="17">
        <v>0.41793347450628598</v>
      </c>
      <c r="F9" s="17"/>
      <c r="G9" s="17">
        <v>0.16931670685467301</v>
      </c>
      <c r="H9" s="17">
        <v>0.38270533147492403</v>
      </c>
      <c r="I9" s="17">
        <v>0.40330744435857202</v>
      </c>
      <c r="J9" s="17">
        <v>0.364535435145658</v>
      </c>
      <c r="K9" s="17">
        <v>0.35979473357328401</v>
      </c>
      <c r="L9" s="17">
        <v>0.34598440649336198</v>
      </c>
      <c r="M9" s="17"/>
      <c r="N9" s="17">
        <v>0.352306671451317</v>
      </c>
      <c r="O9" s="17">
        <v>0.43632132159493398</v>
      </c>
      <c r="P9" s="17">
        <v>0.40968328345037502</v>
      </c>
      <c r="Q9" s="17">
        <v>0.416814612023585</v>
      </c>
    </row>
    <row r="10" spans="2:17" ht="29" x14ac:dyDescent="0.35">
      <c r="B10" s="18" t="s">
        <v>62</v>
      </c>
      <c r="C10" s="17">
        <v>0.36053804118256999</v>
      </c>
      <c r="D10" s="17">
        <v>0.35267749412263</v>
      </c>
      <c r="E10" s="17">
        <v>0.36876221554819899</v>
      </c>
      <c r="F10" s="17"/>
      <c r="G10" s="17">
        <v>0.46746646095644701</v>
      </c>
      <c r="H10" s="17">
        <v>0.40968447360381399</v>
      </c>
      <c r="I10" s="17">
        <v>0.38471687418108003</v>
      </c>
      <c r="J10" s="17">
        <v>0.316838058459746</v>
      </c>
      <c r="K10" s="17">
        <v>0.313249612577846</v>
      </c>
      <c r="L10" s="17">
        <v>0.24345992610527201</v>
      </c>
      <c r="M10" s="17"/>
      <c r="N10" s="17">
        <v>0.39684899712407201</v>
      </c>
      <c r="O10" s="17">
        <v>0.28765787924300201</v>
      </c>
      <c r="P10" s="17">
        <v>0.38791386129789701</v>
      </c>
      <c r="Q10" s="17">
        <v>0.29213487321474002</v>
      </c>
    </row>
    <row r="11" spans="2:17" x14ac:dyDescent="0.35">
      <c r="B11" s="18" t="s">
        <v>63</v>
      </c>
      <c r="C11" s="17">
        <v>0.33147047794149698</v>
      </c>
      <c r="D11" s="17">
        <v>0.35917802341939398</v>
      </c>
      <c r="E11" s="17">
        <v>0.30407286822845397</v>
      </c>
      <c r="F11" s="17"/>
      <c r="G11" s="17">
        <v>0.32459784758318999</v>
      </c>
      <c r="H11" s="17">
        <v>0.38995667158602798</v>
      </c>
      <c r="I11" s="17">
        <v>0.333189788090061</v>
      </c>
      <c r="J11" s="17">
        <v>0.31563600322950103</v>
      </c>
      <c r="K11" s="17">
        <v>0.29471705888140598</v>
      </c>
      <c r="L11" s="17">
        <v>0.26755733573590201</v>
      </c>
      <c r="M11" s="17"/>
      <c r="N11" s="17">
        <v>0.352434547868411</v>
      </c>
      <c r="O11" s="17">
        <v>0.33798815568847601</v>
      </c>
      <c r="P11" s="17">
        <v>0.33429085801831998</v>
      </c>
      <c r="Q11" s="17">
        <v>0.24641346217198601</v>
      </c>
    </row>
    <row r="12" spans="2:17" ht="29" x14ac:dyDescent="0.35">
      <c r="B12" s="18" t="s">
        <v>64</v>
      </c>
      <c r="C12" s="17">
        <v>0.24879211772430501</v>
      </c>
      <c r="D12" s="17">
        <v>0.250852965397446</v>
      </c>
      <c r="E12" s="17">
        <v>0.246976971339679</v>
      </c>
      <c r="F12" s="17"/>
      <c r="G12" s="17">
        <v>4.4973662290790903E-2</v>
      </c>
      <c r="H12" s="17">
        <v>0.22484674522641901</v>
      </c>
      <c r="I12" s="17">
        <v>0.23756968861986599</v>
      </c>
      <c r="J12" s="17">
        <v>0.28327145953280097</v>
      </c>
      <c r="K12" s="17">
        <v>0.23713253685959801</v>
      </c>
      <c r="L12" s="17">
        <v>0.26549059247281298</v>
      </c>
      <c r="M12" s="17"/>
      <c r="N12" s="17">
        <v>0.251162184363112</v>
      </c>
      <c r="O12" s="17">
        <v>0.22890961582173</v>
      </c>
      <c r="P12" s="17">
        <v>0.25518892508803898</v>
      </c>
      <c r="Q12" s="17">
        <v>0.25638780862492899</v>
      </c>
    </row>
    <row r="13" spans="2:17" x14ac:dyDescent="0.35">
      <c r="B13" s="18" t="s">
        <v>65</v>
      </c>
      <c r="C13" s="17">
        <v>0.21987089102666399</v>
      </c>
      <c r="D13" s="17">
        <v>0.230354130489964</v>
      </c>
      <c r="E13" s="17">
        <v>0.20959874717415</v>
      </c>
      <c r="F13" s="17"/>
      <c r="G13" s="17">
        <v>0.28437042087618197</v>
      </c>
      <c r="H13" s="17">
        <v>0.21178356881976901</v>
      </c>
      <c r="I13" s="17">
        <v>0.208025731507962</v>
      </c>
      <c r="J13" s="17">
        <v>0.220091852688825</v>
      </c>
      <c r="K13" s="17">
        <v>0.29808413361275998</v>
      </c>
      <c r="L13" s="17">
        <v>0.146666185442904</v>
      </c>
      <c r="M13" s="17"/>
      <c r="N13" s="17">
        <v>0.228118817912249</v>
      </c>
      <c r="O13" s="17">
        <v>0.23907475683252299</v>
      </c>
      <c r="P13" s="17">
        <v>0.19803497583513999</v>
      </c>
      <c r="Q13" s="17">
        <v>0.18808181899991</v>
      </c>
    </row>
    <row r="14" spans="2:17" x14ac:dyDescent="0.35">
      <c r="B14" s="18" t="s">
        <v>66</v>
      </c>
      <c r="C14" s="17">
        <v>0.15028295832604899</v>
      </c>
      <c r="D14" s="17">
        <v>0.139289482862302</v>
      </c>
      <c r="E14" s="17">
        <v>0.16143338884070799</v>
      </c>
      <c r="F14" s="17"/>
      <c r="G14" s="17">
        <v>0</v>
      </c>
      <c r="H14" s="17">
        <v>0.16325713214529</v>
      </c>
      <c r="I14" s="17">
        <v>0.166649066298413</v>
      </c>
      <c r="J14" s="17">
        <v>0.13626226571539199</v>
      </c>
      <c r="K14" s="17">
        <v>0.103852120447256</v>
      </c>
      <c r="L14" s="17">
        <v>0.157994908588072</v>
      </c>
      <c r="M14" s="17"/>
      <c r="N14" s="17">
        <v>0.14815529749817599</v>
      </c>
      <c r="O14" s="17">
        <v>0.14260305470687101</v>
      </c>
      <c r="P14" s="17">
        <v>0.15478182430898399</v>
      </c>
      <c r="Q14" s="17">
        <v>0.169521520298161</v>
      </c>
    </row>
    <row r="15" spans="2:17" ht="29" x14ac:dyDescent="0.35">
      <c r="B15" s="18" t="s">
        <v>67</v>
      </c>
      <c r="C15" s="17">
        <v>0.139713658222829</v>
      </c>
      <c r="D15" s="17">
        <v>0.14805632118883599</v>
      </c>
      <c r="E15" s="17">
        <v>0.13051060344728899</v>
      </c>
      <c r="F15" s="17"/>
      <c r="G15" s="17">
        <v>0.21308066412537499</v>
      </c>
      <c r="H15" s="17">
        <v>0.17595053530305199</v>
      </c>
      <c r="I15" s="17">
        <v>0.15888948647213599</v>
      </c>
      <c r="J15" s="17">
        <v>9.3728142430061501E-2</v>
      </c>
      <c r="K15" s="17">
        <v>0.13578075031023201</v>
      </c>
      <c r="L15" s="17">
        <v>0.18706352171535301</v>
      </c>
      <c r="M15" s="17"/>
      <c r="N15" s="17">
        <v>0.14825589913908099</v>
      </c>
      <c r="O15" s="17">
        <v>0.11967489851071</v>
      </c>
      <c r="P15" s="17">
        <v>0.112716380664019</v>
      </c>
      <c r="Q15" s="17">
        <v>0.15416308284795399</v>
      </c>
    </row>
    <row r="16" spans="2:17" x14ac:dyDescent="0.35">
      <c r="B16" s="18" t="s">
        <v>68</v>
      </c>
      <c r="C16" s="17">
        <v>0.134035892492324</v>
      </c>
      <c r="D16" s="17">
        <v>0.13494127481819801</v>
      </c>
      <c r="E16" s="17">
        <v>0.133263023845828</v>
      </c>
      <c r="F16" s="17"/>
      <c r="G16" s="17">
        <v>0.25242748564112899</v>
      </c>
      <c r="H16" s="17">
        <v>0.13505262831672299</v>
      </c>
      <c r="I16" s="17">
        <v>0.13671191759315901</v>
      </c>
      <c r="J16" s="17">
        <v>0.13225253228651301</v>
      </c>
      <c r="K16" s="17">
        <v>0.12252555117873599</v>
      </c>
      <c r="L16" s="17">
        <v>4.6750081342496801E-2</v>
      </c>
      <c r="M16" s="17"/>
      <c r="N16" s="17">
        <v>0.13732287459775699</v>
      </c>
      <c r="O16" s="17">
        <v>9.0836605042547203E-2</v>
      </c>
      <c r="P16" s="17">
        <v>0.16713867991791601</v>
      </c>
      <c r="Q16" s="17">
        <v>0.140903732268016</v>
      </c>
    </row>
    <row r="17" spans="2:17" ht="29" x14ac:dyDescent="0.35">
      <c r="B17" s="18" t="s">
        <v>69</v>
      </c>
      <c r="C17" s="17">
        <v>0.13193435933204201</v>
      </c>
      <c r="D17" s="17">
        <v>0.14313135013909001</v>
      </c>
      <c r="E17" s="17">
        <v>0.12086061382030799</v>
      </c>
      <c r="F17" s="17"/>
      <c r="G17" s="17">
        <v>5.7513245153414203E-2</v>
      </c>
      <c r="H17" s="17">
        <v>0.104568136320306</v>
      </c>
      <c r="I17" s="17">
        <v>0.12783282761654699</v>
      </c>
      <c r="J17" s="17">
        <v>0.131356397848399</v>
      </c>
      <c r="K17" s="17">
        <v>0.21005208961233701</v>
      </c>
      <c r="L17" s="17">
        <v>8.9075979939345407E-2</v>
      </c>
      <c r="M17" s="17"/>
      <c r="N17" s="17">
        <v>0.13037632848151301</v>
      </c>
      <c r="O17" s="17">
        <v>0.143423549649316</v>
      </c>
      <c r="P17" s="17">
        <v>0.11105401603906501</v>
      </c>
      <c r="Q17" s="17">
        <v>0.14658993952031901</v>
      </c>
    </row>
    <row r="18" spans="2:17" ht="29" x14ac:dyDescent="0.35">
      <c r="B18" s="18" t="s">
        <v>70</v>
      </c>
      <c r="C18" s="17">
        <v>0.13033992414789999</v>
      </c>
      <c r="D18" s="17">
        <v>0.11875566420385</v>
      </c>
      <c r="E18" s="17">
        <v>0.14206174081539999</v>
      </c>
      <c r="F18" s="17"/>
      <c r="G18" s="17">
        <v>9.7270283243712494E-2</v>
      </c>
      <c r="H18" s="17">
        <v>0.106508348170581</v>
      </c>
      <c r="I18" s="17">
        <v>0.12628929111596801</v>
      </c>
      <c r="J18" s="17">
        <v>0.154703507602451</v>
      </c>
      <c r="K18" s="17">
        <v>0.11579632285767499</v>
      </c>
      <c r="L18" s="17">
        <v>0</v>
      </c>
      <c r="M18" s="17"/>
      <c r="N18" s="17">
        <v>0.124669395062896</v>
      </c>
      <c r="O18" s="17">
        <v>0.13399546566450801</v>
      </c>
      <c r="P18" s="17">
        <v>0.123777116783643</v>
      </c>
      <c r="Q18" s="17">
        <v>0.148120089207641</v>
      </c>
    </row>
    <row r="19" spans="2:17" ht="29" x14ac:dyDescent="0.35">
      <c r="B19" s="18" t="s">
        <v>71</v>
      </c>
      <c r="C19" s="17">
        <v>8.7818567873758802E-2</v>
      </c>
      <c r="D19" s="17">
        <v>8.6390620543166999E-2</v>
      </c>
      <c r="E19" s="17">
        <v>8.9334746659077799E-2</v>
      </c>
      <c r="F19" s="17"/>
      <c r="G19" s="17">
        <v>0.21922991614104101</v>
      </c>
      <c r="H19" s="17">
        <v>0.103841637634994</v>
      </c>
      <c r="I19" s="17">
        <v>8.1064796094435607E-2</v>
      </c>
      <c r="J19" s="17">
        <v>8.8096589058001204E-2</v>
      </c>
      <c r="K19" s="17">
        <v>6.9646565914507505E-2</v>
      </c>
      <c r="L19" s="17">
        <v>0.27353580500588398</v>
      </c>
      <c r="M19" s="17"/>
      <c r="N19" s="17">
        <v>9.1453215677835598E-2</v>
      </c>
      <c r="O19" s="17">
        <v>7.3429793565704005E-2</v>
      </c>
      <c r="P19" s="17">
        <v>7.4578464162004199E-2</v>
      </c>
      <c r="Q19" s="17">
        <v>0.102268547445359</v>
      </c>
    </row>
    <row r="20" spans="2:17" x14ac:dyDescent="0.35">
      <c r="B20" s="18" t="s">
        <v>72</v>
      </c>
      <c r="C20" s="17">
        <v>7.6668498993574197E-2</v>
      </c>
      <c r="D20" s="17">
        <v>9.4189222821251001E-2</v>
      </c>
      <c r="E20" s="17">
        <v>5.9211709483262397E-2</v>
      </c>
      <c r="F20" s="17"/>
      <c r="G20" s="17">
        <v>0</v>
      </c>
      <c r="H20" s="17">
        <v>0.101661943904496</v>
      </c>
      <c r="I20" s="17">
        <v>9.6238992399020007E-2</v>
      </c>
      <c r="J20" s="17">
        <v>4.8226733315828399E-2</v>
      </c>
      <c r="K20" s="17">
        <v>4.8457022783105201E-2</v>
      </c>
      <c r="L20" s="17">
        <v>0</v>
      </c>
      <c r="M20" s="17"/>
      <c r="N20" s="17">
        <v>9.8816381749242094E-2</v>
      </c>
      <c r="O20" s="17">
        <v>3.2531809728434197E-2</v>
      </c>
      <c r="P20" s="17">
        <v>6.17483998786824E-2</v>
      </c>
      <c r="Q20" s="17">
        <v>6.6677544758180093E-2</v>
      </c>
    </row>
    <row r="21" spans="2:17" ht="29" x14ac:dyDescent="0.35">
      <c r="B21" s="18" t="s">
        <v>73</v>
      </c>
      <c r="C21" s="17">
        <v>6.9467186908570497E-2</v>
      </c>
      <c r="D21" s="17">
        <v>7.0353034047879695E-2</v>
      </c>
      <c r="E21" s="17">
        <v>6.7656371065560994E-2</v>
      </c>
      <c r="F21" s="17"/>
      <c r="G21" s="17">
        <v>0.18112046716149499</v>
      </c>
      <c r="H21" s="17">
        <v>8.3539314524034597E-2</v>
      </c>
      <c r="I21" s="17">
        <v>5.7198367269802201E-2</v>
      </c>
      <c r="J21" s="17">
        <v>7.0419744871682399E-2</v>
      </c>
      <c r="K21" s="17">
        <v>8.2675636795100094E-2</v>
      </c>
      <c r="L21" s="17">
        <v>0.26663126460636499</v>
      </c>
      <c r="M21" s="17"/>
      <c r="N21" s="17">
        <v>6.9052883825975506E-2</v>
      </c>
      <c r="O21" s="17">
        <v>8.66267713429969E-2</v>
      </c>
      <c r="P21" s="17">
        <v>6.9716037710950599E-2</v>
      </c>
      <c r="Q21" s="17">
        <v>4.7967810176246801E-2</v>
      </c>
    </row>
    <row r="22" spans="2:17" x14ac:dyDescent="0.35">
      <c r="B22" s="18" t="s">
        <v>74</v>
      </c>
      <c r="C22" s="17">
        <v>6.5473276477895997E-2</v>
      </c>
      <c r="D22" s="17">
        <v>7.3847734567057996E-2</v>
      </c>
      <c r="E22" s="17">
        <v>5.71580135289197E-2</v>
      </c>
      <c r="F22" s="17"/>
      <c r="G22" s="17">
        <v>0.19535191382067099</v>
      </c>
      <c r="H22" s="17">
        <v>7.0959931437661203E-2</v>
      </c>
      <c r="I22" s="17">
        <v>5.89107260974489E-2</v>
      </c>
      <c r="J22" s="17">
        <v>6.8258180418888995E-2</v>
      </c>
      <c r="K22" s="17">
        <v>6.0704353211953901E-2</v>
      </c>
      <c r="L22" s="17">
        <v>0.17834317485786799</v>
      </c>
      <c r="M22" s="17"/>
      <c r="N22" s="17">
        <v>7.3710706944496301E-2</v>
      </c>
      <c r="O22" s="17">
        <v>6.2376843799420698E-2</v>
      </c>
      <c r="P22" s="17">
        <v>3.9578186246491703E-2</v>
      </c>
      <c r="Q22" s="17">
        <v>5.8469562709134802E-2</v>
      </c>
    </row>
    <row r="23" spans="2:17" x14ac:dyDescent="0.35">
      <c r="B23" s="18" t="s">
        <v>75</v>
      </c>
      <c r="C23" s="17">
        <v>6.0929804972292403E-2</v>
      </c>
      <c r="D23" s="17">
        <v>7.3859929125876606E-2</v>
      </c>
      <c r="E23" s="17">
        <v>4.7057827742375699E-2</v>
      </c>
      <c r="F23" s="17"/>
      <c r="G23" s="17">
        <v>9.6935223012593594E-2</v>
      </c>
      <c r="H23" s="17">
        <v>5.9556100210525299E-2</v>
      </c>
      <c r="I23" s="17">
        <v>5.7654858947789898E-2</v>
      </c>
      <c r="J23" s="17">
        <v>6.5552848181592197E-2</v>
      </c>
      <c r="K23" s="17">
        <v>6.6757591285280596E-2</v>
      </c>
      <c r="L23" s="17">
        <v>0</v>
      </c>
      <c r="M23" s="17"/>
      <c r="N23" s="17">
        <v>7.0919947978455897E-2</v>
      </c>
      <c r="O23" s="17">
        <v>5.1103280256692203E-2</v>
      </c>
      <c r="P23" s="17">
        <v>4.7000043046459501E-2</v>
      </c>
      <c r="Q23" s="17">
        <v>4.7012464168809401E-2</v>
      </c>
    </row>
    <row r="24" spans="2:17" ht="29" x14ac:dyDescent="0.35">
      <c r="B24" s="18" t="s">
        <v>76</v>
      </c>
      <c r="C24" s="17">
        <v>4.4058796368348099E-2</v>
      </c>
      <c r="D24" s="17">
        <v>5.5314305516253097E-2</v>
      </c>
      <c r="E24" s="17">
        <v>3.2839199942796798E-2</v>
      </c>
      <c r="F24" s="17"/>
      <c r="G24" s="17">
        <v>0.27602868043446299</v>
      </c>
      <c r="H24" s="17">
        <v>2.36147752821733E-2</v>
      </c>
      <c r="I24" s="17">
        <v>4.81091412558192E-2</v>
      </c>
      <c r="J24" s="17">
        <v>3.3951894041885498E-2</v>
      </c>
      <c r="K24" s="17">
        <v>4.62436052008754E-2</v>
      </c>
      <c r="L24" s="17">
        <v>0.30895716320321298</v>
      </c>
      <c r="M24" s="17"/>
      <c r="N24" s="17">
        <v>3.9546759058307498E-2</v>
      </c>
      <c r="O24" s="17">
        <v>4.1749019985742299E-2</v>
      </c>
      <c r="P24" s="17">
        <v>3.3154142222952002E-2</v>
      </c>
      <c r="Q24" s="17">
        <v>5.9271398454455303E-2</v>
      </c>
    </row>
    <row r="25" spans="2:17" x14ac:dyDescent="0.35">
      <c r="B25" s="18" t="s">
        <v>57</v>
      </c>
      <c r="C25" s="17">
        <v>1.1574261426134E-2</v>
      </c>
      <c r="D25" s="17">
        <v>6.4707793611484899E-3</v>
      </c>
      <c r="E25" s="17">
        <v>1.6692801733233401E-2</v>
      </c>
      <c r="F25" s="17"/>
      <c r="G25" s="17">
        <v>0</v>
      </c>
      <c r="H25" s="17">
        <v>0</v>
      </c>
      <c r="I25" s="17">
        <v>1.3913794095629799E-2</v>
      </c>
      <c r="J25" s="17">
        <v>1.5819259380940701E-2</v>
      </c>
      <c r="K25" s="17">
        <v>3.50539304898705E-3</v>
      </c>
      <c r="L25" s="17">
        <v>0</v>
      </c>
      <c r="M25" s="17"/>
      <c r="N25" s="17">
        <v>7.7495807752860401E-3</v>
      </c>
      <c r="O25" s="17">
        <v>1.2921101329435801E-2</v>
      </c>
      <c r="P25" s="17">
        <v>1.2942977379068301E-2</v>
      </c>
      <c r="Q25" s="17">
        <v>2.29857114115514E-2</v>
      </c>
    </row>
    <row r="26" spans="2:17" x14ac:dyDescent="0.35">
      <c r="B26" s="18" t="s">
        <v>77</v>
      </c>
      <c r="C26" s="19">
        <v>3.92965948683291E-2</v>
      </c>
      <c r="D26" s="19">
        <v>3.6098217061373603E-2</v>
      </c>
      <c r="E26" s="19">
        <v>4.2536239814083797E-2</v>
      </c>
      <c r="F26" s="19"/>
      <c r="G26" s="19">
        <v>0</v>
      </c>
      <c r="H26" s="19">
        <v>3.0177127619383199E-2</v>
      </c>
      <c r="I26" s="19">
        <v>3.12367262213776E-2</v>
      </c>
      <c r="J26" s="19">
        <v>5.2539927668337302E-2</v>
      </c>
      <c r="K26" s="19">
        <v>5.6232480312819799E-2</v>
      </c>
      <c r="L26" s="19">
        <v>0</v>
      </c>
      <c r="M26" s="19"/>
      <c r="N26" s="19">
        <v>3.2585753536969103E-2</v>
      </c>
      <c r="O26" s="19">
        <v>5.8562554744940702E-2</v>
      </c>
      <c r="P26" s="19">
        <v>4.1429517776351198E-2</v>
      </c>
      <c r="Q26" s="19">
        <v>4.0265703727667197E-2</v>
      </c>
    </row>
    <row r="27" spans="2:17" x14ac:dyDescent="0.35">
      <c r="B27" s="16"/>
    </row>
    <row r="28" spans="2:17" x14ac:dyDescent="0.35">
      <c r="B28" t="s">
        <v>409</v>
      </c>
    </row>
    <row r="29" spans="2:17" x14ac:dyDescent="0.35">
      <c r="B29" t="s">
        <v>410</v>
      </c>
    </row>
    <row r="31" spans="2:17" x14ac:dyDescent="0.35">
      <c r="B31"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223</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43.5" x14ac:dyDescent="0.35">
      <c r="B9" s="18" t="s">
        <v>224</v>
      </c>
      <c r="C9" s="17">
        <v>0.29518213525811898</v>
      </c>
      <c r="D9" s="17">
        <v>0.34812870870786899</v>
      </c>
      <c r="E9" s="17">
        <v>0.242491840173056</v>
      </c>
      <c r="F9" s="17"/>
      <c r="G9" s="17">
        <v>0.35945199647485099</v>
      </c>
      <c r="H9" s="17">
        <v>0.485828860178737</v>
      </c>
      <c r="I9" s="17">
        <v>0.34127097747028401</v>
      </c>
      <c r="J9" s="17">
        <v>0.17319968297719601</v>
      </c>
      <c r="K9" s="17">
        <v>0.17800609439988299</v>
      </c>
      <c r="L9" s="17">
        <v>0.36900243079549799</v>
      </c>
      <c r="M9" s="17"/>
      <c r="N9" s="17">
        <v>0.38928963152278101</v>
      </c>
      <c r="O9" s="17">
        <v>0.190615884978066</v>
      </c>
      <c r="P9" s="17">
        <v>0.178208716542092</v>
      </c>
      <c r="Q9" s="17">
        <v>0.183970367225507</v>
      </c>
    </row>
    <row r="10" spans="2:17" ht="29" x14ac:dyDescent="0.35">
      <c r="B10" s="18" t="s">
        <v>225</v>
      </c>
      <c r="C10" s="17">
        <v>0.248361150363894</v>
      </c>
      <c r="D10" s="17">
        <v>0.27976411842989402</v>
      </c>
      <c r="E10" s="17">
        <v>0.216189626181159</v>
      </c>
      <c r="F10" s="17"/>
      <c r="G10" s="17">
        <v>0.376344425093317</v>
      </c>
      <c r="H10" s="17">
        <v>0.30544088314858903</v>
      </c>
      <c r="I10" s="17">
        <v>0.26408248939967399</v>
      </c>
      <c r="J10" s="17">
        <v>0.216953982833959</v>
      </c>
      <c r="K10" s="17">
        <v>0.189823558077506</v>
      </c>
      <c r="L10" s="17">
        <v>0.111244827245575</v>
      </c>
      <c r="M10" s="17"/>
      <c r="N10" s="17">
        <v>0.26785997931275501</v>
      </c>
      <c r="O10" s="17">
        <v>0.22115590064883001</v>
      </c>
      <c r="P10" s="17">
        <v>0.26097896378248198</v>
      </c>
      <c r="Q10" s="17">
        <v>0.20781185578483599</v>
      </c>
    </row>
    <row r="11" spans="2:17" ht="29" x14ac:dyDescent="0.35">
      <c r="B11" s="18" t="s">
        <v>226</v>
      </c>
      <c r="C11" s="17">
        <v>0.41990335516530503</v>
      </c>
      <c r="D11" s="17">
        <v>0.354222449397327</v>
      </c>
      <c r="E11" s="17">
        <v>0.48604720242031901</v>
      </c>
      <c r="F11" s="17"/>
      <c r="G11" s="17">
        <v>0.18645744711756401</v>
      </c>
      <c r="H11" s="17">
        <v>0.188178637129856</v>
      </c>
      <c r="I11" s="17">
        <v>0.35711614881016801</v>
      </c>
      <c r="J11" s="17">
        <v>0.56960212354963202</v>
      </c>
      <c r="K11" s="17">
        <v>0.59318706410031896</v>
      </c>
      <c r="L11" s="17">
        <v>0.479355405686478</v>
      </c>
      <c r="M11" s="17"/>
      <c r="N11" s="17">
        <v>0.319961998466885</v>
      </c>
      <c r="O11" s="17">
        <v>0.55135379572383003</v>
      </c>
      <c r="P11" s="17">
        <v>0.53480392980041203</v>
      </c>
      <c r="Q11" s="17">
        <v>0.519354106250424</v>
      </c>
    </row>
    <row r="12" spans="2:17" x14ac:dyDescent="0.35">
      <c r="B12" s="18" t="s">
        <v>57</v>
      </c>
      <c r="C12" s="19">
        <v>3.6553359212682303E-2</v>
      </c>
      <c r="D12" s="19">
        <v>1.78847234649098E-2</v>
      </c>
      <c r="E12" s="19">
        <v>5.5271331225465903E-2</v>
      </c>
      <c r="F12" s="19"/>
      <c r="G12" s="19">
        <v>7.7746131314267802E-2</v>
      </c>
      <c r="H12" s="19">
        <v>2.05516195428176E-2</v>
      </c>
      <c r="I12" s="19">
        <v>3.7530384319874099E-2</v>
      </c>
      <c r="J12" s="19">
        <v>4.0244210639213698E-2</v>
      </c>
      <c r="K12" s="19">
        <v>3.89832834222913E-2</v>
      </c>
      <c r="L12" s="19">
        <v>4.0397336272448597E-2</v>
      </c>
      <c r="M12" s="19"/>
      <c r="N12" s="19">
        <v>2.2888390697578798E-2</v>
      </c>
      <c r="O12" s="19">
        <v>3.6874418649274397E-2</v>
      </c>
      <c r="P12" s="19">
        <v>2.6008389875014502E-2</v>
      </c>
      <c r="Q12" s="19">
        <v>8.8863670739233805E-2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227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228</v>
      </c>
      <c r="C9" s="17">
        <v>8.9467948296731603E-2</v>
      </c>
      <c r="D9" s="17">
        <v>0.109650950595244</v>
      </c>
      <c r="E9" s="17">
        <v>6.9359737164772894E-2</v>
      </c>
      <c r="F9" s="17"/>
      <c r="G9" s="17">
        <v>0.19950145517881099</v>
      </c>
      <c r="H9" s="17">
        <v>0.15644440242389801</v>
      </c>
      <c r="I9" s="17">
        <v>9.8223348185802403E-2</v>
      </c>
      <c r="J9" s="17">
        <v>6.3281174361057305E-2</v>
      </c>
      <c r="K9" s="17">
        <v>3.1294171952908102E-2</v>
      </c>
      <c r="L9" s="17">
        <v>0</v>
      </c>
      <c r="M9" s="17"/>
      <c r="N9" s="17">
        <v>0.120431090139137</v>
      </c>
      <c r="O9" s="17">
        <v>4.0635514719715701E-2</v>
      </c>
      <c r="P9" s="17">
        <v>7.0024874045330907E-2</v>
      </c>
      <c r="Q9" s="17">
        <v>5.5635126345424897E-2</v>
      </c>
    </row>
    <row r="10" spans="2:17" x14ac:dyDescent="0.35">
      <c r="B10" s="18" t="s">
        <v>229</v>
      </c>
      <c r="C10" s="17">
        <v>0.107493423889496</v>
      </c>
      <c r="D10" s="17">
        <v>0.13222209836683099</v>
      </c>
      <c r="E10" s="17">
        <v>8.2854274624716701E-2</v>
      </c>
      <c r="F10" s="17"/>
      <c r="G10" s="17">
        <v>0.37279453847955102</v>
      </c>
      <c r="H10" s="17">
        <v>0.13950521804306701</v>
      </c>
      <c r="I10" s="17">
        <v>0.13393930656681899</v>
      </c>
      <c r="J10" s="17">
        <v>6.16302409815465E-2</v>
      </c>
      <c r="K10" s="17">
        <v>5.4370773997098498E-2</v>
      </c>
      <c r="L10" s="17">
        <v>0.146666185442904</v>
      </c>
      <c r="M10" s="17"/>
      <c r="N10" s="17">
        <v>9.9325885250091894E-2</v>
      </c>
      <c r="O10" s="17">
        <v>9.8494255817932697E-2</v>
      </c>
      <c r="P10" s="17">
        <v>0.14793768284494399</v>
      </c>
      <c r="Q10" s="17">
        <v>0.10690266834716</v>
      </c>
    </row>
    <row r="11" spans="2:17" x14ac:dyDescent="0.35">
      <c r="B11" s="18" t="s">
        <v>230</v>
      </c>
      <c r="C11" s="17">
        <v>0.23737564355047999</v>
      </c>
      <c r="D11" s="17">
        <v>0.23950435959570299</v>
      </c>
      <c r="E11" s="17">
        <v>0.235481240813289</v>
      </c>
      <c r="F11" s="17"/>
      <c r="G11" s="17">
        <v>0.289865337674381</v>
      </c>
      <c r="H11" s="17">
        <v>0.28376584773514602</v>
      </c>
      <c r="I11" s="17">
        <v>0.25781652085406498</v>
      </c>
      <c r="J11" s="17">
        <v>0.20347780725519099</v>
      </c>
      <c r="K11" s="17">
        <v>0.16679265606688301</v>
      </c>
      <c r="L11" s="17">
        <v>0.29649254250296198</v>
      </c>
      <c r="M11" s="17"/>
      <c r="N11" s="17">
        <v>0.26461796941763599</v>
      </c>
      <c r="O11" s="17">
        <v>0.19494899794510501</v>
      </c>
      <c r="P11" s="17">
        <v>0.16032364899510501</v>
      </c>
      <c r="Q11" s="17">
        <v>0.25469639939703098</v>
      </c>
    </row>
    <row r="12" spans="2:17" x14ac:dyDescent="0.35">
      <c r="B12" s="18" t="s">
        <v>231</v>
      </c>
      <c r="C12" s="17">
        <v>0.53624219480928703</v>
      </c>
      <c r="D12" s="17">
        <v>0.49642779272334397</v>
      </c>
      <c r="E12" s="17">
        <v>0.57562370005715102</v>
      </c>
      <c r="F12" s="17"/>
      <c r="G12" s="17">
        <v>0.137838668667257</v>
      </c>
      <c r="H12" s="17">
        <v>0.400833165909323</v>
      </c>
      <c r="I12" s="17">
        <v>0.478550482671182</v>
      </c>
      <c r="J12" s="17">
        <v>0.64084881513135095</v>
      </c>
      <c r="K12" s="17">
        <v>0.71324827587937401</v>
      </c>
      <c r="L12" s="17">
        <v>0.55684127205413403</v>
      </c>
      <c r="M12" s="17"/>
      <c r="N12" s="17">
        <v>0.49520755988735499</v>
      </c>
      <c r="O12" s="17">
        <v>0.62422533366217803</v>
      </c>
      <c r="P12" s="17">
        <v>0.587622407026408</v>
      </c>
      <c r="Q12" s="17">
        <v>0.53857787110128597</v>
      </c>
    </row>
    <row r="13" spans="2:17" x14ac:dyDescent="0.35">
      <c r="B13" s="18" t="s">
        <v>57</v>
      </c>
      <c r="C13" s="19">
        <v>2.9420789454005E-2</v>
      </c>
      <c r="D13" s="19">
        <v>2.2194798718878798E-2</v>
      </c>
      <c r="E13" s="19">
        <v>3.6681047340070203E-2</v>
      </c>
      <c r="F13" s="19"/>
      <c r="G13" s="19">
        <v>0</v>
      </c>
      <c r="H13" s="19">
        <v>1.9451365888565501E-2</v>
      </c>
      <c r="I13" s="19">
        <v>3.1470341722131201E-2</v>
      </c>
      <c r="J13" s="19">
        <v>3.0761962270853999E-2</v>
      </c>
      <c r="K13" s="19">
        <v>3.4294122103736203E-2</v>
      </c>
      <c r="L13" s="19">
        <v>0</v>
      </c>
      <c r="M13" s="19"/>
      <c r="N13" s="19">
        <v>2.0417495305780499E-2</v>
      </c>
      <c r="O13" s="19">
        <v>4.1695897855068199E-2</v>
      </c>
      <c r="P13" s="19">
        <v>3.4091387088212299E-2</v>
      </c>
      <c r="Q13" s="19">
        <v>4.4187934809097898E-2</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232</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403</v>
      </c>
      <c r="D7" s="10">
        <v>231</v>
      </c>
      <c r="E7" s="10">
        <v>172</v>
      </c>
      <c r="F7" s="10"/>
      <c r="G7" s="10">
        <v>8</v>
      </c>
      <c r="H7" s="10">
        <v>85</v>
      </c>
      <c r="I7" s="10">
        <v>226</v>
      </c>
      <c r="J7" s="10">
        <v>72</v>
      </c>
      <c r="K7" s="10">
        <v>11</v>
      </c>
      <c r="L7" s="10">
        <v>1</v>
      </c>
      <c r="M7" s="10"/>
      <c r="N7" s="10">
        <v>255</v>
      </c>
      <c r="O7" s="10">
        <v>49</v>
      </c>
      <c r="P7" s="10">
        <v>50</v>
      </c>
      <c r="Q7" s="10">
        <v>47</v>
      </c>
    </row>
    <row r="8" spans="2:17" ht="30" customHeight="1" x14ac:dyDescent="0.35">
      <c r="B8" s="11" t="s">
        <v>43</v>
      </c>
      <c r="C8" s="11">
        <v>397</v>
      </c>
      <c r="D8" s="11">
        <v>244</v>
      </c>
      <c r="E8" s="11">
        <v>153</v>
      </c>
      <c r="F8" s="11"/>
      <c r="G8" s="11">
        <v>8</v>
      </c>
      <c r="H8" s="11">
        <v>79</v>
      </c>
      <c r="I8" s="11">
        <v>215</v>
      </c>
      <c r="J8" s="11">
        <v>78</v>
      </c>
      <c r="K8" s="11">
        <v>15</v>
      </c>
      <c r="L8" s="11">
        <v>2</v>
      </c>
      <c r="M8" s="11"/>
      <c r="N8" s="11">
        <v>236</v>
      </c>
      <c r="O8" s="11">
        <v>49</v>
      </c>
      <c r="P8" s="11">
        <v>60</v>
      </c>
      <c r="Q8" s="11">
        <v>48</v>
      </c>
    </row>
    <row r="9" spans="2:17" ht="29" x14ac:dyDescent="0.35">
      <c r="B9" s="18" t="s">
        <v>233</v>
      </c>
      <c r="C9" s="17">
        <v>0.42807155680266201</v>
      </c>
      <c r="D9" s="17">
        <v>0.36140350767064799</v>
      </c>
      <c r="E9" s="17">
        <v>0.53408318633426599</v>
      </c>
      <c r="F9" s="17"/>
      <c r="G9" s="17">
        <v>0.74653361120442596</v>
      </c>
      <c r="H9" s="17">
        <v>0.43126152144018498</v>
      </c>
      <c r="I9" s="17">
        <v>0.392359780181949</v>
      </c>
      <c r="J9" s="17">
        <v>0.46286186949432101</v>
      </c>
      <c r="K9" s="17">
        <v>0.47943737000332198</v>
      </c>
      <c r="L9" s="17">
        <v>1</v>
      </c>
      <c r="M9" s="17"/>
      <c r="N9" s="17">
        <v>0.40369417843002198</v>
      </c>
      <c r="O9" s="17">
        <v>0.45070096585302499</v>
      </c>
      <c r="P9" s="17">
        <v>0.49998491604189599</v>
      </c>
      <c r="Q9" s="17">
        <v>0.39777082886094001</v>
      </c>
    </row>
    <row r="10" spans="2:17" x14ac:dyDescent="0.35">
      <c r="B10" s="18" t="s">
        <v>234</v>
      </c>
      <c r="C10" s="17">
        <v>0.32243814385367597</v>
      </c>
      <c r="D10" s="17">
        <v>0.337516832755686</v>
      </c>
      <c r="E10" s="17">
        <v>0.29846089534387099</v>
      </c>
      <c r="F10" s="17"/>
      <c r="G10" s="17">
        <v>0.30368464994552102</v>
      </c>
      <c r="H10" s="17">
        <v>0.31687055823489502</v>
      </c>
      <c r="I10" s="17">
        <v>0.343811960051913</v>
      </c>
      <c r="J10" s="17">
        <v>0.31604753038075101</v>
      </c>
      <c r="K10" s="17">
        <v>0.13308996484494501</v>
      </c>
      <c r="L10" s="17">
        <v>0</v>
      </c>
      <c r="M10" s="17"/>
      <c r="N10" s="17">
        <v>0.41759078939384198</v>
      </c>
      <c r="O10" s="17">
        <v>0.192630996683987</v>
      </c>
      <c r="P10" s="17">
        <v>0.104215128983938</v>
      </c>
      <c r="Q10" s="17">
        <v>0.26847397281635199</v>
      </c>
    </row>
    <row r="11" spans="2:17" x14ac:dyDescent="0.35">
      <c r="B11" s="18" t="s">
        <v>235</v>
      </c>
      <c r="C11" s="17">
        <v>0.31958397745220402</v>
      </c>
      <c r="D11" s="17">
        <v>0.34682205487661999</v>
      </c>
      <c r="E11" s="17">
        <v>0.27627158102445598</v>
      </c>
      <c r="F11" s="17"/>
      <c r="G11" s="17">
        <v>0.50443935000704898</v>
      </c>
      <c r="H11" s="17">
        <v>0.30579077461828502</v>
      </c>
      <c r="I11" s="17">
        <v>0.33645754115606202</v>
      </c>
      <c r="J11" s="17">
        <v>0.28626801330138202</v>
      </c>
      <c r="K11" s="17">
        <v>0.26936629129786999</v>
      </c>
      <c r="L11" s="17">
        <v>0</v>
      </c>
      <c r="M11" s="17"/>
      <c r="N11" s="17">
        <v>0.33489331931528699</v>
      </c>
      <c r="O11" s="17">
        <v>0.302916306935471</v>
      </c>
      <c r="P11" s="17">
        <v>0.29277227550569201</v>
      </c>
      <c r="Q11" s="17">
        <v>0.31575742864435202</v>
      </c>
    </row>
    <row r="12" spans="2:17" ht="43.5" x14ac:dyDescent="0.35">
      <c r="B12" s="18" t="s">
        <v>236</v>
      </c>
      <c r="C12" s="17">
        <v>0.284997351691613</v>
      </c>
      <c r="D12" s="17">
        <v>0.29890721292630901</v>
      </c>
      <c r="E12" s="17">
        <v>0.26287870452483197</v>
      </c>
      <c r="F12" s="17"/>
      <c r="G12" s="17">
        <v>0.420937951918327</v>
      </c>
      <c r="H12" s="17">
        <v>0.24022213310301899</v>
      </c>
      <c r="I12" s="17">
        <v>0.29924135478621</v>
      </c>
      <c r="J12" s="17">
        <v>0.27788688037105902</v>
      </c>
      <c r="K12" s="17">
        <v>0.32437550432605999</v>
      </c>
      <c r="L12" s="17">
        <v>0</v>
      </c>
      <c r="M12" s="17"/>
      <c r="N12" s="17">
        <v>0.31982543709287298</v>
      </c>
      <c r="O12" s="17">
        <v>0.14615193415115199</v>
      </c>
      <c r="P12" s="17">
        <v>0.27670467630346102</v>
      </c>
      <c r="Q12" s="17">
        <v>0.28544599310053198</v>
      </c>
    </row>
    <row r="13" spans="2:17" x14ac:dyDescent="0.35">
      <c r="B13" s="18" t="s">
        <v>237</v>
      </c>
      <c r="C13" s="17">
        <v>0.27789275659351798</v>
      </c>
      <c r="D13" s="17">
        <v>0.29764585972840901</v>
      </c>
      <c r="E13" s="17">
        <v>0.24648252817226801</v>
      </c>
      <c r="F13" s="17"/>
      <c r="G13" s="17">
        <v>7.8584618430228403E-2</v>
      </c>
      <c r="H13" s="17">
        <v>0.33101034199937002</v>
      </c>
      <c r="I13" s="17">
        <v>0.300161113692618</v>
      </c>
      <c r="J13" s="17">
        <v>0.18017133306180599</v>
      </c>
      <c r="K13" s="17">
        <v>0.34061616330932898</v>
      </c>
      <c r="L13" s="17">
        <v>0</v>
      </c>
      <c r="M13" s="17"/>
      <c r="N13" s="17">
        <v>0.31347717582798401</v>
      </c>
      <c r="O13" s="17">
        <v>0.233060583076138</v>
      </c>
      <c r="P13" s="17">
        <v>0.21543923296464099</v>
      </c>
      <c r="Q13" s="17">
        <v>0.24573188003351801</v>
      </c>
    </row>
    <row r="14" spans="2:17" x14ac:dyDescent="0.35">
      <c r="B14" s="18" t="s">
        <v>238</v>
      </c>
      <c r="C14" s="17">
        <v>0.25162240054089402</v>
      </c>
      <c r="D14" s="17">
        <v>0.27202270479120899</v>
      </c>
      <c r="E14" s="17">
        <v>0.219183030787716</v>
      </c>
      <c r="F14" s="17"/>
      <c r="G14" s="17">
        <v>0.48651651316802902</v>
      </c>
      <c r="H14" s="17">
        <v>0.30228715925134902</v>
      </c>
      <c r="I14" s="17">
        <v>0.23860800230433299</v>
      </c>
      <c r="J14" s="17">
        <v>0.236794086915803</v>
      </c>
      <c r="K14" s="17">
        <v>0.15525367420545899</v>
      </c>
      <c r="L14" s="17">
        <v>0</v>
      </c>
      <c r="M14" s="17"/>
      <c r="N14" s="17">
        <v>0.29176963198424299</v>
      </c>
      <c r="O14" s="17">
        <v>0.18021428065124501</v>
      </c>
      <c r="P14" s="17">
        <v>0.224435570435429</v>
      </c>
      <c r="Q14" s="17">
        <v>0.178778442072344</v>
      </c>
    </row>
    <row r="15" spans="2:17" ht="29" x14ac:dyDescent="0.35">
      <c r="B15" s="18" t="s">
        <v>239</v>
      </c>
      <c r="C15" s="17">
        <v>0.20941770648355601</v>
      </c>
      <c r="D15" s="17">
        <v>0.233343878988506</v>
      </c>
      <c r="E15" s="17">
        <v>0.17137170740712701</v>
      </c>
      <c r="F15" s="17"/>
      <c r="G15" s="17">
        <v>0.16576651487116401</v>
      </c>
      <c r="H15" s="17">
        <v>0.19668906073704001</v>
      </c>
      <c r="I15" s="17">
        <v>0.215551975971431</v>
      </c>
      <c r="J15" s="17">
        <v>0.209038328928043</v>
      </c>
      <c r="K15" s="17">
        <v>0.248718432779515</v>
      </c>
      <c r="L15" s="17">
        <v>0</v>
      </c>
      <c r="M15" s="17"/>
      <c r="N15" s="17">
        <v>0.224179698551178</v>
      </c>
      <c r="O15" s="17">
        <v>0.26169654713706197</v>
      </c>
      <c r="P15" s="17">
        <v>0.146941928160186</v>
      </c>
      <c r="Q15" s="17">
        <v>0.17530474964140799</v>
      </c>
    </row>
    <row r="16" spans="2:17" x14ac:dyDescent="0.35">
      <c r="B16" s="18" t="s">
        <v>57</v>
      </c>
      <c r="C16" s="17">
        <v>2.18835233431616E-3</v>
      </c>
      <c r="D16" s="17">
        <v>0</v>
      </c>
      <c r="E16" s="17">
        <v>5.6681421282362603E-3</v>
      </c>
      <c r="F16" s="17"/>
      <c r="G16" s="17">
        <v>0</v>
      </c>
      <c r="H16" s="17">
        <v>0</v>
      </c>
      <c r="I16" s="17">
        <v>4.0371725787167398E-3</v>
      </c>
      <c r="J16" s="17">
        <v>0</v>
      </c>
      <c r="K16" s="17">
        <v>0</v>
      </c>
      <c r="L16" s="17">
        <v>0</v>
      </c>
      <c r="M16" s="17"/>
      <c r="N16" s="17">
        <v>3.6836091925239898E-3</v>
      </c>
      <c r="O16" s="17">
        <v>0</v>
      </c>
      <c r="P16" s="17">
        <v>0</v>
      </c>
      <c r="Q16" s="17">
        <v>0</v>
      </c>
    </row>
    <row r="17" spans="2:17" x14ac:dyDescent="0.35">
      <c r="B17" s="18" t="s">
        <v>77</v>
      </c>
      <c r="C17" s="19">
        <v>2.4858026870616199E-2</v>
      </c>
      <c r="D17" s="19">
        <v>1.8042432543697001E-2</v>
      </c>
      <c r="E17" s="19">
        <v>3.5695786040564899E-2</v>
      </c>
      <c r="F17" s="19"/>
      <c r="G17" s="19">
        <v>0.10049562777080601</v>
      </c>
      <c r="H17" s="19">
        <v>8.2330132911484395E-3</v>
      </c>
      <c r="I17" s="19">
        <v>1.9897553807350199E-2</v>
      </c>
      <c r="J17" s="19">
        <v>3.9836709247639199E-2</v>
      </c>
      <c r="K17" s="19">
        <v>6.9633922011093405E-2</v>
      </c>
      <c r="L17" s="19">
        <v>0</v>
      </c>
      <c r="M17" s="19"/>
      <c r="N17" s="19">
        <v>1.5821056780973002E-2</v>
      </c>
      <c r="O17" s="19">
        <v>9.4233983659526496E-2</v>
      </c>
      <c r="P17" s="19">
        <v>1.20618405598233E-2</v>
      </c>
      <c r="Q17" s="19">
        <v>1.5634515766701201E-2</v>
      </c>
    </row>
    <row r="18" spans="2:17" x14ac:dyDescent="0.35">
      <c r="B18" s="16" t="s">
        <v>16</v>
      </c>
    </row>
    <row r="19" spans="2:17" x14ac:dyDescent="0.35">
      <c r="B19" t="s">
        <v>409</v>
      </c>
    </row>
    <row r="20" spans="2:17" x14ac:dyDescent="0.35">
      <c r="B20" t="s">
        <v>410</v>
      </c>
    </row>
    <row r="22" spans="2:17" x14ac:dyDescent="0.35">
      <c r="B22"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240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228</v>
      </c>
      <c r="C9" s="17">
        <v>0.466961930292079</v>
      </c>
      <c r="D9" s="17">
        <v>0.49322013318929803</v>
      </c>
      <c r="E9" s="17">
        <v>0.44015590941800797</v>
      </c>
      <c r="F9" s="17"/>
      <c r="G9" s="17">
        <v>0.420345763274526</v>
      </c>
      <c r="H9" s="17">
        <v>0.62278741304372698</v>
      </c>
      <c r="I9" s="17">
        <v>0.49579569725587502</v>
      </c>
      <c r="J9" s="17">
        <v>0.364033231686401</v>
      </c>
      <c r="K9" s="17">
        <v>0.44745669761583601</v>
      </c>
      <c r="L9" s="17">
        <v>0.44742950155295802</v>
      </c>
      <c r="M9" s="17"/>
      <c r="N9" s="17">
        <v>0.54517222875950999</v>
      </c>
      <c r="O9" s="17">
        <v>0.37309431077991401</v>
      </c>
      <c r="P9" s="17">
        <v>0.37377650939028301</v>
      </c>
      <c r="Q9" s="17">
        <v>0.38376930972697398</v>
      </c>
    </row>
    <row r="10" spans="2:17" x14ac:dyDescent="0.35">
      <c r="B10" s="18" t="s">
        <v>229</v>
      </c>
      <c r="C10" s="17">
        <v>0.28182214328530503</v>
      </c>
      <c r="D10" s="17">
        <v>0.294404856221891</v>
      </c>
      <c r="E10" s="17">
        <v>0.26951060074963501</v>
      </c>
      <c r="F10" s="17"/>
      <c r="G10" s="17">
        <v>0.49525859657550397</v>
      </c>
      <c r="H10" s="17">
        <v>0.23519015274727401</v>
      </c>
      <c r="I10" s="17">
        <v>0.30244432444793301</v>
      </c>
      <c r="J10" s="17">
        <v>0.27246957112761799</v>
      </c>
      <c r="K10" s="17">
        <v>0.25616201825738599</v>
      </c>
      <c r="L10" s="17">
        <v>0.30702860087881301</v>
      </c>
      <c r="M10" s="17"/>
      <c r="N10" s="17">
        <v>0.28988055192501599</v>
      </c>
      <c r="O10" s="17">
        <v>0.27509005789339003</v>
      </c>
      <c r="P10" s="17">
        <v>0.29318540430234402</v>
      </c>
      <c r="Q10" s="17">
        <v>0.25483576904331501</v>
      </c>
    </row>
    <row r="11" spans="2:17" x14ac:dyDescent="0.35">
      <c r="B11" s="18" t="s">
        <v>231</v>
      </c>
      <c r="C11" s="17">
        <v>0.199956843258043</v>
      </c>
      <c r="D11" s="17">
        <v>0.17983516625777601</v>
      </c>
      <c r="E11" s="17">
        <v>0.22029118823840599</v>
      </c>
      <c r="F11" s="17"/>
      <c r="G11" s="17">
        <v>3.9421977859179301E-2</v>
      </c>
      <c r="H11" s="17">
        <v>0.12422665192686901</v>
      </c>
      <c r="I11" s="17">
        <v>0.155062054428381</v>
      </c>
      <c r="J11" s="17">
        <v>0.30379019232340698</v>
      </c>
      <c r="K11" s="17">
        <v>0.197069777612913</v>
      </c>
      <c r="L11" s="17">
        <v>0.20321599897138001</v>
      </c>
      <c r="M11" s="17"/>
      <c r="N11" s="17">
        <v>0.13580058457703201</v>
      </c>
      <c r="O11" s="17">
        <v>0.27559876020706697</v>
      </c>
      <c r="P11" s="17">
        <v>0.26684013410574198</v>
      </c>
      <c r="Q11" s="17">
        <v>0.27381644672111699</v>
      </c>
    </row>
    <row r="12" spans="2:17" x14ac:dyDescent="0.35">
      <c r="B12" s="18" t="s">
        <v>57</v>
      </c>
      <c r="C12" s="19">
        <v>5.1259083164572901E-2</v>
      </c>
      <c r="D12" s="19">
        <v>3.2539844331035697E-2</v>
      </c>
      <c r="E12" s="19">
        <v>7.0042301593951306E-2</v>
      </c>
      <c r="F12" s="19"/>
      <c r="G12" s="19">
        <v>4.4973662290790903E-2</v>
      </c>
      <c r="H12" s="19">
        <v>1.7795782282129999E-2</v>
      </c>
      <c r="I12" s="19">
        <v>4.6697923867811297E-2</v>
      </c>
      <c r="J12" s="19">
        <v>5.9707004862573902E-2</v>
      </c>
      <c r="K12" s="19">
        <v>9.9311506513864806E-2</v>
      </c>
      <c r="L12" s="19">
        <v>4.2325898596848599E-2</v>
      </c>
      <c r="M12" s="19"/>
      <c r="N12" s="19">
        <v>2.9146634738441E-2</v>
      </c>
      <c r="O12" s="19">
        <v>7.6216871119629104E-2</v>
      </c>
      <c r="P12" s="19">
        <v>6.6197952201631105E-2</v>
      </c>
      <c r="Q12" s="19">
        <v>8.7578474508594295E-2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241</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242</v>
      </c>
      <c r="C9" s="17">
        <v>0.29428986112064498</v>
      </c>
      <c r="D9" s="17">
        <v>0.33740954401441398</v>
      </c>
      <c r="E9" s="17">
        <v>0.25043907052447401</v>
      </c>
      <c r="F9" s="17"/>
      <c r="G9" s="17">
        <v>0.23892343303799099</v>
      </c>
      <c r="H9" s="17">
        <v>0.326515069595327</v>
      </c>
      <c r="I9" s="17">
        <v>0.28095425607617802</v>
      </c>
      <c r="J9" s="17">
        <v>0.28136562076216298</v>
      </c>
      <c r="K9" s="17">
        <v>0.36025234558989</v>
      </c>
      <c r="L9" s="17">
        <v>0.38308816478843599</v>
      </c>
      <c r="M9" s="17"/>
      <c r="N9" s="17">
        <v>0.325696708881338</v>
      </c>
      <c r="O9" s="17">
        <v>0.220932815882289</v>
      </c>
      <c r="P9" s="17">
        <v>0.27472706307072597</v>
      </c>
      <c r="Q9" s="17">
        <v>0.28489588162292101</v>
      </c>
    </row>
    <row r="10" spans="2:17" ht="29" x14ac:dyDescent="0.35">
      <c r="B10" s="18" t="s">
        <v>243</v>
      </c>
      <c r="C10" s="17">
        <v>0.66094739645172795</v>
      </c>
      <c r="D10" s="17">
        <v>0.61833616400595104</v>
      </c>
      <c r="E10" s="17">
        <v>0.70424491648488097</v>
      </c>
      <c r="F10" s="17"/>
      <c r="G10" s="17">
        <v>0.68333043564774198</v>
      </c>
      <c r="H10" s="17">
        <v>0.638525790841733</v>
      </c>
      <c r="I10" s="17">
        <v>0.67928630889415897</v>
      </c>
      <c r="J10" s="17">
        <v>0.66447329523742305</v>
      </c>
      <c r="K10" s="17">
        <v>0.58523029594502995</v>
      </c>
      <c r="L10" s="17">
        <v>0.61691183521156401</v>
      </c>
      <c r="M10" s="17"/>
      <c r="N10" s="17">
        <v>0.64552956737636702</v>
      </c>
      <c r="O10" s="17">
        <v>0.71828183354944297</v>
      </c>
      <c r="P10" s="17">
        <v>0.65809112416432602</v>
      </c>
      <c r="Q10" s="17">
        <v>0.65067001104389799</v>
      </c>
    </row>
    <row r="11" spans="2:17" x14ac:dyDescent="0.35">
      <c r="B11" s="18" t="s">
        <v>57</v>
      </c>
      <c r="C11" s="19">
        <v>4.47627424276262E-2</v>
      </c>
      <c r="D11" s="19">
        <v>4.4254291979634798E-2</v>
      </c>
      <c r="E11" s="19">
        <v>4.5316012990645201E-2</v>
      </c>
      <c r="F11" s="19"/>
      <c r="G11" s="19">
        <v>7.7746131314267802E-2</v>
      </c>
      <c r="H11" s="19">
        <v>3.4959139562939501E-2</v>
      </c>
      <c r="I11" s="19">
        <v>3.9759435029662997E-2</v>
      </c>
      <c r="J11" s="19">
        <v>5.41610840004133E-2</v>
      </c>
      <c r="K11" s="19">
        <v>5.4517358465080198E-2</v>
      </c>
      <c r="L11" s="19">
        <v>0</v>
      </c>
      <c r="M11" s="19"/>
      <c r="N11" s="19">
        <v>2.87737237422954E-2</v>
      </c>
      <c r="O11" s="19">
        <v>6.07853505682679E-2</v>
      </c>
      <c r="P11" s="19">
        <v>6.7181812764947196E-2</v>
      </c>
      <c r="Q11" s="19">
        <v>6.4434107333180696E-2</v>
      </c>
    </row>
    <row r="12" spans="2:17" x14ac:dyDescent="0.35">
      <c r="B12" s="16"/>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241</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58" x14ac:dyDescent="0.35">
      <c r="B9" s="18" t="s">
        <v>244</v>
      </c>
      <c r="C9" s="17">
        <v>0.44293537648370601</v>
      </c>
      <c r="D9" s="17">
        <v>0.443752207572915</v>
      </c>
      <c r="E9" s="17">
        <v>0.44255796810270098</v>
      </c>
      <c r="F9" s="17"/>
      <c r="G9" s="17">
        <v>0.430144185641604</v>
      </c>
      <c r="H9" s="17">
        <v>0.53827255770840898</v>
      </c>
      <c r="I9" s="17">
        <v>0.466136149679789</v>
      </c>
      <c r="J9" s="17">
        <v>0.40591452160842001</v>
      </c>
      <c r="K9" s="17">
        <v>0.32727216808387499</v>
      </c>
      <c r="L9" s="17">
        <v>0.18524771525738701</v>
      </c>
      <c r="M9" s="17"/>
      <c r="N9" s="17">
        <v>0.45726310106165802</v>
      </c>
      <c r="O9" s="17">
        <v>0.42310445556309001</v>
      </c>
      <c r="P9" s="17">
        <v>0.42357049546047798</v>
      </c>
      <c r="Q9" s="17">
        <v>0.43283152182263201</v>
      </c>
    </row>
    <row r="10" spans="2:17" ht="72.5" x14ac:dyDescent="0.35">
      <c r="B10" s="18" t="s">
        <v>245</v>
      </c>
      <c r="C10" s="17">
        <v>0.380753311329249</v>
      </c>
      <c r="D10" s="17">
        <v>0.40023904536926602</v>
      </c>
      <c r="E10" s="17">
        <v>0.36063884882587599</v>
      </c>
      <c r="F10" s="17"/>
      <c r="G10" s="17">
        <v>0.492109683044128</v>
      </c>
      <c r="H10" s="17">
        <v>0.38612231465117097</v>
      </c>
      <c r="I10" s="17">
        <v>0.37589591994603599</v>
      </c>
      <c r="J10" s="17">
        <v>0.35800927578137598</v>
      </c>
      <c r="K10" s="17">
        <v>0.46573410844838498</v>
      </c>
      <c r="L10" s="17">
        <v>0.45614984841044398</v>
      </c>
      <c r="M10" s="17"/>
      <c r="N10" s="17">
        <v>0.39183199433749499</v>
      </c>
      <c r="O10" s="17">
        <v>0.35383480259848898</v>
      </c>
      <c r="P10" s="17">
        <v>0.39097652707979902</v>
      </c>
      <c r="Q10" s="17">
        <v>0.36812475743408102</v>
      </c>
    </row>
    <row r="11" spans="2:17" x14ac:dyDescent="0.35">
      <c r="B11" s="18" t="s">
        <v>57</v>
      </c>
      <c r="C11" s="19">
        <v>0.17631131218704499</v>
      </c>
      <c r="D11" s="19">
        <v>0.156008747057819</v>
      </c>
      <c r="E11" s="19">
        <v>0.196803183071422</v>
      </c>
      <c r="F11" s="19"/>
      <c r="G11" s="19">
        <v>7.7746131314267802E-2</v>
      </c>
      <c r="H11" s="19">
        <v>7.5605127640420003E-2</v>
      </c>
      <c r="I11" s="19">
        <v>0.157967930374175</v>
      </c>
      <c r="J11" s="19">
        <v>0.23607620261020401</v>
      </c>
      <c r="K11" s="19">
        <v>0.20699372346774</v>
      </c>
      <c r="L11" s="19">
        <v>0.35860243633216898</v>
      </c>
      <c r="M11" s="19"/>
      <c r="N11" s="19">
        <v>0.15090490460084699</v>
      </c>
      <c r="O11" s="19">
        <v>0.22306074183842101</v>
      </c>
      <c r="P11" s="19">
        <v>0.185452977459723</v>
      </c>
      <c r="Q11" s="19">
        <v>0.19904372074328799</v>
      </c>
    </row>
    <row r="12" spans="2:17" x14ac:dyDescent="0.35">
      <c r="B12" s="16"/>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F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441</v>
      </c>
      <c r="E2" s="26"/>
      <c r="F2" s="26"/>
    </row>
    <row r="6" spans="2:6" ht="50.15" customHeight="1" x14ac:dyDescent="0.35">
      <c r="B6" s="20" t="s">
        <v>28</v>
      </c>
      <c r="C6" s="20" t="s">
        <v>442</v>
      </c>
      <c r="D6" s="20" t="s">
        <v>443</v>
      </c>
      <c r="E6" s="20" t="s">
        <v>444</v>
      </c>
    </row>
    <row r="7" spans="2:6" x14ac:dyDescent="0.35">
      <c r="B7" s="18" t="s">
        <v>247</v>
      </c>
      <c r="C7" s="17">
        <v>0.11797881475168399</v>
      </c>
      <c r="D7" s="17">
        <v>0.139569582353094</v>
      </c>
      <c r="E7" s="17">
        <v>0.14805732828269899</v>
      </c>
    </row>
    <row r="8" spans="2:6" x14ac:dyDescent="0.35">
      <c r="B8" s="18" t="s">
        <v>248</v>
      </c>
      <c r="C8" s="17">
        <v>0.33188690597595799</v>
      </c>
      <c r="D8" s="17">
        <v>0.348811360837187</v>
      </c>
      <c r="E8" s="17">
        <v>0.33511581403160601</v>
      </c>
    </row>
    <row r="9" spans="2:6" x14ac:dyDescent="0.35">
      <c r="B9" s="18" t="s">
        <v>249</v>
      </c>
      <c r="C9" s="17">
        <v>0.25654943928116097</v>
      </c>
      <c r="D9" s="17">
        <v>0.206949386155862</v>
      </c>
      <c r="E9" s="17">
        <v>0.20361709092115099</v>
      </c>
    </row>
    <row r="10" spans="2:6" x14ac:dyDescent="0.35">
      <c r="B10" s="18" t="s">
        <v>250</v>
      </c>
      <c r="C10" s="17">
        <v>0.218903996485419</v>
      </c>
      <c r="D10" s="17">
        <v>0.219338103655664</v>
      </c>
      <c r="E10" s="17">
        <v>0.23416162281386499</v>
      </c>
    </row>
    <row r="11" spans="2:6" x14ac:dyDescent="0.35">
      <c r="B11" s="18" t="s">
        <v>251</v>
      </c>
      <c r="C11" s="17">
        <v>4.0670423432517699E-2</v>
      </c>
      <c r="D11" s="17">
        <v>5.47649520251677E-2</v>
      </c>
      <c r="E11" s="17">
        <v>5.6381145623208402E-2</v>
      </c>
    </row>
    <row r="12" spans="2:6" x14ac:dyDescent="0.35">
      <c r="B12" s="18" t="s">
        <v>57</v>
      </c>
      <c r="C12" s="17">
        <v>3.4010420073260501E-2</v>
      </c>
      <c r="D12" s="17">
        <v>3.0566614973024601E-2</v>
      </c>
      <c r="E12" s="17">
        <v>2.2666998327470898E-2</v>
      </c>
    </row>
    <row r="13" spans="2:6" x14ac:dyDescent="0.35">
      <c r="B13" s="23" t="s">
        <v>252</v>
      </c>
      <c r="C13" s="21">
        <v>0.44986572072764203</v>
      </c>
      <c r="D13" s="21">
        <v>0.48838094319028202</v>
      </c>
      <c r="E13" s="21">
        <v>0.48317314231430603</v>
      </c>
    </row>
    <row r="14" spans="2:6" x14ac:dyDescent="0.35">
      <c r="B14" s="23" t="s">
        <v>253</v>
      </c>
      <c r="C14" s="21">
        <v>0.259574419917937</v>
      </c>
      <c r="D14" s="21">
        <v>0.27410305568083199</v>
      </c>
      <c r="E14" s="21">
        <v>0.290542768437073</v>
      </c>
    </row>
    <row r="15" spans="2:6" x14ac:dyDescent="0.35">
      <c r="B15" s="23" t="s">
        <v>146</v>
      </c>
      <c r="C15" s="22">
        <v>0.19029130080970499</v>
      </c>
      <c r="D15" s="22">
        <v>0.21427788750944901</v>
      </c>
      <c r="E15" s="22">
        <v>0.192630373877233</v>
      </c>
    </row>
    <row r="16" spans="2:6" x14ac:dyDescent="0.35">
      <c r="B16" s="16"/>
      <c r="C16" s="16"/>
      <c r="D16" s="16"/>
      <c r="E16" s="16"/>
    </row>
    <row r="17" spans="2:2" x14ac:dyDescent="0.35">
      <c r="B17" t="s">
        <v>409</v>
      </c>
    </row>
    <row r="18" spans="2:2" x14ac:dyDescent="0.35">
      <c r="B18" t="s">
        <v>410</v>
      </c>
    </row>
    <row r="22" spans="2:2" x14ac:dyDescent="0.35">
      <c r="B22"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246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247</v>
      </c>
      <c r="C9" s="17">
        <v>0.14805732828269899</v>
      </c>
      <c r="D9" s="17">
        <v>0.16479196336391599</v>
      </c>
      <c r="E9" s="17">
        <v>0.13145809054246699</v>
      </c>
      <c r="F9" s="17"/>
      <c r="G9" s="17">
        <v>0.34584694734981902</v>
      </c>
      <c r="H9" s="17">
        <v>0.20611833293888299</v>
      </c>
      <c r="I9" s="17">
        <v>0.16738645851866901</v>
      </c>
      <c r="J9" s="17">
        <v>0.101894427997992</v>
      </c>
      <c r="K9" s="17">
        <v>0.106940432491564</v>
      </c>
      <c r="L9" s="17">
        <v>0.111091418107019</v>
      </c>
      <c r="M9" s="17"/>
      <c r="N9" s="17">
        <v>0.184666619249821</v>
      </c>
      <c r="O9" s="17">
        <v>9.8147690592593803E-2</v>
      </c>
      <c r="P9" s="17">
        <v>9.4375162293494394E-2</v>
      </c>
      <c r="Q9" s="17">
        <v>0.12440250851003599</v>
      </c>
    </row>
    <row r="10" spans="2:17" x14ac:dyDescent="0.35">
      <c r="B10" s="18" t="s">
        <v>248</v>
      </c>
      <c r="C10" s="17">
        <v>0.33511581403160601</v>
      </c>
      <c r="D10" s="17">
        <v>0.33726080651338602</v>
      </c>
      <c r="E10" s="17">
        <v>0.33230885802975602</v>
      </c>
      <c r="F10" s="17"/>
      <c r="G10" s="17">
        <v>0.41302624709203301</v>
      </c>
      <c r="H10" s="17">
        <v>0.45510891847642798</v>
      </c>
      <c r="I10" s="17">
        <v>0.33916622365479498</v>
      </c>
      <c r="J10" s="17">
        <v>0.28125643260180799</v>
      </c>
      <c r="K10" s="17">
        <v>0.31449763042738199</v>
      </c>
      <c r="L10" s="17">
        <v>0.34063424755777599</v>
      </c>
      <c r="M10" s="17"/>
      <c r="N10" s="17">
        <v>0.36890927148001301</v>
      </c>
      <c r="O10" s="17">
        <v>0.25735996800197197</v>
      </c>
      <c r="P10" s="17">
        <v>0.346313220919795</v>
      </c>
      <c r="Q10" s="17">
        <v>0.29697606801552001</v>
      </c>
    </row>
    <row r="11" spans="2:17" x14ac:dyDescent="0.35">
      <c r="B11" s="18" t="s">
        <v>249</v>
      </c>
      <c r="C11" s="17">
        <v>0.20361709092115099</v>
      </c>
      <c r="D11" s="17">
        <v>0.21021896279122099</v>
      </c>
      <c r="E11" s="17">
        <v>0.197212877012447</v>
      </c>
      <c r="F11" s="17"/>
      <c r="G11" s="17">
        <v>0.196153143267357</v>
      </c>
      <c r="H11" s="17">
        <v>0.15485672386728899</v>
      </c>
      <c r="I11" s="17">
        <v>0.20038436075461799</v>
      </c>
      <c r="J11" s="17">
        <v>0.22330495745385101</v>
      </c>
      <c r="K11" s="17">
        <v>0.222528933542539</v>
      </c>
      <c r="L11" s="17">
        <v>0.245142231263418</v>
      </c>
      <c r="M11" s="17"/>
      <c r="N11" s="17">
        <v>0.190377133615935</v>
      </c>
      <c r="O11" s="17">
        <v>0.25632154726401801</v>
      </c>
      <c r="P11" s="17">
        <v>0.17653581653283501</v>
      </c>
      <c r="Q11" s="17">
        <v>0.22259596523844999</v>
      </c>
    </row>
    <row r="12" spans="2:17" x14ac:dyDescent="0.35">
      <c r="B12" s="18" t="s">
        <v>250</v>
      </c>
      <c r="C12" s="17">
        <v>0.23416162281386499</v>
      </c>
      <c r="D12" s="17">
        <v>0.21921258107067601</v>
      </c>
      <c r="E12" s="17">
        <v>0.24935370094248499</v>
      </c>
      <c r="F12" s="17"/>
      <c r="G12" s="17">
        <v>0</v>
      </c>
      <c r="H12" s="17">
        <v>0.12954458583022299</v>
      </c>
      <c r="I12" s="17">
        <v>0.227733352554959</v>
      </c>
      <c r="J12" s="17">
        <v>0.29209388736347802</v>
      </c>
      <c r="K12" s="17">
        <v>0.23486823776858501</v>
      </c>
      <c r="L12" s="17">
        <v>0.30313210307178701</v>
      </c>
      <c r="M12" s="17"/>
      <c r="N12" s="17">
        <v>0.20191864699530301</v>
      </c>
      <c r="O12" s="17">
        <v>0.28100064880273001</v>
      </c>
      <c r="P12" s="17">
        <v>0.28781557335983199</v>
      </c>
      <c r="Q12" s="17">
        <v>0.232004563480389</v>
      </c>
    </row>
    <row r="13" spans="2:17" x14ac:dyDescent="0.35">
      <c r="B13" s="18" t="s">
        <v>251</v>
      </c>
      <c r="C13" s="17">
        <v>5.6381145623208402E-2</v>
      </c>
      <c r="D13" s="17">
        <v>4.3277139670022897E-2</v>
      </c>
      <c r="E13" s="17">
        <v>6.9550301262043798E-2</v>
      </c>
      <c r="F13" s="17"/>
      <c r="G13" s="17">
        <v>4.4973662290790903E-2</v>
      </c>
      <c r="H13" s="17">
        <v>3.9821160306493998E-2</v>
      </c>
      <c r="I13" s="17">
        <v>4.95176867446281E-2</v>
      </c>
      <c r="J13" s="17">
        <v>6.9480916429045206E-2</v>
      </c>
      <c r="K13" s="17">
        <v>7.82628951530117E-2</v>
      </c>
      <c r="L13" s="17">
        <v>0</v>
      </c>
      <c r="M13" s="17"/>
      <c r="N13" s="17">
        <v>4.4239776954273301E-2</v>
      </c>
      <c r="O13" s="17">
        <v>6.7766076088608504E-2</v>
      </c>
      <c r="P13" s="17">
        <v>7.0433220742520897E-2</v>
      </c>
      <c r="Q13" s="17">
        <v>7.5991442644099794E-2</v>
      </c>
    </row>
    <row r="14" spans="2:17" x14ac:dyDescent="0.35">
      <c r="B14" s="18" t="s">
        <v>57</v>
      </c>
      <c r="C14" s="17">
        <v>2.2666998327470898E-2</v>
      </c>
      <c r="D14" s="17">
        <v>2.52385465907791E-2</v>
      </c>
      <c r="E14" s="17">
        <v>2.01161722108011E-2</v>
      </c>
      <c r="F14" s="17"/>
      <c r="G14" s="17">
        <v>0</v>
      </c>
      <c r="H14" s="17">
        <v>1.4550278580682899E-2</v>
      </c>
      <c r="I14" s="17">
        <v>1.5811917772330601E-2</v>
      </c>
      <c r="J14" s="17">
        <v>3.1969378153825598E-2</v>
      </c>
      <c r="K14" s="17">
        <v>4.29018706169189E-2</v>
      </c>
      <c r="L14" s="17">
        <v>0</v>
      </c>
      <c r="M14" s="17"/>
      <c r="N14" s="17">
        <v>9.8885517046548195E-3</v>
      </c>
      <c r="O14" s="17">
        <v>3.9404069250077299E-2</v>
      </c>
      <c r="P14" s="17">
        <v>2.45270061515219E-2</v>
      </c>
      <c r="Q14" s="17">
        <v>4.8029452111505902E-2</v>
      </c>
    </row>
    <row r="15" spans="2:17" x14ac:dyDescent="0.35">
      <c r="B15" s="18" t="s">
        <v>252</v>
      </c>
      <c r="C15" s="21">
        <v>0.48317314231430603</v>
      </c>
      <c r="D15" s="21">
        <v>0.50205276987730196</v>
      </c>
      <c r="E15" s="21">
        <v>0.463766948572223</v>
      </c>
      <c r="F15" s="21"/>
      <c r="G15" s="21">
        <v>0.75887319444185197</v>
      </c>
      <c r="H15" s="21">
        <v>0.66122725141531102</v>
      </c>
      <c r="I15" s="21">
        <v>0.50655268217346405</v>
      </c>
      <c r="J15" s="21">
        <v>0.38315086059980002</v>
      </c>
      <c r="K15" s="21">
        <v>0.42143806291894498</v>
      </c>
      <c r="L15" s="21">
        <v>0.451725665664795</v>
      </c>
      <c r="M15" s="21"/>
      <c r="N15" s="21">
        <v>0.55357589072983404</v>
      </c>
      <c r="O15" s="21">
        <v>0.35550765859456601</v>
      </c>
      <c r="P15" s="21">
        <v>0.44068838321329001</v>
      </c>
      <c r="Q15" s="21">
        <v>0.42137857652555499</v>
      </c>
    </row>
    <row r="16" spans="2:17" x14ac:dyDescent="0.35">
      <c r="B16" s="18" t="s">
        <v>253</v>
      </c>
      <c r="C16" s="21">
        <v>0.290542768437073</v>
      </c>
      <c r="D16" s="21">
        <v>0.26248972074069898</v>
      </c>
      <c r="E16" s="21">
        <v>0.31890400220452902</v>
      </c>
      <c r="F16" s="21"/>
      <c r="G16" s="21">
        <v>4.4973662290790903E-2</v>
      </c>
      <c r="H16" s="21">
        <v>0.16936574613671701</v>
      </c>
      <c r="I16" s="21">
        <v>0.277251039299587</v>
      </c>
      <c r="J16" s="21">
        <v>0.36157480379252399</v>
      </c>
      <c r="K16" s="21">
        <v>0.313131132921597</v>
      </c>
      <c r="L16" s="21">
        <v>0.30313210307178701</v>
      </c>
      <c r="M16" s="21"/>
      <c r="N16" s="21">
        <v>0.24615842394957599</v>
      </c>
      <c r="O16" s="21">
        <v>0.34876672489133898</v>
      </c>
      <c r="P16" s="21">
        <v>0.358248794102353</v>
      </c>
      <c r="Q16" s="21">
        <v>0.30799600612448902</v>
      </c>
    </row>
    <row r="17" spans="2:17" x14ac:dyDescent="0.35">
      <c r="B17" s="18" t="s">
        <v>146</v>
      </c>
      <c r="C17" s="22">
        <v>0.192630373877233</v>
      </c>
      <c r="D17" s="22">
        <v>0.23956304913660301</v>
      </c>
      <c r="E17" s="22">
        <v>0.14486294636769401</v>
      </c>
      <c r="F17" s="22"/>
      <c r="G17" s="22">
        <v>0.71389953215106094</v>
      </c>
      <c r="H17" s="22">
        <v>0.49186150527859401</v>
      </c>
      <c r="I17" s="22">
        <v>0.229301642873877</v>
      </c>
      <c r="J17" s="22">
        <v>2.1576056807276402E-2</v>
      </c>
      <c r="K17" s="22">
        <v>0.10830692999734901</v>
      </c>
      <c r="L17" s="22">
        <v>0.14859356259300899</v>
      </c>
      <c r="M17" s="22"/>
      <c r="N17" s="22">
        <v>0.307417466780258</v>
      </c>
      <c r="O17" s="22">
        <v>6.7409337032271503E-3</v>
      </c>
      <c r="P17" s="22">
        <v>8.24395891109371E-2</v>
      </c>
      <c r="Q17" s="22">
        <v>0.113382570401067</v>
      </c>
    </row>
    <row r="18" spans="2:17" x14ac:dyDescent="0.35">
      <c r="B18" s="16"/>
    </row>
    <row r="19" spans="2:17" x14ac:dyDescent="0.35">
      <c r="B19" t="s">
        <v>409</v>
      </c>
    </row>
    <row r="20" spans="2:17" x14ac:dyDescent="0.35">
      <c r="B20" t="s">
        <v>410</v>
      </c>
    </row>
    <row r="22" spans="2:17" x14ac:dyDescent="0.35">
      <c r="B22"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254</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247</v>
      </c>
      <c r="C9" s="17">
        <v>0.139569582353094</v>
      </c>
      <c r="D9" s="17">
        <v>0.156138583216552</v>
      </c>
      <c r="E9" s="17">
        <v>0.123127663043614</v>
      </c>
      <c r="F9" s="17"/>
      <c r="G9" s="17">
        <v>0.36796555747841497</v>
      </c>
      <c r="H9" s="17">
        <v>0.19895477382863699</v>
      </c>
      <c r="I9" s="17">
        <v>0.17715987794235399</v>
      </c>
      <c r="J9" s="17">
        <v>7.4146566366544306E-2</v>
      </c>
      <c r="K9" s="17">
        <v>7.4290434600836397E-2</v>
      </c>
      <c r="L9" s="17">
        <v>0</v>
      </c>
      <c r="M9" s="17"/>
      <c r="N9" s="17">
        <v>0.19240365234370599</v>
      </c>
      <c r="O9" s="17">
        <v>5.93020529843961E-2</v>
      </c>
      <c r="P9" s="17">
        <v>8.6469024109042794E-2</v>
      </c>
      <c r="Q9" s="17">
        <v>9.4903624335984094E-2</v>
      </c>
    </row>
    <row r="10" spans="2:17" x14ac:dyDescent="0.35">
      <c r="B10" s="18" t="s">
        <v>248</v>
      </c>
      <c r="C10" s="17">
        <v>0.348811360837187</v>
      </c>
      <c r="D10" s="17">
        <v>0.35543745358025403</v>
      </c>
      <c r="E10" s="17">
        <v>0.341533782512152</v>
      </c>
      <c r="F10" s="17"/>
      <c r="G10" s="17">
        <v>0.468653768277704</v>
      </c>
      <c r="H10" s="17">
        <v>0.45484922277135598</v>
      </c>
      <c r="I10" s="17">
        <v>0.36788065093585998</v>
      </c>
      <c r="J10" s="17">
        <v>0.28836092623971499</v>
      </c>
      <c r="K10" s="17">
        <v>0.30427046962959498</v>
      </c>
      <c r="L10" s="17">
        <v>0.189518488864479</v>
      </c>
      <c r="M10" s="17"/>
      <c r="N10" s="17">
        <v>0.37143808440228898</v>
      </c>
      <c r="O10" s="17">
        <v>0.32691200764363498</v>
      </c>
      <c r="P10" s="17">
        <v>0.32933657525781201</v>
      </c>
      <c r="Q10" s="17">
        <v>0.31367619720698903</v>
      </c>
    </row>
    <row r="11" spans="2:17" x14ac:dyDescent="0.35">
      <c r="B11" s="18" t="s">
        <v>249</v>
      </c>
      <c r="C11" s="17">
        <v>0.206949386155862</v>
      </c>
      <c r="D11" s="17">
        <v>0.20357765918637</v>
      </c>
      <c r="E11" s="17">
        <v>0.21052904016964499</v>
      </c>
      <c r="F11" s="17"/>
      <c r="G11" s="17">
        <v>0.10586742909046599</v>
      </c>
      <c r="H11" s="17">
        <v>0.17611163226252999</v>
      </c>
      <c r="I11" s="17">
        <v>0.18696967890014601</v>
      </c>
      <c r="J11" s="17">
        <v>0.238282823758874</v>
      </c>
      <c r="K11" s="17">
        <v>0.25187444100768303</v>
      </c>
      <c r="L11" s="17">
        <v>0.27613950165469803</v>
      </c>
      <c r="M11" s="17"/>
      <c r="N11" s="17">
        <v>0.18044974652668799</v>
      </c>
      <c r="O11" s="17">
        <v>0.23241604702034099</v>
      </c>
      <c r="P11" s="17">
        <v>0.229605593044336</v>
      </c>
      <c r="Q11" s="17">
        <v>0.25444987758624998</v>
      </c>
    </row>
    <row r="12" spans="2:17" x14ac:dyDescent="0.35">
      <c r="B12" s="18" t="s">
        <v>250</v>
      </c>
      <c r="C12" s="17">
        <v>0.219338103655664</v>
      </c>
      <c r="D12" s="17">
        <v>0.206890783156675</v>
      </c>
      <c r="E12" s="17">
        <v>0.23201198996632699</v>
      </c>
      <c r="F12" s="17"/>
      <c r="G12" s="17">
        <v>5.7513245153414203E-2</v>
      </c>
      <c r="H12" s="17">
        <v>0.12729846324841401</v>
      </c>
      <c r="I12" s="17">
        <v>0.19806356401712699</v>
      </c>
      <c r="J12" s="17">
        <v>0.28171058721602099</v>
      </c>
      <c r="K12" s="17">
        <v>0.23561877750308999</v>
      </c>
      <c r="L12" s="17">
        <v>0.534342009480822</v>
      </c>
      <c r="M12" s="17"/>
      <c r="N12" s="17">
        <v>0.200519068258251</v>
      </c>
      <c r="O12" s="17">
        <v>0.27096272816233802</v>
      </c>
      <c r="P12" s="17">
        <v>0.24471423735203299</v>
      </c>
      <c r="Q12" s="17">
        <v>0.199880951973093</v>
      </c>
    </row>
    <row r="13" spans="2:17" x14ac:dyDescent="0.35">
      <c r="B13" s="18" t="s">
        <v>251</v>
      </c>
      <c r="C13" s="17">
        <v>5.47649520251677E-2</v>
      </c>
      <c r="D13" s="17">
        <v>4.4282453644711103E-2</v>
      </c>
      <c r="E13" s="17">
        <v>6.5309165518271095E-2</v>
      </c>
      <c r="F13" s="17"/>
      <c r="G13" s="17">
        <v>0</v>
      </c>
      <c r="H13" s="17">
        <v>3.1483399886188201E-2</v>
      </c>
      <c r="I13" s="17">
        <v>4.9377927461090002E-2</v>
      </c>
      <c r="J13" s="17">
        <v>6.5381074666000905E-2</v>
      </c>
      <c r="K13" s="17">
        <v>9.1825825794551494E-2</v>
      </c>
      <c r="L13" s="17">
        <v>0</v>
      </c>
      <c r="M13" s="17"/>
      <c r="N13" s="17">
        <v>3.8926560393628601E-2</v>
      </c>
      <c r="O13" s="17">
        <v>5.9110200668547899E-2</v>
      </c>
      <c r="P13" s="17">
        <v>8.3381242428916702E-2</v>
      </c>
      <c r="Q13" s="17">
        <v>8.2493673596078995E-2</v>
      </c>
    </row>
    <row r="14" spans="2:17" x14ac:dyDescent="0.35">
      <c r="B14" s="18" t="s">
        <v>57</v>
      </c>
      <c r="C14" s="17">
        <v>3.0566614973024601E-2</v>
      </c>
      <c r="D14" s="17">
        <v>3.3673067215437801E-2</v>
      </c>
      <c r="E14" s="17">
        <v>2.7488358789990602E-2</v>
      </c>
      <c r="F14" s="17"/>
      <c r="G14" s="17">
        <v>0</v>
      </c>
      <c r="H14" s="17">
        <v>1.13025080028745E-2</v>
      </c>
      <c r="I14" s="17">
        <v>2.0548300743422801E-2</v>
      </c>
      <c r="J14" s="17">
        <v>5.2118021752845502E-2</v>
      </c>
      <c r="K14" s="17">
        <v>4.2120051464244003E-2</v>
      </c>
      <c r="L14" s="17">
        <v>0</v>
      </c>
      <c r="M14" s="17"/>
      <c r="N14" s="17">
        <v>1.62628880754364E-2</v>
      </c>
      <c r="O14" s="17">
        <v>5.12969635207422E-2</v>
      </c>
      <c r="P14" s="17">
        <v>2.6493327807859301E-2</v>
      </c>
      <c r="Q14" s="17">
        <v>5.4595675301603898E-2</v>
      </c>
    </row>
    <row r="15" spans="2:17" x14ac:dyDescent="0.35">
      <c r="B15" s="18" t="s">
        <v>252</v>
      </c>
      <c r="C15" s="21">
        <v>0.48838094319028202</v>
      </c>
      <c r="D15" s="21">
        <v>0.51157603679680597</v>
      </c>
      <c r="E15" s="21">
        <v>0.464661445555766</v>
      </c>
      <c r="F15" s="21"/>
      <c r="G15" s="21">
        <v>0.83661932575611997</v>
      </c>
      <c r="H15" s="21">
        <v>0.653803996599993</v>
      </c>
      <c r="I15" s="21">
        <v>0.54504052887821397</v>
      </c>
      <c r="J15" s="21">
        <v>0.36250749260625897</v>
      </c>
      <c r="K15" s="21">
        <v>0.37856090423043198</v>
      </c>
      <c r="L15" s="21">
        <v>0.189518488864479</v>
      </c>
      <c r="M15" s="21"/>
      <c r="N15" s="21">
        <v>0.56384173674599503</v>
      </c>
      <c r="O15" s="21">
        <v>0.38621406062803099</v>
      </c>
      <c r="P15" s="21">
        <v>0.41580559936685502</v>
      </c>
      <c r="Q15" s="21">
        <v>0.40857982154297301</v>
      </c>
    </row>
    <row r="16" spans="2:17" x14ac:dyDescent="0.35">
      <c r="B16" s="18" t="s">
        <v>253</v>
      </c>
      <c r="C16" s="21">
        <v>0.27410305568083199</v>
      </c>
      <c r="D16" s="21">
        <v>0.25117323680138598</v>
      </c>
      <c r="E16" s="21">
        <v>0.29732115548459798</v>
      </c>
      <c r="F16" s="21"/>
      <c r="G16" s="21">
        <v>5.7513245153414203E-2</v>
      </c>
      <c r="H16" s="21">
        <v>0.15878186313460299</v>
      </c>
      <c r="I16" s="21">
        <v>0.24744149147821701</v>
      </c>
      <c r="J16" s="21">
        <v>0.34709166188202201</v>
      </c>
      <c r="K16" s="21">
        <v>0.32744460329764102</v>
      </c>
      <c r="L16" s="21">
        <v>0.534342009480822</v>
      </c>
      <c r="M16" s="21"/>
      <c r="N16" s="21">
        <v>0.23944562865187999</v>
      </c>
      <c r="O16" s="21">
        <v>0.33007292883088502</v>
      </c>
      <c r="P16" s="21">
        <v>0.32809547978094999</v>
      </c>
      <c r="Q16" s="21">
        <v>0.28237462556917198</v>
      </c>
    </row>
    <row r="17" spans="2:17" x14ac:dyDescent="0.35">
      <c r="B17" s="18" t="s">
        <v>146</v>
      </c>
      <c r="C17" s="22">
        <v>0.21427788750944901</v>
      </c>
      <c r="D17" s="22">
        <v>0.26040279999541999</v>
      </c>
      <c r="E17" s="22">
        <v>0.16734029007116899</v>
      </c>
      <c r="F17" s="22"/>
      <c r="G17" s="22">
        <v>0.77910608060270503</v>
      </c>
      <c r="H17" s="22">
        <v>0.49502213346538998</v>
      </c>
      <c r="I17" s="22">
        <v>0.29759903739999699</v>
      </c>
      <c r="J17" s="22">
        <v>1.5415830724237399E-2</v>
      </c>
      <c r="K17" s="22">
        <v>5.1116300932790203E-2</v>
      </c>
      <c r="L17" s="22">
        <v>-0.34482352061634303</v>
      </c>
      <c r="M17" s="22"/>
      <c r="N17" s="22">
        <v>0.32439610809411501</v>
      </c>
      <c r="O17" s="22">
        <v>5.6141131797145402E-2</v>
      </c>
      <c r="P17" s="22">
        <v>8.7710119585904897E-2</v>
      </c>
      <c r="Q17" s="22">
        <v>0.126205195973801</v>
      </c>
    </row>
    <row r="18" spans="2:17" x14ac:dyDescent="0.35">
      <c r="B18" s="16"/>
    </row>
    <row r="19" spans="2:17" x14ac:dyDescent="0.35">
      <c r="B19" t="s">
        <v>409</v>
      </c>
    </row>
    <row r="20" spans="2:17" x14ac:dyDescent="0.35">
      <c r="B20" t="s">
        <v>410</v>
      </c>
    </row>
    <row r="22" spans="2:17" x14ac:dyDescent="0.35">
      <c r="B22"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255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247</v>
      </c>
      <c r="C9" s="17">
        <v>0.11797881475168399</v>
      </c>
      <c r="D9" s="17">
        <v>0.14530615891819701</v>
      </c>
      <c r="E9" s="17">
        <v>8.9756242060462996E-2</v>
      </c>
      <c r="F9" s="17"/>
      <c r="G9" s="17">
        <v>0.29593225299278098</v>
      </c>
      <c r="H9" s="17">
        <v>0.17920983452226999</v>
      </c>
      <c r="I9" s="17">
        <v>0.12646917211636299</v>
      </c>
      <c r="J9" s="17">
        <v>8.9143626140604906E-2</v>
      </c>
      <c r="K9" s="17">
        <v>7.6946400101722406E-2</v>
      </c>
      <c r="L9" s="17">
        <v>0</v>
      </c>
      <c r="M9" s="17"/>
      <c r="N9" s="17">
        <v>0.15944912333855199</v>
      </c>
      <c r="O9" s="17">
        <v>6.67839336195752E-2</v>
      </c>
      <c r="P9" s="17">
        <v>8.9534513934422896E-2</v>
      </c>
      <c r="Q9" s="17">
        <v>5.7909129409889702E-2</v>
      </c>
    </row>
    <row r="10" spans="2:17" x14ac:dyDescent="0.35">
      <c r="B10" s="18" t="s">
        <v>248</v>
      </c>
      <c r="C10" s="17">
        <v>0.33188690597595799</v>
      </c>
      <c r="D10" s="17">
        <v>0.355751673957728</v>
      </c>
      <c r="E10" s="17">
        <v>0.308335168659849</v>
      </c>
      <c r="F10" s="17"/>
      <c r="G10" s="17">
        <v>0.35757301000692099</v>
      </c>
      <c r="H10" s="17">
        <v>0.32649526355552999</v>
      </c>
      <c r="I10" s="17">
        <v>0.333386432852601</v>
      </c>
      <c r="J10" s="17">
        <v>0.32147173719880401</v>
      </c>
      <c r="K10" s="17">
        <v>0.37226654699482098</v>
      </c>
      <c r="L10" s="17">
        <v>0.28943459296488699</v>
      </c>
      <c r="M10" s="17"/>
      <c r="N10" s="17">
        <v>0.35557830961400899</v>
      </c>
      <c r="O10" s="17">
        <v>0.30367070204026703</v>
      </c>
      <c r="P10" s="17">
        <v>0.32918660644632702</v>
      </c>
      <c r="Q10" s="17">
        <v>0.28469473181111798</v>
      </c>
    </row>
    <row r="11" spans="2:17" x14ac:dyDescent="0.35">
      <c r="B11" s="18" t="s">
        <v>249</v>
      </c>
      <c r="C11" s="17">
        <v>0.25654943928116097</v>
      </c>
      <c r="D11" s="17">
        <v>0.24183539116656499</v>
      </c>
      <c r="E11" s="17">
        <v>0.271528598896141</v>
      </c>
      <c r="F11" s="17"/>
      <c r="G11" s="17">
        <v>0.10248690744420499</v>
      </c>
      <c r="H11" s="17">
        <v>0.240356749458566</v>
      </c>
      <c r="I11" s="17">
        <v>0.25703631042007602</v>
      </c>
      <c r="J11" s="17">
        <v>0.25860049606823698</v>
      </c>
      <c r="K11" s="17">
        <v>0.28079303064404298</v>
      </c>
      <c r="L11" s="17">
        <v>0.301012230828611</v>
      </c>
      <c r="M11" s="17"/>
      <c r="N11" s="17">
        <v>0.23784783784125299</v>
      </c>
      <c r="O11" s="17">
        <v>0.285822826368413</v>
      </c>
      <c r="P11" s="17">
        <v>0.26248626429261701</v>
      </c>
      <c r="Q11" s="17">
        <v>0.28278025905316001</v>
      </c>
    </row>
    <row r="12" spans="2:17" x14ac:dyDescent="0.35">
      <c r="B12" s="18" t="s">
        <v>250</v>
      </c>
      <c r="C12" s="17">
        <v>0.218903996485419</v>
      </c>
      <c r="D12" s="17">
        <v>0.19836898618046001</v>
      </c>
      <c r="E12" s="17">
        <v>0.23967078444120701</v>
      </c>
      <c r="F12" s="17"/>
      <c r="G12" s="17">
        <v>0.24400782955609299</v>
      </c>
      <c r="H12" s="17">
        <v>0.20740052562425401</v>
      </c>
      <c r="I12" s="17">
        <v>0.216752822690536</v>
      </c>
      <c r="J12" s="17">
        <v>0.23570103700460401</v>
      </c>
      <c r="K12" s="17">
        <v>0.16685507653363199</v>
      </c>
      <c r="L12" s="17">
        <v>0.409553176206503</v>
      </c>
      <c r="M12" s="17"/>
      <c r="N12" s="17">
        <v>0.20105022361413999</v>
      </c>
      <c r="O12" s="17">
        <v>0.24333259839697999</v>
      </c>
      <c r="P12" s="17">
        <v>0.22043042782799899</v>
      </c>
      <c r="Q12" s="17">
        <v>0.248648657204534</v>
      </c>
    </row>
    <row r="13" spans="2:17" x14ac:dyDescent="0.35">
      <c r="B13" s="18" t="s">
        <v>251</v>
      </c>
      <c r="C13" s="17">
        <v>4.0670423432517699E-2</v>
      </c>
      <c r="D13" s="17">
        <v>3.0550137017530898E-2</v>
      </c>
      <c r="E13" s="17">
        <v>5.0838171343727499E-2</v>
      </c>
      <c r="F13" s="17"/>
      <c r="G13" s="17">
        <v>0</v>
      </c>
      <c r="H13" s="17">
        <v>2.6756817748614398E-2</v>
      </c>
      <c r="I13" s="17">
        <v>3.5187117882491001E-2</v>
      </c>
      <c r="J13" s="17">
        <v>4.6649637843958203E-2</v>
      </c>
      <c r="K13" s="17">
        <v>7.7983542721222501E-2</v>
      </c>
      <c r="L13" s="17">
        <v>0</v>
      </c>
      <c r="M13" s="17"/>
      <c r="N13" s="17">
        <v>2.61989887140197E-2</v>
      </c>
      <c r="O13" s="17">
        <v>4.36522820876536E-2</v>
      </c>
      <c r="P13" s="17">
        <v>5.2946182661703298E-2</v>
      </c>
      <c r="Q13" s="17">
        <v>7.7204025354910402E-2</v>
      </c>
    </row>
    <row r="14" spans="2:17" x14ac:dyDescent="0.35">
      <c r="B14" s="18" t="s">
        <v>57</v>
      </c>
      <c r="C14" s="17">
        <v>3.4010420073260501E-2</v>
      </c>
      <c r="D14" s="17">
        <v>2.8187652759518601E-2</v>
      </c>
      <c r="E14" s="17">
        <v>3.9871034598612201E-2</v>
      </c>
      <c r="F14" s="17"/>
      <c r="G14" s="17">
        <v>0</v>
      </c>
      <c r="H14" s="17">
        <v>1.9780809090765301E-2</v>
      </c>
      <c r="I14" s="17">
        <v>3.1168144037931701E-2</v>
      </c>
      <c r="J14" s="17">
        <v>4.8433465743792703E-2</v>
      </c>
      <c r="K14" s="17">
        <v>2.51554030045592E-2</v>
      </c>
      <c r="L14" s="17">
        <v>0</v>
      </c>
      <c r="M14" s="17"/>
      <c r="N14" s="17">
        <v>1.9875516878026502E-2</v>
      </c>
      <c r="O14" s="17">
        <v>5.6737657487111202E-2</v>
      </c>
      <c r="P14" s="17">
        <v>4.5416004836930597E-2</v>
      </c>
      <c r="Q14" s="17">
        <v>4.8763197166387801E-2</v>
      </c>
    </row>
    <row r="15" spans="2:17" x14ac:dyDescent="0.35">
      <c r="B15" s="18" t="s">
        <v>252</v>
      </c>
      <c r="C15" s="21">
        <v>0.44986572072764203</v>
      </c>
      <c r="D15" s="21">
        <v>0.50105783287592498</v>
      </c>
      <c r="E15" s="21">
        <v>0.39809141072031201</v>
      </c>
      <c r="F15" s="21"/>
      <c r="G15" s="21">
        <v>0.65350526299970202</v>
      </c>
      <c r="H15" s="21">
        <v>0.50570509807779995</v>
      </c>
      <c r="I15" s="21">
        <v>0.45985560496896499</v>
      </c>
      <c r="J15" s="21">
        <v>0.41061536333940901</v>
      </c>
      <c r="K15" s="21">
        <v>0.44921294709654402</v>
      </c>
      <c r="L15" s="21">
        <v>0.28943459296488699</v>
      </c>
      <c r="M15" s="21"/>
      <c r="N15" s="21">
        <v>0.51502743295256104</v>
      </c>
      <c r="O15" s="21">
        <v>0.37045463565984199</v>
      </c>
      <c r="P15" s="21">
        <v>0.41872112038074899</v>
      </c>
      <c r="Q15" s="21">
        <v>0.342603861221008</v>
      </c>
    </row>
    <row r="16" spans="2:17" x14ac:dyDescent="0.35">
      <c r="B16" s="18" t="s">
        <v>253</v>
      </c>
      <c r="C16" s="21">
        <v>0.259574419917937</v>
      </c>
      <c r="D16" s="21">
        <v>0.22891912319799099</v>
      </c>
      <c r="E16" s="21">
        <v>0.29050895578493502</v>
      </c>
      <c r="F16" s="21"/>
      <c r="G16" s="21">
        <v>0.24400782955609299</v>
      </c>
      <c r="H16" s="21">
        <v>0.234157343372869</v>
      </c>
      <c r="I16" s="21">
        <v>0.25193994057302699</v>
      </c>
      <c r="J16" s="21">
        <v>0.28235067484856202</v>
      </c>
      <c r="K16" s="21">
        <v>0.24483861925485401</v>
      </c>
      <c r="L16" s="21">
        <v>0.409553176206503</v>
      </c>
      <c r="M16" s="21"/>
      <c r="N16" s="21">
        <v>0.22724921232816001</v>
      </c>
      <c r="O16" s="21">
        <v>0.286984880484634</v>
      </c>
      <c r="P16" s="21">
        <v>0.27337661048970302</v>
      </c>
      <c r="Q16" s="21">
        <v>0.325852682559444</v>
      </c>
    </row>
    <row r="17" spans="2:17" x14ac:dyDescent="0.35">
      <c r="B17" s="18" t="s">
        <v>146</v>
      </c>
      <c r="C17" s="22">
        <v>0.19029130080970499</v>
      </c>
      <c r="D17" s="22">
        <v>0.27213870967793402</v>
      </c>
      <c r="E17" s="22">
        <v>0.10758245493537701</v>
      </c>
      <c r="F17" s="22"/>
      <c r="G17" s="22">
        <v>0.409497433443609</v>
      </c>
      <c r="H17" s="22">
        <v>0.27154775470493198</v>
      </c>
      <c r="I17" s="22">
        <v>0.20791566439593701</v>
      </c>
      <c r="J17" s="22">
        <v>0.12826468849084699</v>
      </c>
      <c r="K17" s="22">
        <v>0.20437432784168999</v>
      </c>
      <c r="L17" s="22">
        <v>-0.12011858324161601</v>
      </c>
      <c r="M17" s="22"/>
      <c r="N17" s="22">
        <v>0.287778220624401</v>
      </c>
      <c r="O17" s="22">
        <v>8.3469755175207994E-2</v>
      </c>
      <c r="P17" s="22">
        <v>0.145344509891047</v>
      </c>
      <c r="Q17" s="22">
        <v>1.6751178661563601E-2</v>
      </c>
    </row>
    <row r="18" spans="2:17" x14ac:dyDescent="0.35">
      <c r="B18" s="16"/>
    </row>
    <row r="19" spans="2:17" x14ac:dyDescent="0.35">
      <c r="B19" t="s">
        <v>409</v>
      </c>
    </row>
    <row r="20" spans="2:17" x14ac:dyDescent="0.35">
      <c r="B20" t="s">
        <v>410</v>
      </c>
    </row>
    <row r="22" spans="2:17" x14ac:dyDescent="0.35">
      <c r="B22"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30" t="s">
        <v>411</v>
      </c>
      <c r="E2" s="26"/>
      <c r="F2" s="26"/>
      <c r="G2" s="26"/>
      <c r="H2" s="26"/>
    </row>
    <row r="6" spans="2:8" ht="50.15" customHeight="1" x14ac:dyDescent="0.35">
      <c r="B6" s="20" t="s">
        <v>28</v>
      </c>
      <c r="C6" s="20" t="s">
        <v>412</v>
      </c>
      <c r="D6" s="20" t="s">
        <v>413</v>
      </c>
      <c r="E6" s="20" t="s">
        <v>414</v>
      </c>
      <c r="F6" s="20" t="s">
        <v>415</v>
      </c>
      <c r="G6" s="20" t="s">
        <v>416</v>
      </c>
    </row>
    <row r="7" spans="2:8" x14ac:dyDescent="0.35">
      <c r="B7" s="18" t="s">
        <v>79</v>
      </c>
      <c r="C7" s="17">
        <v>5.6914357572852001E-2</v>
      </c>
      <c r="D7" s="17">
        <v>5.8812544896659998E-2</v>
      </c>
      <c r="E7" s="17">
        <v>7.0449185828273697E-2</v>
      </c>
      <c r="F7" s="17">
        <v>0.104821769826381</v>
      </c>
      <c r="G7" s="17">
        <v>6.7343395555212099E-2</v>
      </c>
    </row>
    <row r="8" spans="2:8" x14ac:dyDescent="0.35">
      <c r="B8" s="18" t="s">
        <v>80</v>
      </c>
      <c r="C8" s="17">
        <v>0.10460259314173501</v>
      </c>
      <c r="D8" s="17">
        <v>0.103845155394067</v>
      </c>
      <c r="E8" s="17">
        <v>0.123102108891016</v>
      </c>
      <c r="F8" s="17">
        <v>0.17147835019225999</v>
      </c>
      <c r="G8" s="17">
        <v>0.15488657090115601</v>
      </c>
    </row>
    <row r="9" spans="2:8" ht="29" x14ac:dyDescent="0.35">
      <c r="B9" s="18" t="s">
        <v>81</v>
      </c>
      <c r="C9" s="17">
        <v>0.19751554815879199</v>
      </c>
      <c r="D9" s="17">
        <v>0.18803805932417</v>
      </c>
      <c r="E9" s="17">
        <v>0.20671406894285399</v>
      </c>
      <c r="F9" s="17">
        <v>0.186599704066226</v>
      </c>
      <c r="G9" s="17">
        <v>0.17315260454378201</v>
      </c>
    </row>
    <row r="10" spans="2:8" ht="43.5" x14ac:dyDescent="0.35">
      <c r="B10" s="18" t="s">
        <v>82</v>
      </c>
      <c r="C10" s="17">
        <v>0.194768864332686</v>
      </c>
      <c r="D10" s="17">
        <v>0.20249764315851401</v>
      </c>
      <c r="E10" s="17">
        <v>0.22553101511955101</v>
      </c>
      <c r="F10" s="17">
        <v>0.213410126305251</v>
      </c>
      <c r="G10" s="17">
        <v>0.27057288592620699</v>
      </c>
    </row>
    <row r="11" spans="2:8" x14ac:dyDescent="0.35">
      <c r="B11" s="18" t="s">
        <v>83</v>
      </c>
      <c r="C11" s="17">
        <v>0.38468734157339801</v>
      </c>
      <c r="D11" s="17">
        <v>0.41021823806419</v>
      </c>
      <c r="E11" s="17">
        <v>0.29965815809073298</v>
      </c>
      <c r="F11" s="17">
        <v>0.24468303675029199</v>
      </c>
      <c r="G11" s="17">
        <v>0.28764940057332</v>
      </c>
    </row>
    <row r="12" spans="2:8" x14ac:dyDescent="0.35">
      <c r="B12" s="18" t="s">
        <v>57</v>
      </c>
      <c r="C12" s="17">
        <v>6.1150197854390902E-2</v>
      </c>
      <c r="D12" s="17">
        <v>3.4790483618559201E-2</v>
      </c>
      <c r="E12" s="17">
        <v>7.3647346843632597E-2</v>
      </c>
      <c r="F12" s="17">
        <v>7.7834037318847596E-2</v>
      </c>
      <c r="G12" s="17">
        <v>4.2014958015754097E-2</v>
      </c>
    </row>
    <row r="13" spans="2:8" x14ac:dyDescent="0.35">
      <c r="B13" s="18" t="s">
        <v>84</v>
      </c>
      <c r="C13" s="17">
        <v>3.6109736614551701E-4</v>
      </c>
      <c r="D13" s="17">
        <v>1.7978755438398399E-3</v>
      </c>
      <c r="E13" s="17">
        <v>8.9811628393902303E-4</v>
      </c>
      <c r="F13" s="17">
        <v>1.1729755407428901E-3</v>
      </c>
      <c r="G13" s="17">
        <v>4.3801844845690998E-3</v>
      </c>
    </row>
    <row r="14" spans="2:8" x14ac:dyDescent="0.35">
      <c r="B14" s="16"/>
      <c r="C14" s="16"/>
      <c r="D14" s="16"/>
      <c r="E14" s="16"/>
      <c r="F14" s="16"/>
      <c r="G14" s="16"/>
    </row>
    <row r="15" spans="2:8" x14ac:dyDescent="0.35">
      <c r="B15" t="s">
        <v>409</v>
      </c>
    </row>
    <row r="16" spans="2:8" x14ac:dyDescent="0.35">
      <c r="B16" t="s">
        <v>410</v>
      </c>
    </row>
    <row r="20" spans="2:2" x14ac:dyDescent="0.35">
      <c r="B20"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256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228</v>
      </c>
      <c r="C9" s="17">
        <v>0.355463032557156</v>
      </c>
      <c r="D9" s="17">
        <v>0.41100542986382199</v>
      </c>
      <c r="E9" s="17">
        <v>0.29924162654278602</v>
      </c>
      <c r="F9" s="17"/>
      <c r="G9" s="17">
        <v>0.55011022294401002</v>
      </c>
      <c r="H9" s="17">
        <v>0.44927360536163302</v>
      </c>
      <c r="I9" s="17">
        <v>0.38983841500143501</v>
      </c>
      <c r="J9" s="17">
        <v>0.28032342564107798</v>
      </c>
      <c r="K9" s="17">
        <v>0.27453947893598701</v>
      </c>
      <c r="L9" s="17">
        <v>0.40067942021046199</v>
      </c>
      <c r="M9" s="17"/>
      <c r="N9" s="17">
        <v>0.441784158900692</v>
      </c>
      <c r="O9" s="17">
        <v>0.293962654064855</v>
      </c>
      <c r="P9" s="17">
        <v>0.252434774282004</v>
      </c>
      <c r="Q9" s="17">
        <v>0.20405177941460201</v>
      </c>
    </row>
    <row r="10" spans="2:17" x14ac:dyDescent="0.35">
      <c r="B10" s="18" t="s">
        <v>229</v>
      </c>
      <c r="C10" s="17">
        <v>0.241923877409254</v>
      </c>
      <c r="D10" s="17">
        <v>0.26888509634114</v>
      </c>
      <c r="E10" s="17">
        <v>0.21518416330183701</v>
      </c>
      <c r="F10" s="17"/>
      <c r="G10" s="17">
        <v>0.198346137242358</v>
      </c>
      <c r="H10" s="17">
        <v>0.30282137365801598</v>
      </c>
      <c r="I10" s="17">
        <v>0.259948146849036</v>
      </c>
      <c r="J10" s="17">
        <v>0.20316601536741</v>
      </c>
      <c r="K10" s="17">
        <v>0.198589814464699</v>
      </c>
      <c r="L10" s="17">
        <v>0.18706352171535301</v>
      </c>
      <c r="M10" s="17"/>
      <c r="N10" s="17">
        <v>0.256039027596901</v>
      </c>
      <c r="O10" s="17">
        <v>0.18652657122046701</v>
      </c>
      <c r="P10" s="17">
        <v>0.28939488016928</v>
      </c>
      <c r="Q10" s="17">
        <v>0.22039937988904101</v>
      </c>
    </row>
    <row r="11" spans="2:17" x14ac:dyDescent="0.35">
      <c r="B11" s="18" t="s">
        <v>231</v>
      </c>
      <c r="C11" s="17">
        <v>0.28364571503150598</v>
      </c>
      <c r="D11" s="17">
        <v>0.23638073804547</v>
      </c>
      <c r="E11" s="17">
        <v>0.331225431688003</v>
      </c>
      <c r="F11" s="17"/>
      <c r="G11" s="17">
        <v>7.7746131314267802E-2</v>
      </c>
      <c r="H11" s="17">
        <v>0.16295285793284101</v>
      </c>
      <c r="I11" s="17">
        <v>0.24589615578431101</v>
      </c>
      <c r="J11" s="17">
        <v>0.376860478579641</v>
      </c>
      <c r="K11" s="17">
        <v>0.35219533960844202</v>
      </c>
      <c r="L11" s="17">
        <v>0.32028588634838101</v>
      </c>
      <c r="M11" s="17"/>
      <c r="N11" s="17">
        <v>0.21869769887492399</v>
      </c>
      <c r="O11" s="17">
        <v>0.38534014905599701</v>
      </c>
      <c r="P11" s="17">
        <v>0.32827676761244901</v>
      </c>
      <c r="Q11" s="17">
        <v>0.35638937487465899</v>
      </c>
    </row>
    <row r="12" spans="2:17" x14ac:dyDescent="0.35">
      <c r="B12" s="18" t="s">
        <v>112</v>
      </c>
      <c r="C12" s="19">
        <v>0.118967375002084</v>
      </c>
      <c r="D12" s="19">
        <v>8.3728735749568906E-2</v>
      </c>
      <c r="E12" s="19">
        <v>0.15434877846737299</v>
      </c>
      <c r="F12" s="19"/>
      <c r="G12" s="19">
        <v>0.17379750849936401</v>
      </c>
      <c r="H12" s="19">
        <v>8.4952163047510895E-2</v>
      </c>
      <c r="I12" s="19">
        <v>0.10431728236521801</v>
      </c>
      <c r="J12" s="19">
        <v>0.13965008041186999</v>
      </c>
      <c r="K12" s="19">
        <v>0.17467536699087199</v>
      </c>
      <c r="L12" s="19">
        <v>9.1971171725804601E-2</v>
      </c>
      <c r="M12" s="19"/>
      <c r="N12" s="19">
        <v>8.3479114627483794E-2</v>
      </c>
      <c r="O12" s="19">
        <v>0.13417062565868099</v>
      </c>
      <c r="P12" s="19">
        <v>0.12989357793626699</v>
      </c>
      <c r="Q12" s="19">
        <v>0.21915946582169801</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Q23"/>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257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258</v>
      </c>
      <c r="C9" s="17">
        <v>0.45693521030205803</v>
      </c>
      <c r="D9" s="17">
        <v>0.47048429596304697</v>
      </c>
      <c r="E9" s="17">
        <v>0.44383057043568602</v>
      </c>
      <c r="F9" s="17"/>
      <c r="G9" s="17">
        <v>0.53840486449537195</v>
      </c>
      <c r="H9" s="17">
        <v>0.50393650971182302</v>
      </c>
      <c r="I9" s="17">
        <v>0.444577532406078</v>
      </c>
      <c r="J9" s="17">
        <v>0.44444081356530102</v>
      </c>
      <c r="K9" s="17">
        <v>0.48604787806060101</v>
      </c>
      <c r="L9" s="17">
        <v>0.49265059193626598</v>
      </c>
      <c r="M9" s="17"/>
      <c r="N9" s="17">
        <v>0.49535542760090601</v>
      </c>
      <c r="O9" s="17">
        <v>0.425446031801684</v>
      </c>
      <c r="P9" s="17">
        <v>0.42193424859385997</v>
      </c>
      <c r="Q9" s="17">
        <v>0.38350367895232401</v>
      </c>
    </row>
    <row r="10" spans="2:17" ht="29" x14ac:dyDescent="0.35">
      <c r="B10" s="18" t="s">
        <v>259</v>
      </c>
      <c r="C10" s="17">
        <v>0.439865769029605</v>
      </c>
      <c r="D10" s="17">
        <v>0.44729879023615399</v>
      </c>
      <c r="E10" s="17">
        <v>0.43187114868762</v>
      </c>
      <c r="F10" s="17"/>
      <c r="G10" s="17">
        <v>0.25490958126337798</v>
      </c>
      <c r="H10" s="17">
        <v>0.40412855388209201</v>
      </c>
      <c r="I10" s="17">
        <v>0.43856394725880199</v>
      </c>
      <c r="J10" s="17">
        <v>0.442874616190572</v>
      </c>
      <c r="K10" s="17">
        <v>0.49581854650169299</v>
      </c>
      <c r="L10" s="17">
        <v>0.56846928640604399</v>
      </c>
      <c r="M10" s="17"/>
      <c r="N10" s="17">
        <v>0.45925629676894603</v>
      </c>
      <c r="O10" s="17">
        <v>0.45041734302243902</v>
      </c>
      <c r="P10" s="17">
        <v>0.38706876064763901</v>
      </c>
      <c r="Q10" s="17">
        <v>0.38707823487305898</v>
      </c>
    </row>
    <row r="11" spans="2:17" ht="43.5" x14ac:dyDescent="0.35">
      <c r="B11" s="18" t="s">
        <v>260</v>
      </c>
      <c r="C11" s="17">
        <v>0.40818429709999299</v>
      </c>
      <c r="D11" s="17">
        <v>0.40611013237903798</v>
      </c>
      <c r="E11" s="17">
        <v>0.41066538147431603</v>
      </c>
      <c r="F11" s="17"/>
      <c r="G11" s="17">
        <v>0.29262219706438303</v>
      </c>
      <c r="H11" s="17">
        <v>0.38215675769069501</v>
      </c>
      <c r="I11" s="17">
        <v>0.38641032285056098</v>
      </c>
      <c r="J11" s="17">
        <v>0.42188324864136501</v>
      </c>
      <c r="K11" s="17">
        <v>0.51998483634786596</v>
      </c>
      <c r="L11" s="17">
        <v>0.49172461574632897</v>
      </c>
      <c r="M11" s="17"/>
      <c r="N11" s="17">
        <v>0.44008973284922998</v>
      </c>
      <c r="O11" s="17">
        <v>0.41598921640757203</v>
      </c>
      <c r="P11" s="17">
        <v>0.33962256823604298</v>
      </c>
      <c r="Q11" s="17">
        <v>0.33168242052812502</v>
      </c>
    </row>
    <row r="12" spans="2:17" x14ac:dyDescent="0.35">
      <c r="B12" s="18" t="s">
        <v>261</v>
      </c>
      <c r="C12" s="17">
        <v>0.32705941078457701</v>
      </c>
      <c r="D12" s="17">
        <v>0.34897989347858399</v>
      </c>
      <c r="E12" s="17">
        <v>0.30445516364494601</v>
      </c>
      <c r="F12" s="17"/>
      <c r="G12" s="17">
        <v>0.59774550401970905</v>
      </c>
      <c r="H12" s="17">
        <v>0.29380461777563399</v>
      </c>
      <c r="I12" s="17">
        <v>0.33346700645468602</v>
      </c>
      <c r="J12" s="17">
        <v>0.32846372747427099</v>
      </c>
      <c r="K12" s="17">
        <v>0.31106099506573098</v>
      </c>
      <c r="L12" s="17">
        <v>0.38033115394066602</v>
      </c>
      <c r="M12" s="17"/>
      <c r="N12" s="17">
        <v>0.33540021176902302</v>
      </c>
      <c r="O12" s="17">
        <v>0.32412363928864102</v>
      </c>
      <c r="P12" s="17">
        <v>0.28439701837252201</v>
      </c>
      <c r="Q12" s="17">
        <v>0.33782165279117099</v>
      </c>
    </row>
    <row r="13" spans="2:17" ht="29" x14ac:dyDescent="0.35">
      <c r="B13" s="18" t="s">
        <v>262</v>
      </c>
      <c r="C13" s="17">
        <v>0.28296895880648298</v>
      </c>
      <c r="D13" s="17">
        <v>0.30579172948875</v>
      </c>
      <c r="E13" s="17">
        <v>0.26041135287738398</v>
      </c>
      <c r="F13" s="17"/>
      <c r="G13" s="17">
        <v>0.43559831603096</v>
      </c>
      <c r="H13" s="17">
        <v>0.33552235586395401</v>
      </c>
      <c r="I13" s="17">
        <v>0.26132991427139401</v>
      </c>
      <c r="J13" s="17">
        <v>0.29632439806656002</v>
      </c>
      <c r="K13" s="17">
        <v>0.26228084925433398</v>
      </c>
      <c r="L13" s="17">
        <v>0.222336245352594</v>
      </c>
      <c r="M13" s="17"/>
      <c r="N13" s="17">
        <v>0.314983632873991</v>
      </c>
      <c r="O13" s="17">
        <v>0.22347220234597401</v>
      </c>
      <c r="P13" s="17">
        <v>0.28158529043434899</v>
      </c>
      <c r="Q13" s="17">
        <v>0.24261802529813201</v>
      </c>
    </row>
    <row r="14" spans="2:17" ht="29" x14ac:dyDescent="0.35">
      <c r="B14" s="18" t="s">
        <v>263</v>
      </c>
      <c r="C14" s="17">
        <v>0.27927131974726599</v>
      </c>
      <c r="D14" s="17">
        <v>0.288274769719716</v>
      </c>
      <c r="E14" s="17">
        <v>0.26954564739128301</v>
      </c>
      <c r="F14" s="17"/>
      <c r="G14" s="17">
        <v>0.206745089118929</v>
      </c>
      <c r="H14" s="17">
        <v>0.35992203916625598</v>
      </c>
      <c r="I14" s="17">
        <v>0.26199311618922599</v>
      </c>
      <c r="J14" s="17">
        <v>0.26058561265568903</v>
      </c>
      <c r="K14" s="17">
        <v>0.29609474272634501</v>
      </c>
      <c r="L14" s="17">
        <v>0.54734560565336599</v>
      </c>
      <c r="M14" s="17"/>
      <c r="N14" s="17">
        <v>0.319135126719298</v>
      </c>
      <c r="O14" s="17">
        <v>0.25078105145503399</v>
      </c>
      <c r="P14" s="17">
        <v>0.22948352790329399</v>
      </c>
      <c r="Q14" s="17">
        <v>0.22015113680521201</v>
      </c>
    </row>
    <row r="15" spans="2:17" x14ac:dyDescent="0.35">
      <c r="B15" s="18" t="s">
        <v>264</v>
      </c>
      <c r="C15" s="17">
        <v>0.27387707943864598</v>
      </c>
      <c r="D15" s="17">
        <v>0.30173027732894497</v>
      </c>
      <c r="E15" s="17">
        <v>0.24528314863811601</v>
      </c>
      <c r="F15" s="17"/>
      <c r="G15" s="17">
        <v>0.45246906925556502</v>
      </c>
      <c r="H15" s="17">
        <v>0.27526884037216198</v>
      </c>
      <c r="I15" s="17">
        <v>0.27240117268647701</v>
      </c>
      <c r="J15" s="17">
        <v>0.25541343941042399</v>
      </c>
      <c r="K15" s="17">
        <v>0.311175994608201</v>
      </c>
      <c r="L15" s="17">
        <v>0.49639496071863198</v>
      </c>
      <c r="M15" s="17"/>
      <c r="N15" s="17">
        <v>0.303453998852735</v>
      </c>
      <c r="O15" s="17">
        <v>0.26807655793998703</v>
      </c>
      <c r="P15" s="17">
        <v>0.27977389366314898</v>
      </c>
      <c r="Q15" s="17">
        <v>0.17069008256162599</v>
      </c>
    </row>
    <row r="16" spans="2:17" ht="29" x14ac:dyDescent="0.35">
      <c r="B16" s="18" t="s">
        <v>265</v>
      </c>
      <c r="C16" s="17">
        <v>0.25112070943996401</v>
      </c>
      <c r="D16" s="17">
        <v>0.28098692125184699</v>
      </c>
      <c r="E16" s="17">
        <v>0.22148311126895401</v>
      </c>
      <c r="F16" s="17"/>
      <c r="G16" s="17">
        <v>9.2094359972711204E-2</v>
      </c>
      <c r="H16" s="17">
        <v>0.23161236562760801</v>
      </c>
      <c r="I16" s="17">
        <v>0.25373361532288102</v>
      </c>
      <c r="J16" s="17">
        <v>0.25926115674093497</v>
      </c>
      <c r="K16" s="17">
        <v>0.246666220929603</v>
      </c>
      <c r="L16" s="17">
        <v>0.29923432515086501</v>
      </c>
      <c r="M16" s="17"/>
      <c r="N16" s="17">
        <v>0.29134498799067299</v>
      </c>
      <c r="O16" s="17">
        <v>0.24895585051791999</v>
      </c>
      <c r="P16" s="17">
        <v>0.169437199852048</v>
      </c>
      <c r="Q16" s="17">
        <v>0.184096336916061</v>
      </c>
    </row>
    <row r="17" spans="2:17" x14ac:dyDescent="0.35">
      <c r="B17" s="18" t="s">
        <v>106</v>
      </c>
      <c r="C17" s="17">
        <v>6.0614829431785699E-2</v>
      </c>
      <c r="D17" s="17">
        <v>3.6317470153653698E-2</v>
      </c>
      <c r="E17" s="17">
        <v>8.4989353943590598E-2</v>
      </c>
      <c r="F17" s="17"/>
      <c r="G17" s="17">
        <v>0</v>
      </c>
      <c r="H17" s="17">
        <v>4.3226367845643203E-2</v>
      </c>
      <c r="I17" s="17">
        <v>5.5337749185073899E-2</v>
      </c>
      <c r="J17" s="17">
        <v>7.5908315000511206E-2</v>
      </c>
      <c r="K17" s="17">
        <v>5.62424555014314E-2</v>
      </c>
      <c r="L17" s="17">
        <v>0.16229097776030901</v>
      </c>
      <c r="M17" s="17"/>
      <c r="N17" s="17">
        <v>3.0856620552376399E-2</v>
      </c>
      <c r="O17" s="17">
        <v>8.2652175209608394E-2</v>
      </c>
      <c r="P17" s="17">
        <v>8.1413742275424902E-2</v>
      </c>
      <c r="Q17" s="17">
        <v>0.12292902525416601</v>
      </c>
    </row>
    <row r="18" spans="2:17" x14ac:dyDescent="0.35">
      <c r="B18" s="18" t="s">
        <v>77</v>
      </c>
      <c r="C18" s="19">
        <v>2.96036762125029E-2</v>
      </c>
      <c r="D18" s="19">
        <v>3.45224764341183E-2</v>
      </c>
      <c r="E18" s="19">
        <v>2.4710850970829899E-2</v>
      </c>
      <c r="F18" s="19"/>
      <c r="G18" s="19">
        <v>6.0893766799675203E-2</v>
      </c>
      <c r="H18" s="19">
        <v>1.1660719524663E-2</v>
      </c>
      <c r="I18" s="19">
        <v>3.2595599244009898E-2</v>
      </c>
      <c r="J18" s="19">
        <v>3.4169905189395298E-2</v>
      </c>
      <c r="K18" s="19">
        <v>2.48737966612032E-2</v>
      </c>
      <c r="L18" s="19">
        <v>0</v>
      </c>
      <c r="M18" s="19"/>
      <c r="N18" s="19">
        <v>2.5959787585415499E-2</v>
      </c>
      <c r="O18" s="19">
        <v>2.9277203236497101E-2</v>
      </c>
      <c r="P18" s="19">
        <v>1.8139801869969299E-2</v>
      </c>
      <c r="Q18" s="19">
        <v>5.5057291505230997E-2</v>
      </c>
    </row>
    <row r="19" spans="2:17" x14ac:dyDescent="0.35">
      <c r="B19" s="16"/>
    </row>
    <row r="20" spans="2:17" x14ac:dyDescent="0.35">
      <c r="B20" t="s">
        <v>409</v>
      </c>
    </row>
    <row r="21" spans="2:17" x14ac:dyDescent="0.35">
      <c r="B21" t="s">
        <v>410</v>
      </c>
    </row>
    <row r="23" spans="2:17" x14ac:dyDescent="0.35">
      <c r="B23"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136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266</v>
      </c>
      <c r="C9" s="17">
        <v>0.36036020551399001</v>
      </c>
      <c r="D9" s="17">
        <v>0.36036560601310702</v>
      </c>
      <c r="E9" s="17">
        <v>0.35971941103739802</v>
      </c>
      <c r="F9" s="17"/>
      <c r="G9" s="17">
        <v>0.19277262162109601</v>
      </c>
      <c r="H9" s="17">
        <v>0.39110965542760601</v>
      </c>
      <c r="I9" s="17">
        <v>0.34392249584398998</v>
      </c>
      <c r="J9" s="17">
        <v>0.35653160821653102</v>
      </c>
      <c r="K9" s="17">
        <v>0.41416561403312102</v>
      </c>
      <c r="L9" s="17">
        <v>0.529518255369963</v>
      </c>
      <c r="M9" s="17"/>
      <c r="N9" s="17">
        <v>0.41068934975093702</v>
      </c>
      <c r="O9" s="17">
        <v>0.31499747727681898</v>
      </c>
      <c r="P9" s="17">
        <v>0.30589285286367401</v>
      </c>
      <c r="Q9" s="17">
        <v>0.28692529377386999</v>
      </c>
    </row>
    <row r="10" spans="2:17" ht="29" x14ac:dyDescent="0.35">
      <c r="B10" s="18" t="s">
        <v>267</v>
      </c>
      <c r="C10" s="17">
        <v>0.54372287936133101</v>
      </c>
      <c r="D10" s="17">
        <v>0.57408049327241195</v>
      </c>
      <c r="E10" s="17">
        <v>0.51388419442700894</v>
      </c>
      <c r="F10" s="17"/>
      <c r="G10" s="17">
        <v>0.80722737837890401</v>
      </c>
      <c r="H10" s="17">
        <v>0.54841954331038101</v>
      </c>
      <c r="I10" s="17">
        <v>0.55218275401389005</v>
      </c>
      <c r="J10" s="17">
        <v>0.53898187695136801</v>
      </c>
      <c r="K10" s="17">
        <v>0.49634043481667001</v>
      </c>
      <c r="L10" s="17">
        <v>0.42373166328753997</v>
      </c>
      <c r="M10" s="17"/>
      <c r="N10" s="17">
        <v>0.52177276756423396</v>
      </c>
      <c r="O10" s="17">
        <v>0.54473037299382199</v>
      </c>
      <c r="P10" s="17">
        <v>0.61059547272769499</v>
      </c>
      <c r="Q10" s="17">
        <v>0.558232831952996</v>
      </c>
    </row>
    <row r="11" spans="2:17" x14ac:dyDescent="0.35">
      <c r="B11" s="18" t="s">
        <v>57</v>
      </c>
      <c r="C11" s="19">
        <v>9.59169151246798E-2</v>
      </c>
      <c r="D11" s="19">
        <v>6.5553900714481098E-2</v>
      </c>
      <c r="E11" s="19">
        <v>0.12639639453559301</v>
      </c>
      <c r="F11" s="19"/>
      <c r="G11" s="19">
        <v>0</v>
      </c>
      <c r="H11" s="19">
        <v>6.0470801262012597E-2</v>
      </c>
      <c r="I11" s="19">
        <v>0.10389475014212</v>
      </c>
      <c r="J11" s="19">
        <v>0.104486514832101</v>
      </c>
      <c r="K11" s="19">
        <v>8.9493951150209305E-2</v>
      </c>
      <c r="L11" s="19">
        <v>4.6750081342496801E-2</v>
      </c>
      <c r="M11" s="19"/>
      <c r="N11" s="19">
        <v>6.7537882684828396E-2</v>
      </c>
      <c r="O11" s="19">
        <v>0.140272149729359</v>
      </c>
      <c r="P11" s="19">
        <v>8.3511674408631303E-2</v>
      </c>
      <c r="Q11" s="19">
        <v>0.15484187427313401</v>
      </c>
    </row>
    <row r="12" spans="2:17" x14ac:dyDescent="0.35">
      <c r="B12" s="16"/>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H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30" t="s">
        <v>445</v>
      </c>
      <c r="E2" s="26"/>
      <c r="F2" s="26"/>
      <c r="G2" s="26"/>
      <c r="H2" s="26"/>
    </row>
    <row r="6" spans="2:8" ht="50.15" customHeight="1" x14ac:dyDescent="0.35">
      <c r="B6" s="20" t="s">
        <v>28</v>
      </c>
      <c r="C6" s="20" t="s">
        <v>446</v>
      </c>
      <c r="D6" s="20" t="s">
        <v>447</v>
      </c>
      <c r="E6" s="20" t="s">
        <v>448</v>
      </c>
      <c r="F6" s="20" t="s">
        <v>449</v>
      </c>
      <c r="G6" s="20" t="s">
        <v>450</v>
      </c>
    </row>
    <row r="7" spans="2:8" ht="29" x14ac:dyDescent="0.35">
      <c r="B7" s="18" t="s">
        <v>217</v>
      </c>
      <c r="C7" s="17">
        <v>0.30804291876185003</v>
      </c>
      <c r="D7" s="17">
        <v>0.41543171460980399</v>
      </c>
      <c r="E7" s="17">
        <v>0.30079392697433399</v>
      </c>
      <c r="F7" s="17">
        <v>0.43988929459977499</v>
      </c>
      <c r="G7" s="17">
        <v>0.37448552497043203</v>
      </c>
    </row>
    <row r="8" spans="2:8" ht="29" x14ac:dyDescent="0.35">
      <c r="B8" s="18" t="s">
        <v>218</v>
      </c>
      <c r="C8" s="17">
        <v>0.22398164502722001</v>
      </c>
      <c r="D8" s="17">
        <v>0.23852576455902899</v>
      </c>
      <c r="E8" s="17">
        <v>0.22150456985594899</v>
      </c>
      <c r="F8" s="17">
        <v>0.232139154491526</v>
      </c>
      <c r="G8" s="17">
        <v>0.25884206358699602</v>
      </c>
    </row>
    <row r="9" spans="2:8" x14ac:dyDescent="0.35">
      <c r="B9" s="18" t="s">
        <v>219</v>
      </c>
      <c r="C9" s="17">
        <v>0.40212620266170601</v>
      </c>
      <c r="D9" s="17">
        <v>0.283102250796882</v>
      </c>
      <c r="E9" s="17">
        <v>0.39245546849069002</v>
      </c>
      <c r="F9" s="17">
        <v>0.268717013805502</v>
      </c>
      <c r="G9" s="17">
        <v>0.30742450107903702</v>
      </c>
    </row>
    <row r="10" spans="2:8" x14ac:dyDescent="0.35">
      <c r="B10" s="18" t="s">
        <v>57</v>
      </c>
      <c r="C10" s="17">
        <v>6.5849233549223202E-2</v>
      </c>
      <c r="D10" s="17">
        <v>6.2940270034284998E-2</v>
      </c>
      <c r="E10" s="17">
        <v>8.5246034679027097E-2</v>
      </c>
      <c r="F10" s="17">
        <v>5.9254537103196898E-2</v>
      </c>
      <c r="G10" s="17">
        <v>5.9247910363534002E-2</v>
      </c>
    </row>
    <row r="11" spans="2:8" x14ac:dyDescent="0.35">
      <c r="B11" s="16"/>
      <c r="C11" s="16"/>
      <c r="D11" s="16"/>
      <c r="E11" s="16"/>
      <c r="F11" s="16"/>
      <c r="G11" s="16"/>
    </row>
    <row r="12" spans="2:8" x14ac:dyDescent="0.35">
      <c r="B12" t="s">
        <v>409</v>
      </c>
    </row>
    <row r="13" spans="2:8" x14ac:dyDescent="0.35">
      <c r="B13" t="s">
        <v>410</v>
      </c>
    </row>
    <row r="17" spans="2:2" x14ac:dyDescent="0.35">
      <c r="B17"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268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0.30804291876185003</v>
      </c>
      <c r="D9" s="17">
        <v>0.32973051923640501</v>
      </c>
      <c r="E9" s="17">
        <v>0.28664618246385398</v>
      </c>
      <c r="F9" s="17"/>
      <c r="G9" s="17">
        <v>0.42590089018577598</v>
      </c>
      <c r="H9" s="17">
        <v>0.38457706027486899</v>
      </c>
      <c r="I9" s="17">
        <v>0.36355247249079298</v>
      </c>
      <c r="J9" s="17">
        <v>0.21840394988554099</v>
      </c>
      <c r="K9" s="17">
        <v>0.23204725224529499</v>
      </c>
      <c r="L9" s="17">
        <v>0</v>
      </c>
      <c r="M9" s="17"/>
      <c r="N9" s="17">
        <v>0.38221350957108402</v>
      </c>
      <c r="O9" s="17">
        <v>0.24031544128687601</v>
      </c>
      <c r="P9" s="17">
        <v>0.22767592415454499</v>
      </c>
      <c r="Q9" s="17">
        <v>0.198848998265578</v>
      </c>
    </row>
    <row r="10" spans="2:17" ht="29" x14ac:dyDescent="0.35">
      <c r="B10" s="18" t="s">
        <v>218</v>
      </c>
      <c r="C10" s="17">
        <v>0.22398164502722001</v>
      </c>
      <c r="D10" s="17">
        <v>0.26576183853834801</v>
      </c>
      <c r="E10" s="17">
        <v>0.18239479359772201</v>
      </c>
      <c r="F10" s="17"/>
      <c r="G10" s="17">
        <v>0.44527526360565101</v>
      </c>
      <c r="H10" s="17">
        <v>0.28460691371592201</v>
      </c>
      <c r="I10" s="17">
        <v>0.213504865836074</v>
      </c>
      <c r="J10" s="17">
        <v>0.20127583120077799</v>
      </c>
      <c r="K10" s="17">
        <v>0.22255621684970001</v>
      </c>
      <c r="L10" s="17">
        <v>0.51582202537695798</v>
      </c>
      <c r="M10" s="17"/>
      <c r="N10" s="17">
        <v>0.229733746616788</v>
      </c>
      <c r="O10" s="17">
        <v>0.18412927161453699</v>
      </c>
      <c r="P10" s="17">
        <v>0.25288355153491199</v>
      </c>
      <c r="Q10" s="17">
        <v>0.22583015248333199</v>
      </c>
    </row>
    <row r="11" spans="2:17" x14ac:dyDescent="0.35">
      <c r="B11" s="18" t="s">
        <v>219</v>
      </c>
      <c r="C11" s="17">
        <v>0.40212620266170601</v>
      </c>
      <c r="D11" s="17">
        <v>0.35764025616597001</v>
      </c>
      <c r="E11" s="17">
        <v>0.446049286854659</v>
      </c>
      <c r="F11" s="17"/>
      <c r="G11" s="17">
        <v>0.12882384620857301</v>
      </c>
      <c r="H11" s="17">
        <v>0.291034213763747</v>
      </c>
      <c r="I11" s="17">
        <v>0.36009288332886402</v>
      </c>
      <c r="J11" s="17">
        <v>0.49629232578412602</v>
      </c>
      <c r="K11" s="17">
        <v>0.49193874340273303</v>
      </c>
      <c r="L11" s="17">
        <v>0.32633647517352599</v>
      </c>
      <c r="M11" s="17"/>
      <c r="N11" s="17">
        <v>0.35807116424611801</v>
      </c>
      <c r="O11" s="17">
        <v>0.48790696485607399</v>
      </c>
      <c r="P11" s="17">
        <v>0.43328890066321102</v>
      </c>
      <c r="Q11" s="17">
        <v>0.42218196509102601</v>
      </c>
    </row>
    <row r="12" spans="2:17" x14ac:dyDescent="0.35">
      <c r="B12" s="18" t="s">
        <v>57</v>
      </c>
      <c r="C12" s="19">
        <v>6.5849233549223202E-2</v>
      </c>
      <c r="D12" s="19">
        <v>4.6867386059276997E-2</v>
      </c>
      <c r="E12" s="19">
        <v>8.4909737083765702E-2</v>
      </c>
      <c r="F12" s="19"/>
      <c r="G12" s="19">
        <v>0</v>
      </c>
      <c r="H12" s="19">
        <v>3.9781812245462601E-2</v>
      </c>
      <c r="I12" s="19">
        <v>6.2849778344268303E-2</v>
      </c>
      <c r="J12" s="19">
        <v>8.4027893129554401E-2</v>
      </c>
      <c r="K12" s="19">
        <v>5.3457787502272001E-2</v>
      </c>
      <c r="L12" s="19">
        <v>0.157841499449516</v>
      </c>
      <c r="M12" s="19"/>
      <c r="N12" s="19">
        <v>2.9981579566010001E-2</v>
      </c>
      <c r="O12" s="19">
        <v>8.76483222425124E-2</v>
      </c>
      <c r="P12" s="19">
        <v>8.6151623647332004E-2</v>
      </c>
      <c r="Q12" s="19">
        <v>0.15313888416006399</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269</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0.41543171460980399</v>
      </c>
      <c r="D9" s="17">
        <v>0.44444413318419701</v>
      </c>
      <c r="E9" s="17">
        <v>0.38581836848300199</v>
      </c>
      <c r="F9" s="17"/>
      <c r="G9" s="17">
        <v>0.50881844628838502</v>
      </c>
      <c r="H9" s="17">
        <v>0.51476513623395803</v>
      </c>
      <c r="I9" s="17">
        <v>0.44329790383384099</v>
      </c>
      <c r="J9" s="17">
        <v>0.36344599321465099</v>
      </c>
      <c r="K9" s="17">
        <v>0.30684914345811098</v>
      </c>
      <c r="L9" s="17">
        <v>0.23120990640903499</v>
      </c>
      <c r="M9" s="17"/>
      <c r="N9" s="17">
        <v>0.49188932858496798</v>
      </c>
      <c r="O9" s="17">
        <v>0.35715494172640699</v>
      </c>
      <c r="P9" s="17">
        <v>0.31048911806358898</v>
      </c>
      <c r="Q9" s="17">
        <v>0.31495219227971</v>
      </c>
    </row>
    <row r="10" spans="2:17" ht="29" x14ac:dyDescent="0.35">
      <c r="B10" s="18" t="s">
        <v>218</v>
      </c>
      <c r="C10" s="17">
        <v>0.23852576455902899</v>
      </c>
      <c r="D10" s="17">
        <v>0.26254470917952999</v>
      </c>
      <c r="E10" s="17">
        <v>0.214727002153281</v>
      </c>
      <c r="F10" s="17"/>
      <c r="G10" s="17">
        <v>0.37401344453816698</v>
      </c>
      <c r="H10" s="17">
        <v>0.31143779912737701</v>
      </c>
      <c r="I10" s="17">
        <v>0.246948469132097</v>
      </c>
      <c r="J10" s="17">
        <v>0.19946539735864899</v>
      </c>
      <c r="K10" s="17">
        <v>0.19702238019391599</v>
      </c>
      <c r="L10" s="17">
        <v>0.36900243079549799</v>
      </c>
      <c r="M10" s="17"/>
      <c r="N10" s="17">
        <v>0.24537567683720499</v>
      </c>
      <c r="O10" s="17">
        <v>0.23024834463983401</v>
      </c>
      <c r="P10" s="17">
        <v>0.26301508874083501</v>
      </c>
      <c r="Q10" s="17">
        <v>0.19625242724615</v>
      </c>
    </row>
    <row r="11" spans="2:17" x14ac:dyDescent="0.35">
      <c r="B11" s="18" t="s">
        <v>219</v>
      </c>
      <c r="C11" s="17">
        <v>0.283102250796882</v>
      </c>
      <c r="D11" s="17">
        <v>0.24946849217014699</v>
      </c>
      <c r="E11" s="17">
        <v>0.31704069826570302</v>
      </c>
      <c r="F11" s="17"/>
      <c r="G11" s="17">
        <v>0.117168109173447</v>
      </c>
      <c r="H11" s="17">
        <v>0.13835792678283901</v>
      </c>
      <c r="I11" s="17">
        <v>0.24487249687992599</v>
      </c>
      <c r="J11" s="17">
        <v>0.36545259129783803</v>
      </c>
      <c r="K11" s="17">
        <v>0.42550096696956502</v>
      </c>
      <c r="L11" s="17">
        <v>0.35303758145296998</v>
      </c>
      <c r="M11" s="17"/>
      <c r="N11" s="17">
        <v>0.220010149007899</v>
      </c>
      <c r="O11" s="17">
        <v>0.32985051656085201</v>
      </c>
      <c r="P11" s="17">
        <v>0.357179241182708</v>
      </c>
      <c r="Q11" s="17">
        <v>0.37978048757830002</v>
      </c>
    </row>
    <row r="12" spans="2:17" x14ac:dyDescent="0.35">
      <c r="B12" s="18" t="s">
        <v>57</v>
      </c>
      <c r="C12" s="19">
        <v>6.2940270034284998E-2</v>
      </c>
      <c r="D12" s="19">
        <v>4.3542665466125903E-2</v>
      </c>
      <c r="E12" s="19">
        <v>8.2413931098014703E-2</v>
      </c>
      <c r="F12" s="19"/>
      <c r="G12" s="19">
        <v>0</v>
      </c>
      <c r="H12" s="19">
        <v>3.5439137855825899E-2</v>
      </c>
      <c r="I12" s="19">
        <v>6.4881130154135797E-2</v>
      </c>
      <c r="J12" s="19">
        <v>7.1636018128861098E-2</v>
      </c>
      <c r="K12" s="19">
        <v>7.0627509378407796E-2</v>
      </c>
      <c r="L12" s="19">
        <v>4.6750081342496801E-2</v>
      </c>
      <c r="M12" s="19"/>
      <c r="N12" s="19">
        <v>4.2724845569928102E-2</v>
      </c>
      <c r="O12" s="19">
        <v>8.2746197072906105E-2</v>
      </c>
      <c r="P12" s="19">
        <v>6.9316552012867697E-2</v>
      </c>
      <c r="Q12" s="19">
        <v>0.10901489289584</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270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0.30079392697433399</v>
      </c>
      <c r="D9" s="17">
        <v>0.32781855925077003</v>
      </c>
      <c r="E9" s="17">
        <v>0.27404923421034899</v>
      </c>
      <c r="F9" s="17"/>
      <c r="G9" s="17">
        <v>0.47236409162974202</v>
      </c>
      <c r="H9" s="17">
        <v>0.41477002520477801</v>
      </c>
      <c r="I9" s="17">
        <v>0.32985205621923602</v>
      </c>
      <c r="J9" s="17">
        <v>0.24910813678701299</v>
      </c>
      <c r="K9" s="17">
        <v>0.16162065758793001</v>
      </c>
      <c r="L9" s="17">
        <v>4.5221090383307801E-2</v>
      </c>
      <c r="M9" s="17"/>
      <c r="N9" s="17">
        <v>0.383832024518584</v>
      </c>
      <c r="O9" s="17">
        <v>0.21143290907821799</v>
      </c>
      <c r="P9" s="17">
        <v>0.21964962534082</v>
      </c>
      <c r="Q9" s="17">
        <v>0.18678922327400099</v>
      </c>
    </row>
    <row r="10" spans="2:17" ht="29" x14ac:dyDescent="0.35">
      <c r="B10" s="18" t="s">
        <v>218</v>
      </c>
      <c r="C10" s="17">
        <v>0.22150456985594899</v>
      </c>
      <c r="D10" s="17">
        <v>0.247062659009255</v>
      </c>
      <c r="E10" s="17">
        <v>0.19614868089204801</v>
      </c>
      <c r="F10" s="17"/>
      <c r="G10" s="17">
        <v>0.39611957053836699</v>
      </c>
      <c r="H10" s="17">
        <v>0.26920571556896</v>
      </c>
      <c r="I10" s="17">
        <v>0.25546687919786099</v>
      </c>
      <c r="J10" s="17">
        <v>0.16716245498705301</v>
      </c>
      <c r="K10" s="17">
        <v>0.127740723621139</v>
      </c>
      <c r="L10" s="17">
        <v>0.40442378899282699</v>
      </c>
      <c r="M10" s="17"/>
      <c r="N10" s="17">
        <v>0.240106913903642</v>
      </c>
      <c r="O10" s="17">
        <v>0.19320596846267199</v>
      </c>
      <c r="P10" s="17">
        <v>0.22088550675635599</v>
      </c>
      <c r="Q10" s="17">
        <v>0.19058345442190699</v>
      </c>
    </row>
    <row r="11" spans="2:17" x14ac:dyDescent="0.35">
      <c r="B11" s="18" t="s">
        <v>219</v>
      </c>
      <c r="C11" s="17">
        <v>0.39245546849069002</v>
      </c>
      <c r="D11" s="17">
        <v>0.36409955501871499</v>
      </c>
      <c r="E11" s="17">
        <v>0.42022765869072898</v>
      </c>
      <c r="F11" s="17"/>
      <c r="G11" s="17">
        <v>8.6542675541099706E-2</v>
      </c>
      <c r="H11" s="17">
        <v>0.27905711963069602</v>
      </c>
      <c r="I11" s="17">
        <v>0.32655193380263398</v>
      </c>
      <c r="J11" s="17">
        <v>0.479069420830114</v>
      </c>
      <c r="K11" s="17">
        <v>0.63231117385723201</v>
      </c>
      <c r="L11" s="17">
        <v>0.47192804986640402</v>
      </c>
      <c r="M11" s="17"/>
      <c r="N11" s="17">
        <v>0.316830618924267</v>
      </c>
      <c r="O11" s="17">
        <v>0.49234799013468999</v>
      </c>
      <c r="P11" s="17">
        <v>0.45770081394768503</v>
      </c>
      <c r="Q11" s="17">
        <v>0.47859763276480899</v>
      </c>
    </row>
    <row r="12" spans="2:17" x14ac:dyDescent="0.35">
      <c r="B12" s="18" t="s">
        <v>57</v>
      </c>
      <c r="C12" s="19">
        <v>8.5246034679027097E-2</v>
      </c>
      <c r="D12" s="19">
        <v>6.1019226721260103E-2</v>
      </c>
      <c r="E12" s="19">
        <v>0.10957442620687401</v>
      </c>
      <c r="F12" s="19"/>
      <c r="G12" s="19">
        <v>4.4973662290790903E-2</v>
      </c>
      <c r="H12" s="19">
        <v>3.69671395955668E-2</v>
      </c>
      <c r="I12" s="19">
        <v>8.8129130780269696E-2</v>
      </c>
      <c r="J12" s="19">
        <v>0.10465998739582</v>
      </c>
      <c r="K12" s="19">
        <v>7.8327444933699003E-2</v>
      </c>
      <c r="L12" s="19">
        <v>7.8427070757460304E-2</v>
      </c>
      <c r="M12" s="19"/>
      <c r="N12" s="19">
        <v>5.9230442653506597E-2</v>
      </c>
      <c r="O12" s="19">
        <v>0.10301313232442</v>
      </c>
      <c r="P12" s="19">
        <v>0.10176405395514</v>
      </c>
      <c r="Q12" s="19">
        <v>0.144029689539282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271</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0.43988929459977499</v>
      </c>
      <c r="D9" s="17">
        <v>0.47043948110814199</v>
      </c>
      <c r="E9" s="17">
        <v>0.40876140267564498</v>
      </c>
      <c r="F9" s="17"/>
      <c r="G9" s="17">
        <v>0.65673776137426698</v>
      </c>
      <c r="H9" s="17">
        <v>0.55321520210495601</v>
      </c>
      <c r="I9" s="17">
        <v>0.45655170339018297</v>
      </c>
      <c r="J9" s="17">
        <v>0.36898193841388899</v>
      </c>
      <c r="K9" s="17">
        <v>0.42501798763957999</v>
      </c>
      <c r="L9" s="17">
        <v>0.30313210307178701</v>
      </c>
      <c r="M9" s="17"/>
      <c r="N9" s="17">
        <v>0.51197552114548694</v>
      </c>
      <c r="O9" s="17">
        <v>0.39419310596399898</v>
      </c>
      <c r="P9" s="17">
        <v>0.34449708741843699</v>
      </c>
      <c r="Q9" s="17">
        <v>0.324724278134291</v>
      </c>
    </row>
    <row r="10" spans="2:17" ht="29" x14ac:dyDescent="0.35">
      <c r="B10" s="18" t="s">
        <v>218</v>
      </c>
      <c r="C10" s="17">
        <v>0.232139154491526</v>
      </c>
      <c r="D10" s="17">
        <v>0.25157067077629602</v>
      </c>
      <c r="E10" s="17">
        <v>0.21292467705043899</v>
      </c>
      <c r="F10" s="17"/>
      <c r="G10" s="17">
        <v>0.18112046716149499</v>
      </c>
      <c r="H10" s="17">
        <v>0.258945503891159</v>
      </c>
      <c r="I10" s="17">
        <v>0.25471634254782899</v>
      </c>
      <c r="J10" s="17">
        <v>0.21466529659435199</v>
      </c>
      <c r="K10" s="17">
        <v>0.131123226535454</v>
      </c>
      <c r="L10" s="17">
        <v>0.27145383354292801</v>
      </c>
      <c r="M10" s="17"/>
      <c r="N10" s="17">
        <v>0.235966510965641</v>
      </c>
      <c r="O10" s="17">
        <v>0.19393556916680199</v>
      </c>
      <c r="P10" s="17">
        <v>0.25801837398832</v>
      </c>
      <c r="Q10" s="17">
        <v>0.24043038563182201</v>
      </c>
    </row>
    <row r="11" spans="2:17" x14ac:dyDescent="0.35">
      <c r="B11" s="18" t="s">
        <v>219</v>
      </c>
      <c r="C11" s="17">
        <v>0.268717013805502</v>
      </c>
      <c r="D11" s="17">
        <v>0.24170383141548299</v>
      </c>
      <c r="E11" s="17">
        <v>0.29601597596592399</v>
      </c>
      <c r="F11" s="17"/>
      <c r="G11" s="17">
        <v>0.162141771464238</v>
      </c>
      <c r="H11" s="17">
        <v>0.16849599769644699</v>
      </c>
      <c r="I11" s="17">
        <v>0.216058457701265</v>
      </c>
      <c r="J11" s="17">
        <v>0.35686821814306402</v>
      </c>
      <c r="K11" s="17">
        <v>0.392769353828745</v>
      </c>
      <c r="L11" s="17">
        <v>0.34698699262782401</v>
      </c>
      <c r="M11" s="17"/>
      <c r="N11" s="17">
        <v>0.220118173848485</v>
      </c>
      <c r="O11" s="17">
        <v>0.32611058834892798</v>
      </c>
      <c r="P11" s="17">
        <v>0.33577114121972701</v>
      </c>
      <c r="Q11" s="17">
        <v>0.31063321502200802</v>
      </c>
    </row>
    <row r="12" spans="2:17" x14ac:dyDescent="0.35">
      <c r="B12" s="18" t="s">
        <v>57</v>
      </c>
      <c r="C12" s="19">
        <v>5.9254537103196898E-2</v>
      </c>
      <c r="D12" s="19">
        <v>3.6286016700078798E-2</v>
      </c>
      <c r="E12" s="19">
        <v>8.2297944307992296E-2</v>
      </c>
      <c r="F12" s="19"/>
      <c r="G12" s="19">
        <v>0</v>
      </c>
      <c r="H12" s="19">
        <v>1.93432963074383E-2</v>
      </c>
      <c r="I12" s="19">
        <v>7.2673496360723996E-2</v>
      </c>
      <c r="J12" s="19">
        <v>5.9484546848694898E-2</v>
      </c>
      <c r="K12" s="19">
        <v>5.1089431996221298E-2</v>
      </c>
      <c r="L12" s="19">
        <v>7.8427070757460304E-2</v>
      </c>
      <c r="M12" s="19"/>
      <c r="N12" s="19">
        <v>3.19397940403865E-2</v>
      </c>
      <c r="O12" s="19">
        <v>8.5760736520270803E-2</v>
      </c>
      <c r="P12" s="19">
        <v>6.1713397373516297E-2</v>
      </c>
      <c r="Q12" s="19">
        <v>0.124212121211879</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272</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0.37448552497043203</v>
      </c>
      <c r="D9" s="17">
        <v>0.39521591459434702</v>
      </c>
      <c r="E9" s="17">
        <v>0.35311931229874</v>
      </c>
      <c r="F9" s="17"/>
      <c r="G9" s="17">
        <v>0.463965139753171</v>
      </c>
      <c r="H9" s="17">
        <v>0.47385722131890001</v>
      </c>
      <c r="I9" s="17">
        <v>0.41588513080427503</v>
      </c>
      <c r="J9" s="17">
        <v>0.298191893006716</v>
      </c>
      <c r="K9" s="17">
        <v>0.24530912559986401</v>
      </c>
      <c r="L9" s="17">
        <v>0.56976336767815206</v>
      </c>
      <c r="M9" s="17"/>
      <c r="N9" s="17">
        <v>0.43345166798551199</v>
      </c>
      <c r="O9" s="17">
        <v>0.33249360800366201</v>
      </c>
      <c r="P9" s="17">
        <v>0.26859765708142103</v>
      </c>
      <c r="Q9" s="17">
        <v>0.30877135469053002</v>
      </c>
    </row>
    <row r="10" spans="2:17" ht="29" x14ac:dyDescent="0.35">
      <c r="B10" s="18" t="s">
        <v>218</v>
      </c>
      <c r="C10" s="17">
        <v>0.25884206358699602</v>
      </c>
      <c r="D10" s="17">
        <v>0.27947888543079002</v>
      </c>
      <c r="E10" s="17">
        <v>0.238447965105862</v>
      </c>
      <c r="F10" s="17"/>
      <c r="G10" s="17">
        <v>0.29614695746832398</v>
      </c>
      <c r="H10" s="17">
        <v>0.31085550771263398</v>
      </c>
      <c r="I10" s="17">
        <v>0.25835759570483502</v>
      </c>
      <c r="J10" s="17">
        <v>0.23752724703619099</v>
      </c>
      <c r="K10" s="17">
        <v>0.275390705243031</v>
      </c>
      <c r="L10" s="17">
        <v>4.0397336272448597E-2</v>
      </c>
      <c r="M10" s="17"/>
      <c r="N10" s="17">
        <v>0.27494616513998299</v>
      </c>
      <c r="O10" s="17">
        <v>0.23664732070934</v>
      </c>
      <c r="P10" s="17">
        <v>0.27451106205685</v>
      </c>
      <c r="Q10" s="17">
        <v>0.21356727409985199</v>
      </c>
    </row>
    <row r="11" spans="2:17" x14ac:dyDescent="0.35">
      <c r="B11" s="18" t="s">
        <v>219</v>
      </c>
      <c r="C11" s="17">
        <v>0.30742450107903702</v>
      </c>
      <c r="D11" s="17">
        <v>0.28444189904448097</v>
      </c>
      <c r="E11" s="17">
        <v>0.330728520933734</v>
      </c>
      <c r="F11" s="17"/>
      <c r="G11" s="17">
        <v>0.162141771464238</v>
      </c>
      <c r="H11" s="17">
        <v>0.18480131457785701</v>
      </c>
      <c r="I11" s="17">
        <v>0.26402428719825799</v>
      </c>
      <c r="J11" s="17">
        <v>0.398038038989312</v>
      </c>
      <c r="K11" s="17">
        <v>0.41441370102420599</v>
      </c>
      <c r="L11" s="17">
        <v>0.34308921470690301</v>
      </c>
      <c r="M11" s="17"/>
      <c r="N11" s="17">
        <v>0.25734535189970298</v>
      </c>
      <c r="O11" s="17">
        <v>0.35348199412016101</v>
      </c>
      <c r="P11" s="17">
        <v>0.39661499651628002</v>
      </c>
      <c r="Q11" s="17">
        <v>0.35452545224440102</v>
      </c>
    </row>
    <row r="12" spans="2:17" x14ac:dyDescent="0.35">
      <c r="B12" s="18" t="s">
        <v>57</v>
      </c>
      <c r="C12" s="19">
        <v>5.9247910363534002E-2</v>
      </c>
      <c r="D12" s="19">
        <v>4.0863300930382901E-2</v>
      </c>
      <c r="E12" s="19">
        <v>7.7704201661664501E-2</v>
      </c>
      <c r="F12" s="19"/>
      <c r="G12" s="19">
        <v>7.7746131314267802E-2</v>
      </c>
      <c r="H12" s="19">
        <v>3.0485956390609199E-2</v>
      </c>
      <c r="I12" s="19">
        <v>6.1732986292631797E-2</v>
      </c>
      <c r="J12" s="19">
        <v>6.6242820967780794E-2</v>
      </c>
      <c r="K12" s="19">
        <v>6.48864681328985E-2</v>
      </c>
      <c r="L12" s="19">
        <v>4.6750081342496801E-2</v>
      </c>
      <c r="M12" s="19"/>
      <c r="N12" s="19">
        <v>3.4256814974801798E-2</v>
      </c>
      <c r="O12" s="19">
        <v>7.7377077166837005E-2</v>
      </c>
      <c r="P12" s="19">
        <v>6.0276284345449301E-2</v>
      </c>
      <c r="Q12" s="19">
        <v>0.123135918965217</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273</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274</v>
      </c>
      <c r="C9" s="17">
        <v>0.37339046368365297</v>
      </c>
      <c r="D9" s="17">
        <v>0.40248926331368701</v>
      </c>
      <c r="E9" s="17">
        <v>0.34464227057336499</v>
      </c>
      <c r="F9" s="17"/>
      <c r="G9" s="17">
        <v>0.28486698159380802</v>
      </c>
      <c r="H9" s="17">
        <v>0.46274428335383599</v>
      </c>
      <c r="I9" s="17">
        <v>0.41590081533015</v>
      </c>
      <c r="J9" s="17">
        <v>0.33392023394438702</v>
      </c>
      <c r="K9" s="17">
        <v>0.173988153766411</v>
      </c>
      <c r="L9" s="17">
        <v>0.146666185442904</v>
      </c>
      <c r="M9" s="17"/>
      <c r="N9" s="17">
        <v>0.43007563461483</v>
      </c>
      <c r="O9" s="17">
        <v>0.30947789316336599</v>
      </c>
      <c r="P9" s="17">
        <v>0.33378172579941701</v>
      </c>
      <c r="Q9" s="17">
        <v>0.287315352937632</v>
      </c>
    </row>
    <row r="10" spans="2:17" x14ac:dyDescent="0.35">
      <c r="B10" s="18" t="s">
        <v>275</v>
      </c>
      <c r="C10" s="17">
        <v>0.58503819828634895</v>
      </c>
      <c r="D10" s="17">
        <v>0.56391762834436898</v>
      </c>
      <c r="E10" s="17">
        <v>0.60576129987060301</v>
      </c>
      <c r="F10" s="17"/>
      <c r="G10" s="17">
        <v>0.71513301840619203</v>
      </c>
      <c r="H10" s="17">
        <v>0.50130958412418603</v>
      </c>
      <c r="I10" s="17">
        <v>0.55251551247530295</v>
      </c>
      <c r="J10" s="17">
        <v>0.61199552867251505</v>
      </c>
      <c r="K10" s="17">
        <v>0.75936644910634299</v>
      </c>
      <c r="L10" s="17">
        <v>0.853333814557096</v>
      </c>
      <c r="M10" s="17"/>
      <c r="N10" s="17">
        <v>0.54341792896350205</v>
      </c>
      <c r="O10" s="17">
        <v>0.64664067934134895</v>
      </c>
      <c r="P10" s="17">
        <v>0.61549410544615901</v>
      </c>
      <c r="Q10" s="17">
        <v>0.62626433913381696</v>
      </c>
    </row>
    <row r="11" spans="2:17" x14ac:dyDescent="0.35">
      <c r="B11" s="18" t="s">
        <v>106</v>
      </c>
      <c r="C11" s="19">
        <v>4.1571338029997802E-2</v>
      </c>
      <c r="D11" s="19">
        <v>3.3593108341944102E-2</v>
      </c>
      <c r="E11" s="19">
        <v>4.9596429556032003E-2</v>
      </c>
      <c r="F11" s="19"/>
      <c r="G11" s="19">
        <v>0</v>
      </c>
      <c r="H11" s="19">
        <v>3.5946132521978202E-2</v>
      </c>
      <c r="I11" s="19">
        <v>3.1583672194546601E-2</v>
      </c>
      <c r="J11" s="19">
        <v>5.4084237383098303E-2</v>
      </c>
      <c r="K11" s="19">
        <v>6.6645397127245501E-2</v>
      </c>
      <c r="L11" s="19">
        <v>0</v>
      </c>
      <c r="M11" s="19"/>
      <c r="N11" s="19">
        <v>2.6506436421668E-2</v>
      </c>
      <c r="O11" s="19">
        <v>4.3881427495285202E-2</v>
      </c>
      <c r="P11" s="19">
        <v>5.0724168754423898E-2</v>
      </c>
      <c r="Q11" s="19">
        <v>8.6420307928551002E-2</v>
      </c>
    </row>
    <row r="12" spans="2:17" x14ac:dyDescent="0.35">
      <c r="B12" s="16"/>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78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79</v>
      </c>
      <c r="C9" s="17">
        <v>5.6914357572852001E-2</v>
      </c>
      <c r="D9" s="17">
        <v>6.8363557151505397E-2</v>
      </c>
      <c r="E9" s="17">
        <v>4.5513705724514603E-2</v>
      </c>
      <c r="F9" s="17"/>
      <c r="G9" s="17">
        <v>0</v>
      </c>
      <c r="H9" s="17">
        <v>9.15853982346055E-2</v>
      </c>
      <c r="I9" s="17">
        <v>5.4586212712821602E-2</v>
      </c>
      <c r="J9" s="17">
        <v>4.4139038029803103E-2</v>
      </c>
      <c r="K9" s="17">
        <v>6.1638234842401197E-2</v>
      </c>
      <c r="L9" s="17">
        <v>0.111244827245575</v>
      </c>
      <c r="M9" s="17"/>
      <c r="N9" s="17">
        <v>7.6245104134965103E-2</v>
      </c>
      <c r="O9" s="17">
        <v>3.7883938392656399E-2</v>
      </c>
      <c r="P9" s="17">
        <v>4.1027684006813198E-2</v>
      </c>
      <c r="Q9" s="17">
        <v>2.71913971170776E-2</v>
      </c>
    </row>
    <row r="10" spans="2:17" x14ac:dyDescent="0.35">
      <c r="B10" s="18" t="s">
        <v>80</v>
      </c>
      <c r="C10" s="17">
        <v>0.10460259314173501</v>
      </c>
      <c r="D10" s="17">
        <v>0.113015320208825</v>
      </c>
      <c r="E10" s="17">
        <v>9.6287903865833094E-2</v>
      </c>
      <c r="F10" s="17"/>
      <c r="G10" s="17">
        <v>0.22091820618128499</v>
      </c>
      <c r="H10" s="17">
        <v>7.3730867768964203E-2</v>
      </c>
      <c r="I10" s="17">
        <v>9.3738132053857504E-2</v>
      </c>
      <c r="J10" s="17">
        <v>0.12397484194115301</v>
      </c>
      <c r="K10" s="17">
        <v>0.14157733746068901</v>
      </c>
      <c r="L10" s="17">
        <v>0</v>
      </c>
      <c r="M10" s="17"/>
      <c r="N10" s="17">
        <v>0.108792201210461</v>
      </c>
      <c r="O10" s="17">
        <v>0.12603121027398301</v>
      </c>
      <c r="P10" s="17">
        <v>0.11418029145913</v>
      </c>
      <c r="Q10" s="17">
        <v>5.2513728387989601E-2</v>
      </c>
    </row>
    <row r="11" spans="2:17" ht="29" x14ac:dyDescent="0.35">
      <c r="B11" s="18" t="s">
        <v>81</v>
      </c>
      <c r="C11" s="17">
        <v>0.19751554815879199</v>
      </c>
      <c r="D11" s="17">
        <v>0.16396081314604299</v>
      </c>
      <c r="E11" s="17">
        <v>0.23128989878721101</v>
      </c>
      <c r="F11" s="17"/>
      <c r="G11" s="17">
        <v>0.18090576268595199</v>
      </c>
      <c r="H11" s="17">
        <v>0.172349897246696</v>
      </c>
      <c r="I11" s="17">
        <v>0.216730777501011</v>
      </c>
      <c r="J11" s="17">
        <v>0.197983095191545</v>
      </c>
      <c r="K11" s="17">
        <v>0.13990029063091799</v>
      </c>
      <c r="L11" s="17">
        <v>0.111244827245575</v>
      </c>
      <c r="M11" s="17"/>
      <c r="N11" s="17">
        <v>0.18417019585831401</v>
      </c>
      <c r="O11" s="17">
        <v>0.25404349837339502</v>
      </c>
      <c r="P11" s="17">
        <v>0.16514569706000501</v>
      </c>
      <c r="Q11" s="17">
        <v>0.211273719864468</v>
      </c>
    </row>
    <row r="12" spans="2:17" ht="43.5" x14ac:dyDescent="0.35">
      <c r="B12" s="18" t="s">
        <v>82</v>
      </c>
      <c r="C12" s="17">
        <v>0.194768864332686</v>
      </c>
      <c r="D12" s="17">
        <v>0.19520235526532301</v>
      </c>
      <c r="E12" s="17">
        <v>0.19353518952966201</v>
      </c>
      <c r="F12" s="17"/>
      <c r="G12" s="17">
        <v>0.17511902765981699</v>
      </c>
      <c r="H12" s="17">
        <v>0.241213041513236</v>
      </c>
      <c r="I12" s="17">
        <v>0.17731626054619801</v>
      </c>
      <c r="J12" s="17">
        <v>0.195690192784475</v>
      </c>
      <c r="K12" s="17">
        <v>0.21806851385336301</v>
      </c>
      <c r="L12" s="17">
        <v>0.166715160505957</v>
      </c>
      <c r="M12" s="17"/>
      <c r="N12" s="17">
        <v>0.19679233269448301</v>
      </c>
      <c r="O12" s="17">
        <v>0.18331927934619699</v>
      </c>
      <c r="P12" s="17">
        <v>0.17730640250583199</v>
      </c>
      <c r="Q12" s="17">
        <v>0.220508688512844</v>
      </c>
    </row>
    <row r="13" spans="2:17" x14ac:dyDescent="0.35">
      <c r="B13" s="18" t="s">
        <v>83</v>
      </c>
      <c r="C13" s="17">
        <v>0.38468734157339801</v>
      </c>
      <c r="D13" s="17">
        <v>0.41498863865478602</v>
      </c>
      <c r="E13" s="17">
        <v>0.35474703381213502</v>
      </c>
      <c r="F13" s="17"/>
      <c r="G13" s="17">
        <v>0.423057003472946</v>
      </c>
      <c r="H13" s="17">
        <v>0.37608218050667303</v>
      </c>
      <c r="I13" s="17">
        <v>0.38703077523867302</v>
      </c>
      <c r="J13" s="17">
        <v>0.37691580776929001</v>
      </c>
      <c r="K13" s="17">
        <v>0.39303624126084902</v>
      </c>
      <c r="L13" s="17">
        <v>0.57039784873044397</v>
      </c>
      <c r="M13" s="17"/>
      <c r="N13" s="17">
        <v>0.39780300375094602</v>
      </c>
      <c r="O13" s="17">
        <v>0.30290694148066799</v>
      </c>
      <c r="P13" s="17">
        <v>0.42402327007788299</v>
      </c>
      <c r="Q13" s="17">
        <v>0.38957158332480302</v>
      </c>
    </row>
    <row r="14" spans="2:17" x14ac:dyDescent="0.35">
      <c r="B14" s="18" t="s">
        <v>57</v>
      </c>
      <c r="C14" s="17">
        <v>6.1150197854390902E-2</v>
      </c>
      <c r="D14" s="17">
        <v>4.4469315573517E-2</v>
      </c>
      <c r="E14" s="17">
        <v>7.7903462899835102E-2</v>
      </c>
      <c r="F14" s="17"/>
      <c r="G14" s="17">
        <v>0</v>
      </c>
      <c r="H14" s="17">
        <v>4.5038614729826398E-2</v>
      </c>
      <c r="I14" s="17">
        <v>6.9812614107659196E-2</v>
      </c>
      <c r="J14" s="17">
        <v>6.12970242837345E-2</v>
      </c>
      <c r="K14" s="17">
        <v>4.5779381951779802E-2</v>
      </c>
      <c r="L14" s="17">
        <v>4.0397336272448597E-2</v>
      </c>
      <c r="M14" s="17"/>
      <c r="N14" s="17">
        <v>3.6197162350831799E-2</v>
      </c>
      <c r="O14" s="17">
        <v>9.5815132133101E-2</v>
      </c>
      <c r="P14" s="17">
        <v>7.8316654890336901E-2</v>
      </c>
      <c r="Q14" s="17">
        <v>9.6497857927934194E-2</v>
      </c>
    </row>
    <row r="15" spans="2:17" x14ac:dyDescent="0.35">
      <c r="B15" s="18" t="s">
        <v>84</v>
      </c>
      <c r="C15" s="19">
        <v>3.6109736614551701E-4</v>
      </c>
      <c r="D15" s="19">
        <v>0</v>
      </c>
      <c r="E15" s="19">
        <v>7.2280538081008396E-4</v>
      </c>
      <c r="F15" s="19"/>
      <c r="G15" s="19">
        <v>0</v>
      </c>
      <c r="H15" s="19">
        <v>0</v>
      </c>
      <c r="I15" s="19">
        <v>7.8522783977905304E-4</v>
      </c>
      <c r="J15" s="19">
        <v>0</v>
      </c>
      <c r="K15" s="19">
        <v>0</v>
      </c>
      <c r="L15" s="19">
        <v>0</v>
      </c>
      <c r="M15" s="19"/>
      <c r="N15" s="19">
        <v>0</v>
      </c>
      <c r="O15" s="19">
        <v>0</v>
      </c>
      <c r="P15" s="19">
        <v>0</v>
      </c>
      <c r="Q15" s="19">
        <v>2.4430248648841398E-3</v>
      </c>
    </row>
    <row r="16" spans="2:17" x14ac:dyDescent="0.35">
      <c r="B16" s="16"/>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276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274</v>
      </c>
      <c r="C9" s="17">
        <v>0.32002788968990498</v>
      </c>
      <c r="D9" s="17">
        <v>0.37623885300580601</v>
      </c>
      <c r="E9" s="17">
        <v>0.26310225146271898</v>
      </c>
      <c r="F9" s="17"/>
      <c r="G9" s="17">
        <v>5.2296620952921702E-2</v>
      </c>
      <c r="H9" s="17">
        <v>0.41031243504451398</v>
      </c>
      <c r="I9" s="17">
        <v>0.351499676805411</v>
      </c>
      <c r="J9" s="17">
        <v>0.25646278116235899</v>
      </c>
      <c r="K9" s="17">
        <v>0.26771739142474998</v>
      </c>
      <c r="L9" s="17">
        <v>0.25791101268847899</v>
      </c>
      <c r="M9" s="17"/>
      <c r="N9" s="17">
        <v>0.382507205870459</v>
      </c>
      <c r="O9" s="17">
        <v>0.249517389313931</v>
      </c>
      <c r="P9" s="17">
        <v>0.26322693086640803</v>
      </c>
      <c r="Q9" s="17">
        <v>0.23779639116172999</v>
      </c>
    </row>
    <row r="10" spans="2:17" x14ac:dyDescent="0.35">
      <c r="B10" s="18" t="s">
        <v>275</v>
      </c>
      <c r="C10" s="17">
        <v>0.61953119809665402</v>
      </c>
      <c r="D10" s="17">
        <v>0.56436522383960297</v>
      </c>
      <c r="E10" s="17">
        <v>0.67535107877985001</v>
      </c>
      <c r="F10" s="17"/>
      <c r="G10" s="17">
        <v>0.90272971675628699</v>
      </c>
      <c r="H10" s="17">
        <v>0.53791136740176604</v>
      </c>
      <c r="I10" s="17">
        <v>0.58575040705456405</v>
      </c>
      <c r="J10" s="17">
        <v>0.67831209301487305</v>
      </c>
      <c r="K10" s="17">
        <v>0.68133178431827901</v>
      </c>
      <c r="L10" s="17">
        <v>0.74208898731152095</v>
      </c>
      <c r="M10" s="17"/>
      <c r="N10" s="17">
        <v>0.58221634035065295</v>
      </c>
      <c r="O10" s="17">
        <v>0.68683160667296606</v>
      </c>
      <c r="P10" s="17">
        <v>0.65302910356042299</v>
      </c>
      <c r="Q10" s="17">
        <v>0.63634578162521105</v>
      </c>
    </row>
    <row r="11" spans="2:17" x14ac:dyDescent="0.35">
      <c r="B11" s="18" t="s">
        <v>106</v>
      </c>
      <c r="C11" s="19">
        <v>6.0440912213440702E-2</v>
      </c>
      <c r="D11" s="19">
        <v>5.93959231545911E-2</v>
      </c>
      <c r="E11" s="19">
        <v>6.1546669757430998E-2</v>
      </c>
      <c r="F11" s="19"/>
      <c r="G11" s="19">
        <v>4.4973662290790903E-2</v>
      </c>
      <c r="H11" s="19">
        <v>5.1776197553720503E-2</v>
      </c>
      <c r="I11" s="19">
        <v>6.2749916140024703E-2</v>
      </c>
      <c r="J11" s="19">
        <v>6.5225125822767197E-2</v>
      </c>
      <c r="K11" s="19">
        <v>5.0950824256970902E-2</v>
      </c>
      <c r="L11" s="19">
        <v>0</v>
      </c>
      <c r="M11" s="19"/>
      <c r="N11" s="19">
        <v>3.5276453778888002E-2</v>
      </c>
      <c r="O11" s="19">
        <v>6.3651004013102905E-2</v>
      </c>
      <c r="P11" s="19">
        <v>8.3743965573169196E-2</v>
      </c>
      <c r="Q11" s="19">
        <v>0.12585782721305899</v>
      </c>
    </row>
    <row r="12" spans="2:17" x14ac:dyDescent="0.35">
      <c r="B12" s="16"/>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277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767</v>
      </c>
      <c r="D7" s="10">
        <v>380</v>
      </c>
      <c r="E7" s="10">
        <v>387</v>
      </c>
      <c r="F7" s="10"/>
      <c r="G7" s="10">
        <v>5</v>
      </c>
      <c r="H7" s="10">
        <v>132</v>
      </c>
      <c r="I7" s="10">
        <v>412</v>
      </c>
      <c r="J7" s="10">
        <v>189</v>
      </c>
      <c r="K7" s="10">
        <v>28</v>
      </c>
      <c r="L7" s="10">
        <v>1</v>
      </c>
      <c r="M7" s="10"/>
      <c r="N7" s="10">
        <v>480</v>
      </c>
      <c r="O7" s="10">
        <v>112</v>
      </c>
      <c r="P7" s="10">
        <v>91</v>
      </c>
      <c r="Q7" s="10">
        <v>82</v>
      </c>
    </row>
    <row r="8" spans="2:17" ht="30" customHeight="1" x14ac:dyDescent="0.35">
      <c r="B8" s="11" t="s">
        <v>43</v>
      </c>
      <c r="C8" s="11">
        <v>754</v>
      </c>
      <c r="D8" s="11">
        <v>406</v>
      </c>
      <c r="E8" s="11">
        <v>347</v>
      </c>
      <c r="F8" s="11"/>
      <c r="G8" s="11">
        <v>4</v>
      </c>
      <c r="H8" s="11">
        <v>124</v>
      </c>
      <c r="I8" s="11">
        <v>386</v>
      </c>
      <c r="J8" s="11">
        <v>208</v>
      </c>
      <c r="K8" s="11">
        <v>30</v>
      </c>
      <c r="L8" s="11">
        <v>2</v>
      </c>
      <c r="M8" s="11"/>
      <c r="N8" s="11">
        <v>462</v>
      </c>
      <c r="O8" s="11">
        <v>110</v>
      </c>
      <c r="P8" s="11">
        <v>92</v>
      </c>
      <c r="Q8" s="11">
        <v>86</v>
      </c>
    </row>
    <row r="9" spans="2:17" ht="29" x14ac:dyDescent="0.35">
      <c r="B9" s="18" t="s">
        <v>278</v>
      </c>
      <c r="C9" s="17">
        <v>0.55637594014747205</v>
      </c>
      <c r="D9" s="17">
        <v>0.55680027539830301</v>
      </c>
      <c r="E9" s="17">
        <v>0.55588003594916802</v>
      </c>
      <c r="F9" s="17"/>
      <c r="G9" s="17">
        <v>0.64022889956990003</v>
      </c>
      <c r="H9" s="17">
        <v>0.57629107770910903</v>
      </c>
      <c r="I9" s="17">
        <v>0.53963295100756703</v>
      </c>
      <c r="J9" s="17">
        <v>0.55047839883478</v>
      </c>
      <c r="K9" s="17">
        <v>0.68627333380371802</v>
      </c>
      <c r="L9" s="17">
        <v>1</v>
      </c>
      <c r="M9" s="17"/>
      <c r="N9" s="17">
        <v>0.56540806050677805</v>
      </c>
      <c r="O9" s="17">
        <v>0.58249342762016298</v>
      </c>
      <c r="P9" s="17">
        <v>0.518517070946102</v>
      </c>
      <c r="Q9" s="17">
        <v>0.49772623751096801</v>
      </c>
    </row>
    <row r="10" spans="2:17" x14ac:dyDescent="0.35">
      <c r="B10" s="18" t="s">
        <v>279</v>
      </c>
      <c r="C10" s="17">
        <v>0.52491951835476702</v>
      </c>
      <c r="D10" s="17">
        <v>0.53142652552459502</v>
      </c>
      <c r="E10" s="17">
        <v>0.51731503070593299</v>
      </c>
      <c r="F10" s="17"/>
      <c r="G10" s="17">
        <v>0.83458701525082402</v>
      </c>
      <c r="H10" s="17">
        <v>0.53998986680734495</v>
      </c>
      <c r="I10" s="17">
        <v>0.52753787074401204</v>
      </c>
      <c r="J10" s="17">
        <v>0.52172363950490797</v>
      </c>
      <c r="K10" s="17">
        <v>0.36869081281652699</v>
      </c>
      <c r="L10" s="17">
        <v>1</v>
      </c>
      <c r="M10" s="17"/>
      <c r="N10" s="17">
        <v>0.58198939787735204</v>
      </c>
      <c r="O10" s="17">
        <v>0.450121736582065</v>
      </c>
      <c r="P10" s="17">
        <v>0.42767959091355501</v>
      </c>
      <c r="Q10" s="17">
        <v>0.41082206444011399</v>
      </c>
    </row>
    <row r="11" spans="2:17" ht="29" x14ac:dyDescent="0.35">
      <c r="B11" s="18" t="s">
        <v>280</v>
      </c>
      <c r="C11" s="17">
        <v>0.191630545425579</v>
      </c>
      <c r="D11" s="17">
        <v>0.19888518525257001</v>
      </c>
      <c r="E11" s="17">
        <v>0.18315232840180201</v>
      </c>
      <c r="F11" s="17"/>
      <c r="G11" s="17">
        <v>0.27292082388518502</v>
      </c>
      <c r="H11" s="17">
        <v>0.208886035268079</v>
      </c>
      <c r="I11" s="17">
        <v>0.227161150852218</v>
      </c>
      <c r="J11" s="17">
        <v>0.103044028982594</v>
      </c>
      <c r="K11" s="17">
        <v>0.20272653257134299</v>
      </c>
      <c r="L11" s="17">
        <v>1</v>
      </c>
      <c r="M11" s="17"/>
      <c r="N11" s="17">
        <v>0.222264988049758</v>
      </c>
      <c r="O11" s="17">
        <v>0.119383685090553</v>
      </c>
      <c r="P11" s="17">
        <v>0.15620146326932099</v>
      </c>
      <c r="Q11" s="17">
        <v>0.137215844463807</v>
      </c>
    </row>
    <row r="12" spans="2:17" x14ac:dyDescent="0.35">
      <c r="B12" s="18" t="s">
        <v>281</v>
      </c>
      <c r="C12" s="17">
        <v>0.16748055595976999</v>
      </c>
      <c r="D12" s="17">
        <v>0.222039345019242</v>
      </c>
      <c r="E12" s="17">
        <v>0.103719809012719</v>
      </c>
      <c r="F12" s="17"/>
      <c r="G12" s="17">
        <v>0.64022889956990003</v>
      </c>
      <c r="H12" s="17">
        <v>0.18857499756510401</v>
      </c>
      <c r="I12" s="17">
        <v>0.19613923968395999</v>
      </c>
      <c r="J12" s="17">
        <v>8.7789265978567094E-2</v>
      </c>
      <c r="K12" s="17">
        <v>0.213163079587013</v>
      </c>
      <c r="L12" s="17">
        <v>0</v>
      </c>
      <c r="M12" s="17"/>
      <c r="N12" s="17">
        <v>0.18725960873636099</v>
      </c>
      <c r="O12" s="17">
        <v>0.152917286507642</v>
      </c>
      <c r="P12" s="17">
        <v>0.10115311209488299</v>
      </c>
      <c r="Q12" s="17">
        <v>0.15752892683397901</v>
      </c>
    </row>
    <row r="13" spans="2:17" x14ac:dyDescent="0.35">
      <c r="B13" s="18" t="s">
        <v>282</v>
      </c>
      <c r="C13" s="17">
        <v>0.108029221239567</v>
      </c>
      <c r="D13" s="17">
        <v>0.14007657515873001</v>
      </c>
      <c r="E13" s="17">
        <v>7.0576718007960795E-2</v>
      </c>
      <c r="F13" s="17"/>
      <c r="G13" s="17">
        <v>0.36730807568471502</v>
      </c>
      <c r="H13" s="17">
        <v>7.8875835292293403E-2</v>
      </c>
      <c r="I13" s="17">
        <v>0.10791513870988099</v>
      </c>
      <c r="J13" s="17">
        <v>0.123156305530376</v>
      </c>
      <c r="K13" s="17">
        <v>9.7491939001640104E-2</v>
      </c>
      <c r="L13" s="17">
        <v>0</v>
      </c>
      <c r="M13" s="17"/>
      <c r="N13" s="17">
        <v>0.116876836614397</v>
      </c>
      <c r="O13" s="17">
        <v>9.2497967776463602E-2</v>
      </c>
      <c r="P13" s="17">
        <v>3.57823600727196E-2</v>
      </c>
      <c r="Q13" s="17">
        <v>0.151039822651444</v>
      </c>
    </row>
    <row r="14" spans="2:17" x14ac:dyDescent="0.35">
      <c r="B14" s="18" t="s">
        <v>283</v>
      </c>
      <c r="C14" s="17">
        <v>9.0686593519772998E-2</v>
      </c>
      <c r="D14" s="17">
        <v>0.11439634076199</v>
      </c>
      <c r="E14" s="17">
        <v>6.2977928790398693E-2</v>
      </c>
      <c r="F14" s="17"/>
      <c r="G14" s="17">
        <v>0</v>
      </c>
      <c r="H14" s="17">
        <v>0.11283274640419</v>
      </c>
      <c r="I14" s="17">
        <v>0.111902235425443</v>
      </c>
      <c r="J14" s="17">
        <v>5.3833927212019003E-2</v>
      </c>
      <c r="K14" s="17">
        <v>0</v>
      </c>
      <c r="L14" s="17">
        <v>0</v>
      </c>
      <c r="M14" s="17"/>
      <c r="N14" s="17">
        <v>0.12651566344493401</v>
      </c>
      <c r="O14" s="17">
        <v>5.6031652508625896E-3</v>
      </c>
      <c r="P14" s="17">
        <v>2.6246591030060499E-2</v>
      </c>
      <c r="Q14" s="17">
        <v>7.9661980359070003E-2</v>
      </c>
    </row>
    <row r="15" spans="2:17" x14ac:dyDescent="0.35">
      <c r="B15" s="18" t="s">
        <v>106</v>
      </c>
      <c r="C15" s="17">
        <v>6.6804908806294402E-2</v>
      </c>
      <c r="D15" s="17">
        <v>5.2050304965489701E-2</v>
      </c>
      <c r="E15" s="17">
        <v>8.4048043744132994E-2</v>
      </c>
      <c r="F15" s="17"/>
      <c r="G15" s="17">
        <v>0</v>
      </c>
      <c r="H15" s="17">
        <v>1.8381453720526499E-2</v>
      </c>
      <c r="I15" s="17">
        <v>5.8242451386049297E-2</v>
      </c>
      <c r="J15" s="17">
        <v>0.123052462271024</v>
      </c>
      <c r="K15" s="17">
        <v>0</v>
      </c>
      <c r="L15" s="17">
        <v>0</v>
      </c>
      <c r="M15" s="17"/>
      <c r="N15" s="17">
        <v>4.2787995512158401E-2</v>
      </c>
      <c r="O15" s="17">
        <v>8.2193898591692002E-2</v>
      </c>
      <c r="P15" s="17">
        <v>0.102186617311518</v>
      </c>
      <c r="Q15" s="17">
        <v>0.14101696207785</v>
      </c>
    </row>
    <row r="16" spans="2:17" x14ac:dyDescent="0.35">
      <c r="B16" s="18" t="s">
        <v>284</v>
      </c>
      <c r="C16" s="19">
        <v>1.0553672773502399E-2</v>
      </c>
      <c r="D16" s="19">
        <v>8.4949393392707798E-3</v>
      </c>
      <c r="E16" s="19">
        <v>1.29596349254188E-2</v>
      </c>
      <c r="F16" s="19"/>
      <c r="G16" s="19">
        <v>0</v>
      </c>
      <c r="H16" s="19">
        <v>0</v>
      </c>
      <c r="I16" s="19">
        <v>1.3170066314906701E-2</v>
      </c>
      <c r="J16" s="19">
        <v>1.01723856608352E-2</v>
      </c>
      <c r="K16" s="19">
        <v>2.5558976107480199E-2</v>
      </c>
      <c r="L16" s="19">
        <v>0</v>
      </c>
      <c r="M16" s="19"/>
      <c r="N16" s="19">
        <v>9.4690965785737893E-3</v>
      </c>
      <c r="O16" s="19">
        <v>2.02242970973825E-2</v>
      </c>
      <c r="P16" s="19">
        <v>1.4637638109726301E-2</v>
      </c>
      <c r="Q16" s="19">
        <v>0</v>
      </c>
    </row>
    <row r="17" spans="2:2" x14ac:dyDescent="0.35">
      <c r="B17" s="16" t="s">
        <v>17</v>
      </c>
    </row>
    <row r="18" spans="2:2" x14ac:dyDescent="0.35">
      <c r="B18" t="s">
        <v>409</v>
      </c>
    </row>
    <row r="19" spans="2:2" x14ac:dyDescent="0.35">
      <c r="B19" t="s">
        <v>410</v>
      </c>
    </row>
    <row r="21" spans="2:2" x14ac:dyDescent="0.35">
      <c r="B21"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285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767</v>
      </c>
      <c r="D7" s="10">
        <v>380</v>
      </c>
      <c r="E7" s="10">
        <v>387</v>
      </c>
      <c r="F7" s="10"/>
      <c r="G7" s="10">
        <v>5</v>
      </c>
      <c r="H7" s="10">
        <v>132</v>
      </c>
      <c r="I7" s="10">
        <v>412</v>
      </c>
      <c r="J7" s="10">
        <v>189</v>
      </c>
      <c r="K7" s="10">
        <v>28</v>
      </c>
      <c r="L7" s="10">
        <v>1</v>
      </c>
      <c r="M7" s="10"/>
      <c r="N7" s="10">
        <v>480</v>
      </c>
      <c r="O7" s="10">
        <v>112</v>
      </c>
      <c r="P7" s="10">
        <v>91</v>
      </c>
      <c r="Q7" s="10">
        <v>82</v>
      </c>
    </row>
    <row r="8" spans="2:17" ht="30" customHeight="1" x14ac:dyDescent="0.35">
      <c r="B8" s="11" t="s">
        <v>43</v>
      </c>
      <c r="C8" s="11">
        <v>754</v>
      </c>
      <c r="D8" s="11">
        <v>406</v>
      </c>
      <c r="E8" s="11">
        <v>347</v>
      </c>
      <c r="F8" s="11"/>
      <c r="G8" s="11">
        <v>4</v>
      </c>
      <c r="H8" s="11">
        <v>124</v>
      </c>
      <c r="I8" s="11">
        <v>386</v>
      </c>
      <c r="J8" s="11">
        <v>208</v>
      </c>
      <c r="K8" s="11">
        <v>30</v>
      </c>
      <c r="L8" s="11">
        <v>2</v>
      </c>
      <c r="M8" s="11"/>
      <c r="N8" s="11">
        <v>462</v>
      </c>
      <c r="O8" s="11">
        <v>110</v>
      </c>
      <c r="P8" s="11">
        <v>92</v>
      </c>
      <c r="Q8" s="11">
        <v>86</v>
      </c>
    </row>
    <row r="9" spans="2:17" ht="43.5" x14ac:dyDescent="0.35">
      <c r="B9" s="18" t="s">
        <v>286</v>
      </c>
      <c r="C9" s="17">
        <v>0.48826433228947502</v>
      </c>
      <c r="D9" s="17">
        <v>0.53068441961699897</v>
      </c>
      <c r="E9" s="17">
        <v>0.43868961664441602</v>
      </c>
      <c r="F9" s="17"/>
      <c r="G9" s="17">
        <v>0.64022889956990003</v>
      </c>
      <c r="H9" s="17">
        <v>0.47526012942436902</v>
      </c>
      <c r="I9" s="17">
        <v>0.50248030158228996</v>
      </c>
      <c r="J9" s="17">
        <v>0.46163547090847801</v>
      </c>
      <c r="K9" s="17">
        <v>0.48222385781398303</v>
      </c>
      <c r="L9" s="17">
        <v>1</v>
      </c>
      <c r="M9" s="17"/>
      <c r="N9" s="17">
        <v>0.53734389607558097</v>
      </c>
      <c r="O9" s="17">
        <v>0.416088327911662</v>
      </c>
      <c r="P9" s="17">
        <v>0.45675894975007197</v>
      </c>
      <c r="Q9" s="17">
        <v>0.33030330126399798</v>
      </c>
    </row>
    <row r="10" spans="2:17" ht="43.5" x14ac:dyDescent="0.35">
      <c r="B10" s="18" t="s">
        <v>287</v>
      </c>
      <c r="C10" s="17">
        <v>0.43612426507156798</v>
      </c>
      <c r="D10" s="17">
        <v>0.420516047817316</v>
      </c>
      <c r="E10" s="17">
        <v>0.45436498499587102</v>
      </c>
      <c r="F10" s="17"/>
      <c r="G10" s="17">
        <v>0.35977110043010002</v>
      </c>
      <c r="H10" s="17">
        <v>0.46365248681485799</v>
      </c>
      <c r="I10" s="17">
        <v>0.43109599954859401</v>
      </c>
      <c r="J10" s="17">
        <v>0.43022031025624902</v>
      </c>
      <c r="K10" s="17">
        <v>0.47376930825191499</v>
      </c>
      <c r="L10" s="17">
        <v>0</v>
      </c>
      <c r="M10" s="17"/>
      <c r="N10" s="17">
        <v>0.40512298582374201</v>
      </c>
      <c r="O10" s="17">
        <v>0.49554514155282697</v>
      </c>
      <c r="P10" s="17">
        <v>0.47417506949221599</v>
      </c>
      <c r="Q10" s="17">
        <v>0.50297444291742699</v>
      </c>
    </row>
    <row r="11" spans="2:17" x14ac:dyDescent="0.35">
      <c r="B11" s="18" t="s">
        <v>106</v>
      </c>
      <c r="C11" s="19">
        <v>7.5611402638956701E-2</v>
      </c>
      <c r="D11" s="19">
        <v>4.8799532565684797E-2</v>
      </c>
      <c r="E11" s="19">
        <v>0.10694539835971301</v>
      </c>
      <c r="F11" s="19"/>
      <c r="G11" s="19">
        <v>0</v>
      </c>
      <c r="H11" s="19">
        <v>6.1087383760773099E-2</v>
      </c>
      <c r="I11" s="19">
        <v>6.6423698869116199E-2</v>
      </c>
      <c r="J11" s="19">
        <v>0.108144218835273</v>
      </c>
      <c r="K11" s="19">
        <v>4.4006833934101201E-2</v>
      </c>
      <c r="L11" s="19">
        <v>0</v>
      </c>
      <c r="M11" s="19"/>
      <c r="N11" s="19">
        <v>5.7533118100676302E-2</v>
      </c>
      <c r="O11" s="19">
        <v>8.8366530535510607E-2</v>
      </c>
      <c r="P11" s="19">
        <v>6.9065980757712295E-2</v>
      </c>
      <c r="Q11" s="19">
        <v>0.166722255818575</v>
      </c>
    </row>
    <row r="12" spans="2:17" x14ac:dyDescent="0.35">
      <c r="B12" s="16" t="s">
        <v>17</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288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767</v>
      </c>
      <c r="D7" s="10">
        <v>380</v>
      </c>
      <c r="E7" s="10">
        <v>387</v>
      </c>
      <c r="F7" s="10"/>
      <c r="G7" s="10">
        <v>5</v>
      </c>
      <c r="H7" s="10">
        <v>132</v>
      </c>
      <c r="I7" s="10">
        <v>412</v>
      </c>
      <c r="J7" s="10">
        <v>189</v>
      </c>
      <c r="K7" s="10">
        <v>28</v>
      </c>
      <c r="L7" s="10">
        <v>1</v>
      </c>
      <c r="M7" s="10"/>
      <c r="N7" s="10">
        <v>480</v>
      </c>
      <c r="O7" s="10">
        <v>112</v>
      </c>
      <c r="P7" s="10">
        <v>91</v>
      </c>
      <c r="Q7" s="10">
        <v>82</v>
      </c>
    </row>
    <row r="8" spans="2:17" ht="30" customHeight="1" x14ac:dyDescent="0.35">
      <c r="B8" s="11" t="s">
        <v>43</v>
      </c>
      <c r="C8" s="11">
        <v>754</v>
      </c>
      <c r="D8" s="11">
        <v>406</v>
      </c>
      <c r="E8" s="11">
        <v>347</v>
      </c>
      <c r="F8" s="11"/>
      <c r="G8" s="11">
        <v>4</v>
      </c>
      <c r="H8" s="11">
        <v>124</v>
      </c>
      <c r="I8" s="11">
        <v>386</v>
      </c>
      <c r="J8" s="11">
        <v>208</v>
      </c>
      <c r="K8" s="11">
        <v>30</v>
      </c>
      <c r="L8" s="11">
        <v>2</v>
      </c>
      <c r="M8" s="11"/>
      <c r="N8" s="11">
        <v>462</v>
      </c>
      <c r="O8" s="11">
        <v>110</v>
      </c>
      <c r="P8" s="11">
        <v>92</v>
      </c>
      <c r="Q8" s="11">
        <v>86</v>
      </c>
    </row>
    <row r="9" spans="2:17" ht="43.5" x14ac:dyDescent="0.35">
      <c r="B9" s="18" t="s">
        <v>289</v>
      </c>
      <c r="C9" s="17">
        <v>0.23314556189198901</v>
      </c>
      <c r="D9" s="17">
        <v>0.23222158303340401</v>
      </c>
      <c r="E9" s="17">
        <v>0.23422538025310499</v>
      </c>
      <c r="F9" s="17"/>
      <c r="G9" s="17">
        <v>0.16541298474917601</v>
      </c>
      <c r="H9" s="17">
        <v>0.264224125869779</v>
      </c>
      <c r="I9" s="17">
        <v>0.28695389946045502</v>
      </c>
      <c r="J9" s="17">
        <v>0.13231870491957401</v>
      </c>
      <c r="K9" s="17">
        <v>5.7611861229552003E-2</v>
      </c>
      <c r="L9" s="17">
        <v>1</v>
      </c>
      <c r="M9" s="17"/>
      <c r="N9" s="17">
        <v>0.25771899174829099</v>
      </c>
      <c r="O9" s="17">
        <v>0.20262514068800999</v>
      </c>
      <c r="P9" s="17">
        <v>0.173039123797605</v>
      </c>
      <c r="Q9" s="17">
        <v>0.186086311698762</v>
      </c>
    </row>
    <row r="10" spans="2:17" ht="43.5" x14ac:dyDescent="0.35">
      <c r="B10" s="18" t="s">
        <v>290</v>
      </c>
      <c r="C10" s="17">
        <v>0.457609516660547</v>
      </c>
      <c r="D10" s="17">
        <v>0.46207151806158597</v>
      </c>
      <c r="E10" s="17">
        <v>0.45239494817188602</v>
      </c>
      <c r="F10" s="17"/>
      <c r="G10" s="17">
        <v>0.47481591482072399</v>
      </c>
      <c r="H10" s="17">
        <v>0.54122135951776096</v>
      </c>
      <c r="I10" s="17">
        <v>0.429012283200564</v>
      </c>
      <c r="J10" s="17">
        <v>0.46521805486711798</v>
      </c>
      <c r="K10" s="17">
        <v>0.46198143265685299</v>
      </c>
      <c r="L10" s="17">
        <v>0</v>
      </c>
      <c r="M10" s="17"/>
      <c r="N10" s="17">
        <v>0.45494532230578399</v>
      </c>
      <c r="O10" s="17">
        <v>0.38772593098234998</v>
      </c>
      <c r="P10" s="17">
        <v>0.52142342614082104</v>
      </c>
      <c r="Q10" s="17">
        <v>0.49935071775641698</v>
      </c>
    </row>
    <row r="11" spans="2:17" ht="43.5" x14ac:dyDescent="0.35">
      <c r="B11" s="18" t="s">
        <v>291</v>
      </c>
      <c r="C11" s="17">
        <v>0.188576101865958</v>
      </c>
      <c r="D11" s="17">
        <v>0.190593586001118</v>
      </c>
      <c r="E11" s="17">
        <v>0.18621834617472799</v>
      </c>
      <c r="F11" s="17"/>
      <c r="G11" s="17">
        <v>0</v>
      </c>
      <c r="H11" s="17">
        <v>0.14490642565196099</v>
      </c>
      <c r="I11" s="17">
        <v>0.17540580988026899</v>
      </c>
      <c r="J11" s="17">
        <v>0.229980877485185</v>
      </c>
      <c r="K11" s="17">
        <v>0.29352494319856298</v>
      </c>
      <c r="L11" s="17">
        <v>0</v>
      </c>
      <c r="M11" s="17"/>
      <c r="N11" s="17">
        <v>0.187460019360006</v>
      </c>
      <c r="O11" s="17">
        <v>0.26152196314480097</v>
      </c>
      <c r="P11" s="17">
        <v>0.137532481829753</v>
      </c>
      <c r="Q11" s="17">
        <v>0.16334645111076701</v>
      </c>
    </row>
    <row r="12" spans="2:17" ht="43.5" x14ac:dyDescent="0.35">
      <c r="B12" s="18" t="s">
        <v>292</v>
      </c>
      <c r="C12" s="17">
        <v>7.0708662889707896E-2</v>
      </c>
      <c r="D12" s="17">
        <v>8.8375669528144199E-2</v>
      </c>
      <c r="E12" s="17">
        <v>5.0061915426942202E-2</v>
      </c>
      <c r="F12" s="17"/>
      <c r="G12" s="17">
        <v>0.20189509093553901</v>
      </c>
      <c r="H12" s="17">
        <v>3.5739161792470601E-2</v>
      </c>
      <c r="I12" s="17">
        <v>6.6319313100533697E-2</v>
      </c>
      <c r="J12" s="17">
        <v>8.5988483995750598E-2</v>
      </c>
      <c r="K12" s="17">
        <v>0.15431570943572401</v>
      </c>
      <c r="L12" s="17">
        <v>0</v>
      </c>
      <c r="M12" s="17"/>
      <c r="N12" s="17">
        <v>7.9195348441955596E-2</v>
      </c>
      <c r="O12" s="17">
        <v>3.6036607458472002E-2</v>
      </c>
      <c r="P12" s="17">
        <v>8.2956310011835399E-2</v>
      </c>
      <c r="Q12" s="17">
        <v>5.8983265286833002E-2</v>
      </c>
    </row>
    <row r="13" spans="2:17" x14ac:dyDescent="0.35">
      <c r="B13" s="18" t="s">
        <v>106</v>
      </c>
      <c r="C13" s="19">
        <v>4.9960156691798298E-2</v>
      </c>
      <c r="D13" s="19">
        <v>2.6737643375749201E-2</v>
      </c>
      <c r="E13" s="19">
        <v>7.7099409973338695E-2</v>
      </c>
      <c r="F13" s="19"/>
      <c r="G13" s="19">
        <v>0.15787600949456099</v>
      </c>
      <c r="H13" s="19">
        <v>1.3908927168028501E-2</v>
      </c>
      <c r="I13" s="19">
        <v>4.23086943581788E-2</v>
      </c>
      <c r="J13" s="19">
        <v>8.6493878732372007E-2</v>
      </c>
      <c r="K13" s="19">
        <v>3.2566053479307702E-2</v>
      </c>
      <c r="L13" s="19">
        <v>0</v>
      </c>
      <c r="M13" s="19"/>
      <c r="N13" s="19">
        <v>2.0680318143963101E-2</v>
      </c>
      <c r="O13" s="19">
        <v>0.112090357726366</v>
      </c>
      <c r="P13" s="19">
        <v>8.5048658219985501E-2</v>
      </c>
      <c r="Q13" s="19">
        <v>9.2233254147220195E-2</v>
      </c>
    </row>
    <row r="14" spans="2:17" x14ac:dyDescent="0.35">
      <c r="B14" s="16" t="s">
        <v>17</v>
      </c>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293</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294</v>
      </c>
      <c r="C9" s="17">
        <v>0.59680287744330696</v>
      </c>
      <c r="D9" s="17">
        <v>0.56971283406136797</v>
      </c>
      <c r="E9" s="17">
        <v>0.62351130409456101</v>
      </c>
      <c r="F9" s="17"/>
      <c r="G9" s="17">
        <v>0.54171127106743799</v>
      </c>
      <c r="H9" s="17">
        <v>0.66829227572502303</v>
      </c>
      <c r="I9" s="17">
        <v>0.61235622880262996</v>
      </c>
      <c r="J9" s="17">
        <v>0.56028196295490795</v>
      </c>
      <c r="K9" s="17">
        <v>0.51857624893694998</v>
      </c>
      <c r="L9" s="17">
        <v>0.79967919281508004</v>
      </c>
      <c r="M9" s="17"/>
      <c r="N9" s="17">
        <v>0.64990784556359105</v>
      </c>
      <c r="O9" s="17">
        <v>0.55840511130244996</v>
      </c>
      <c r="P9" s="17">
        <v>0.50407404127140598</v>
      </c>
      <c r="Q9" s="17">
        <v>0.52995147264680997</v>
      </c>
    </row>
    <row r="10" spans="2:17" x14ac:dyDescent="0.35">
      <c r="B10" s="18" t="s">
        <v>295</v>
      </c>
      <c r="C10" s="17">
        <v>0.37860039240129501</v>
      </c>
      <c r="D10" s="17">
        <v>0.40014756208569002</v>
      </c>
      <c r="E10" s="17">
        <v>0.35642091730271003</v>
      </c>
      <c r="F10" s="17"/>
      <c r="G10" s="17">
        <v>0.53511824776763905</v>
      </c>
      <c r="H10" s="17">
        <v>0.40239292307199998</v>
      </c>
      <c r="I10" s="17">
        <v>0.35878109030838401</v>
      </c>
      <c r="J10" s="17">
        <v>0.37101874736843798</v>
      </c>
      <c r="K10" s="17">
        <v>0.48309913622552098</v>
      </c>
      <c r="L10" s="17">
        <v>0.17834317485786799</v>
      </c>
      <c r="M10" s="17"/>
      <c r="N10" s="17">
        <v>0.38645946881530102</v>
      </c>
      <c r="O10" s="17">
        <v>0.347210787001279</v>
      </c>
      <c r="P10" s="17">
        <v>0.40043513263901098</v>
      </c>
      <c r="Q10" s="17">
        <v>0.37075612635263799</v>
      </c>
    </row>
    <row r="11" spans="2:17" ht="29" x14ac:dyDescent="0.35">
      <c r="B11" s="18" t="s">
        <v>296</v>
      </c>
      <c r="C11" s="17">
        <v>0.37557540412082102</v>
      </c>
      <c r="D11" s="17">
        <v>0.38292932979516597</v>
      </c>
      <c r="E11" s="17">
        <v>0.36759607126075899</v>
      </c>
      <c r="F11" s="17"/>
      <c r="G11" s="17">
        <v>0.13203634786211199</v>
      </c>
      <c r="H11" s="17">
        <v>0.476222073791988</v>
      </c>
      <c r="I11" s="17">
        <v>0.41493312316637398</v>
      </c>
      <c r="J11" s="17">
        <v>0.306623215539094</v>
      </c>
      <c r="K11" s="17">
        <v>0.26648705880802198</v>
      </c>
      <c r="L11" s="17">
        <v>0.47137625453693299</v>
      </c>
      <c r="M11" s="17"/>
      <c r="N11" s="17">
        <v>0.43908622141370302</v>
      </c>
      <c r="O11" s="17">
        <v>0.296498974234437</v>
      </c>
      <c r="P11" s="17">
        <v>0.26588415406254001</v>
      </c>
      <c r="Q11" s="17">
        <v>0.33625556714515398</v>
      </c>
    </row>
    <row r="12" spans="2:17" ht="29" x14ac:dyDescent="0.35">
      <c r="B12" s="18" t="s">
        <v>297</v>
      </c>
      <c r="C12" s="17">
        <v>0.29376229911312202</v>
      </c>
      <c r="D12" s="17">
        <v>0.31973276389896299</v>
      </c>
      <c r="E12" s="17">
        <v>0.26806552445730297</v>
      </c>
      <c r="F12" s="17"/>
      <c r="G12" s="17">
        <v>0.23989331930301699</v>
      </c>
      <c r="H12" s="17">
        <v>0.34218723313742599</v>
      </c>
      <c r="I12" s="17">
        <v>0.303609347082343</v>
      </c>
      <c r="J12" s="17">
        <v>0.278652117654419</v>
      </c>
      <c r="K12" s="17">
        <v>0.24713096843073801</v>
      </c>
      <c r="L12" s="17">
        <v>4.6750081342496801E-2</v>
      </c>
      <c r="M12" s="17"/>
      <c r="N12" s="17">
        <v>0.325228481620292</v>
      </c>
      <c r="O12" s="17">
        <v>0.25161632484789498</v>
      </c>
      <c r="P12" s="17">
        <v>0.28976710361314401</v>
      </c>
      <c r="Q12" s="17">
        <v>0.23994299530892799</v>
      </c>
    </row>
    <row r="13" spans="2:17" x14ac:dyDescent="0.35">
      <c r="B13" s="18" t="s">
        <v>298</v>
      </c>
      <c r="C13" s="17">
        <v>0.28794411446914098</v>
      </c>
      <c r="D13" s="17">
        <v>0.300176695587767</v>
      </c>
      <c r="E13" s="17">
        <v>0.27598902934911401</v>
      </c>
      <c r="F13" s="17"/>
      <c r="G13" s="17">
        <v>0.187555997420604</v>
      </c>
      <c r="H13" s="17">
        <v>0.29894337387859199</v>
      </c>
      <c r="I13" s="17">
        <v>0.26537272947860002</v>
      </c>
      <c r="J13" s="17">
        <v>0.29842874160145799</v>
      </c>
      <c r="K13" s="17">
        <v>0.382839735797388</v>
      </c>
      <c r="L13" s="17">
        <v>9.1971171725804601E-2</v>
      </c>
      <c r="M13" s="17"/>
      <c r="N13" s="17">
        <v>0.30353161497036402</v>
      </c>
      <c r="O13" s="17">
        <v>0.29908150582231002</v>
      </c>
      <c r="P13" s="17">
        <v>0.23786766716455399</v>
      </c>
      <c r="Q13" s="17">
        <v>0.26434603526796402</v>
      </c>
    </row>
    <row r="14" spans="2:17" x14ac:dyDescent="0.35">
      <c r="B14" s="18" t="s">
        <v>299</v>
      </c>
      <c r="C14" s="17">
        <v>0.148801328157393</v>
      </c>
      <c r="D14" s="17">
        <v>0.17463046706836899</v>
      </c>
      <c r="E14" s="17">
        <v>0.123101980092976</v>
      </c>
      <c r="F14" s="17"/>
      <c r="G14" s="17">
        <v>0.33556893532750298</v>
      </c>
      <c r="H14" s="17">
        <v>0.162199559523236</v>
      </c>
      <c r="I14" s="17">
        <v>0.15386083398556999</v>
      </c>
      <c r="J14" s="17">
        <v>0.120389941995866</v>
      </c>
      <c r="K14" s="17">
        <v>0.16554752435536199</v>
      </c>
      <c r="L14" s="17">
        <v>0.38920481499710702</v>
      </c>
      <c r="M14" s="17"/>
      <c r="N14" s="17">
        <v>0.17698340885271899</v>
      </c>
      <c r="O14" s="17">
        <v>0.10541449605289201</v>
      </c>
      <c r="P14" s="17">
        <v>0.14614198333669901</v>
      </c>
      <c r="Q14" s="17">
        <v>0.107969813946525</v>
      </c>
    </row>
    <row r="15" spans="2:17" x14ac:dyDescent="0.35">
      <c r="B15" s="18" t="s">
        <v>57</v>
      </c>
      <c r="C15" s="17">
        <v>6.2959105514959299E-2</v>
      </c>
      <c r="D15" s="17">
        <v>5.5404545261616998E-2</v>
      </c>
      <c r="E15" s="17">
        <v>7.0581477670626405E-2</v>
      </c>
      <c r="F15" s="17"/>
      <c r="G15" s="17">
        <v>4.4973662290790903E-2</v>
      </c>
      <c r="H15" s="17">
        <v>2.8568664647607701E-2</v>
      </c>
      <c r="I15" s="17">
        <v>5.5002143091787602E-2</v>
      </c>
      <c r="J15" s="17">
        <v>9.6977724295386106E-2</v>
      </c>
      <c r="K15" s="17">
        <v>3.9261176533917697E-2</v>
      </c>
      <c r="L15" s="17">
        <v>4.2325898596848599E-2</v>
      </c>
      <c r="M15" s="17"/>
      <c r="N15" s="17">
        <v>3.2216681608682102E-2</v>
      </c>
      <c r="O15" s="17">
        <v>9.2660234653982806E-2</v>
      </c>
      <c r="P15" s="17">
        <v>7.4515326520707401E-2</v>
      </c>
      <c r="Q15" s="17">
        <v>0.12443010390055601</v>
      </c>
    </row>
    <row r="16" spans="2:17" x14ac:dyDescent="0.35">
      <c r="B16" s="18" t="s">
        <v>77</v>
      </c>
      <c r="C16" s="19">
        <v>2.9109220266256501E-2</v>
      </c>
      <c r="D16" s="19">
        <v>2.4832076236197001E-2</v>
      </c>
      <c r="E16" s="19">
        <v>3.3418264435219801E-2</v>
      </c>
      <c r="F16" s="19"/>
      <c r="G16" s="19">
        <v>0</v>
      </c>
      <c r="H16" s="19">
        <v>2.2246771029972899E-3</v>
      </c>
      <c r="I16" s="19">
        <v>2.16655732540561E-2</v>
      </c>
      <c r="J16" s="19">
        <v>5.4081358453051002E-2</v>
      </c>
      <c r="K16" s="19">
        <v>2.57530076840174E-2</v>
      </c>
      <c r="L16" s="19">
        <v>0</v>
      </c>
      <c r="M16" s="19"/>
      <c r="N16" s="19">
        <v>1.7299292790925101E-2</v>
      </c>
      <c r="O16" s="19">
        <v>5.37008310543238E-2</v>
      </c>
      <c r="P16" s="19">
        <v>3.1651046262320202E-2</v>
      </c>
      <c r="Q16" s="19">
        <v>3.6843301707028001E-2</v>
      </c>
    </row>
    <row r="17" spans="2:2" x14ac:dyDescent="0.35">
      <c r="B17" s="16"/>
    </row>
    <row r="18" spans="2:2" x14ac:dyDescent="0.35">
      <c r="B18" t="s">
        <v>409</v>
      </c>
    </row>
    <row r="19" spans="2:2" x14ac:dyDescent="0.35">
      <c r="B19" t="s">
        <v>410</v>
      </c>
    </row>
    <row r="21" spans="2:2" x14ac:dyDescent="0.35">
      <c r="B21"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300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43.5" x14ac:dyDescent="0.35">
      <c r="B9" s="18" t="s">
        <v>301</v>
      </c>
      <c r="C9" s="17">
        <v>8.6307449855356794E-2</v>
      </c>
      <c r="D9" s="17">
        <v>0.105223636686369</v>
      </c>
      <c r="E9" s="17">
        <v>6.7463798591087101E-2</v>
      </c>
      <c r="F9" s="17"/>
      <c r="G9" s="17">
        <v>0.17261364365774401</v>
      </c>
      <c r="H9" s="17">
        <v>0.15295808874785199</v>
      </c>
      <c r="I9" s="17">
        <v>9.8249469445397905E-2</v>
      </c>
      <c r="J9" s="17">
        <v>5.19404971043122E-2</v>
      </c>
      <c r="K9" s="17">
        <v>4.2972810081841298E-2</v>
      </c>
      <c r="L9" s="17">
        <v>0</v>
      </c>
      <c r="M9" s="17"/>
      <c r="N9" s="17">
        <v>0.10617593964088801</v>
      </c>
      <c r="O9" s="17">
        <v>5.4733852961191397E-2</v>
      </c>
      <c r="P9" s="17">
        <v>6.3118911639335598E-2</v>
      </c>
      <c r="Q9" s="17">
        <v>7.7657042784003302E-2</v>
      </c>
    </row>
    <row r="10" spans="2:17" ht="43.5" x14ac:dyDescent="0.35">
      <c r="B10" s="18" t="s">
        <v>302</v>
      </c>
      <c r="C10" s="17">
        <v>0.227301462557922</v>
      </c>
      <c r="D10" s="17">
        <v>0.26999722633703499</v>
      </c>
      <c r="E10" s="17">
        <v>0.18480169979685099</v>
      </c>
      <c r="F10" s="17"/>
      <c r="G10" s="17">
        <v>0.306635365491708</v>
      </c>
      <c r="H10" s="17">
        <v>0.31159555538252798</v>
      </c>
      <c r="I10" s="17">
        <v>0.24907772173942899</v>
      </c>
      <c r="J10" s="17">
        <v>0.172472142841787</v>
      </c>
      <c r="K10" s="17">
        <v>0.16360675077217701</v>
      </c>
      <c r="L10" s="17">
        <v>0.29333237088580799</v>
      </c>
      <c r="M10" s="17"/>
      <c r="N10" s="17">
        <v>0.27731324608874097</v>
      </c>
      <c r="O10" s="17">
        <v>0.16028151302035901</v>
      </c>
      <c r="P10" s="17">
        <v>0.18978845718946</v>
      </c>
      <c r="Q10" s="17">
        <v>0.15848456349960799</v>
      </c>
    </row>
    <row r="11" spans="2:17" ht="43.5" x14ac:dyDescent="0.35">
      <c r="B11" s="18" t="s">
        <v>303</v>
      </c>
      <c r="C11" s="17">
        <v>0.33153370153892198</v>
      </c>
      <c r="D11" s="17">
        <v>0.30787151375527699</v>
      </c>
      <c r="E11" s="17">
        <v>0.35454837405506601</v>
      </c>
      <c r="F11" s="17"/>
      <c r="G11" s="17">
        <v>0.52075099085054799</v>
      </c>
      <c r="H11" s="17">
        <v>0.33180316765226697</v>
      </c>
      <c r="I11" s="17">
        <v>0.31585160815243501</v>
      </c>
      <c r="J11" s="17">
        <v>0.35097788469135299</v>
      </c>
      <c r="K11" s="17">
        <v>0.33461554363269802</v>
      </c>
      <c r="L11" s="17">
        <v>0.27643099679234301</v>
      </c>
      <c r="M11" s="17"/>
      <c r="N11" s="17">
        <v>0.33891895720058401</v>
      </c>
      <c r="O11" s="17">
        <v>0.29959037400485999</v>
      </c>
      <c r="P11" s="17">
        <v>0.33935163410083902</v>
      </c>
      <c r="Q11" s="17">
        <v>0.33720401430318703</v>
      </c>
    </row>
    <row r="12" spans="2:17" ht="43.5" x14ac:dyDescent="0.35">
      <c r="B12" s="18" t="s">
        <v>304</v>
      </c>
      <c r="C12" s="17">
        <v>0.229731944752227</v>
      </c>
      <c r="D12" s="17">
        <v>0.21393168172826801</v>
      </c>
      <c r="E12" s="17">
        <v>0.24577143783975</v>
      </c>
      <c r="F12" s="17"/>
      <c r="G12" s="17">
        <v>0</v>
      </c>
      <c r="H12" s="17">
        <v>0.12897749636879499</v>
      </c>
      <c r="I12" s="17">
        <v>0.228818408584264</v>
      </c>
      <c r="J12" s="17">
        <v>0.26028296305263399</v>
      </c>
      <c r="K12" s="17">
        <v>0.296862827555047</v>
      </c>
      <c r="L12" s="17">
        <v>0.27224172373377697</v>
      </c>
      <c r="M12" s="17"/>
      <c r="N12" s="17">
        <v>0.19171947712850401</v>
      </c>
      <c r="O12" s="17">
        <v>0.32673087259934003</v>
      </c>
      <c r="P12" s="17">
        <v>0.281086800915198</v>
      </c>
      <c r="Q12" s="17">
        <v>0.20437508469816101</v>
      </c>
    </row>
    <row r="13" spans="2:17" x14ac:dyDescent="0.35">
      <c r="B13" s="18" t="s">
        <v>57</v>
      </c>
      <c r="C13" s="19">
        <v>0.12512544129557199</v>
      </c>
      <c r="D13" s="19">
        <v>0.102975941493051</v>
      </c>
      <c r="E13" s="19">
        <v>0.147414689717247</v>
      </c>
      <c r="F13" s="19"/>
      <c r="G13" s="19">
        <v>0</v>
      </c>
      <c r="H13" s="19">
        <v>7.4665691848557703E-2</v>
      </c>
      <c r="I13" s="19">
        <v>0.10800279207847401</v>
      </c>
      <c r="J13" s="19">
        <v>0.16432651230991399</v>
      </c>
      <c r="K13" s="19">
        <v>0.16194206795823701</v>
      </c>
      <c r="L13" s="19">
        <v>0.157994908588072</v>
      </c>
      <c r="M13" s="19"/>
      <c r="N13" s="19">
        <v>8.5872379941284202E-2</v>
      </c>
      <c r="O13" s="19">
        <v>0.15866338741424901</v>
      </c>
      <c r="P13" s="19">
        <v>0.12665419615516799</v>
      </c>
      <c r="Q13" s="19">
        <v>0.22227929471504099</v>
      </c>
    </row>
    <row r="14" spans="2:17" x14ac:dyDescent="0.35">
      <c r="B14" s="16"/>
    </row>
    <row r="15" spans="2:17" x14ac:dyDescent="0.35">
      <c r="B15" t="s">
        <v>409</v>
      </c>
    </row>
    <row r="16" spans="2:17" x14ac:dyDescent="0.35">
      <c r="B16" t="s">
        <v>410</v>
      </c>
    </row>
    <row r="18" spans="2:2" x14ac:dyDescent="0.35">
      <c r="B18"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305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58" x14ac:dyDescent="0.35">
      <c r="B9" s="18" t="s">
        <v>306</v>
      </c>
      <c r="C9" s="17">
        <v>0.27985263035998997</v>
      </c>
      <c r="D9" s="17">
        <v>0.29235103405896901</v>
      </c>
      <c r="E9" s="17">
        <v>0.26762349945936997</v>
      </c>
      <c r="F9" s="17"/>
      <c r="G9" s="17">
        <v>0.139506114403149</v>
      </c>
      <c r="H9" s="17">
        <v>0.32783799420243398</v>
      </c>
      <c r="I9" s="17">
        <v>0.308912369536534</v>
      </c>
      <c r="J9" s="17">
        <v>0.242765049788667</v>
      </c>
      <c r="K9" s="17">
        <v>0.2199744220721</v>
      </c>
      <c r="L9" s="17">
        <v>0</v>
      </c>
      <c r="M9" s="17"/>
      <c r="N9" s="17">
        <v>0.31780282980586799</v>
      </c>
      <c r="O9" s="17">
        <v>0.27104195426750899</v>
      </c>
      <c r="P9" s="17">
        <v>0.23850568003953099</v>
      </c>
      <c r="Q9" s="17">
        <v>0.198928473448402</v>
      </c>
    </row>
    <row r="10" spans="2:17" ht="43.5" x14ac:dyDescent="0.35">
      <c r="B10" s="18" t="s">
        <v>307</v>
      </c>
      <c r="C10" s="17">
        <v>0.62986345410022304</v>
      </c>
      <c r="D10" s="17">
        <v>0.63846808462107896</v>
      </c>
      <c r="E10" s="17">
        <v>0.62088514236581205</v>
      </c>
      <c r="F10" s="17"/>
      <c r="G10" s="17">
        <v>0.86049388559685103</v>
      </c>
      <c r="H10" s="17">
        <v>0.61550814413888399</v>
      </c>
      <c r="I10" s="17">
        <v>0.60215667562106401</v>
      </c>
      <c r="J10" s="17">
        <v>0.64704337464107597</v>
      </c>
      <c r="K10" s="17">
        <v>0.690612103152214</v>
      </c>
      <c r="L10" s="17">
        <v>0.95324991865750297</v>
      </c>
      <c r="M10" s="17"/>
      <c r="N10" s="17">
        <v>0.61839530098552298</v>
      </c>
      <c r="O10" s="17">
        <v>0.61384082498965098</v>
      </c>
      <c r="P10" s="17">
        <v>0.65361898016793396</v>
      </c>
      <c r="Q10" s="17">
        <v>0.66352257109523305</v>
      </c>
    </row>
    <row r="11" spans="2:17" x14ac:dyDescent="0.35">
      <c r="B11" s="18" t="s">
        <v>57</v>
      </c>
      <c r="C11" s="19">
        <v>9.0283915539786902E-2</v>
      </c>
      <c r="D11" s="19">
        <v>6.91808813199523E-2</v>
      </c>
      <c r="E11" s="19">
        <v>0.11149135817481801</v>
      </c>
      <c r="F11" s="19"/>
      <c r="G11" s="19">
        <v>0</v>
      </c>
      <c r="H11" s="19">
        <v>5.6653861658682497E-2</v>
      </c>
      <c r="I11" s="19">
        <v>8.8930954842401697E-2</v>
      </c>
      <c r="J11" s="19">
        <v>0.11019157557025699</v>
      </c>
      <c r="K11" s="19">
        <v>8.9413474775685398E-2</v>
      </c>
      <c r="L11" s="19">
        <v>4.6750081342496801E-2</v>
      </c>
      <c r="M11" s="19"/>
      <c r="N11" s="19">
        <v>6.3801869208609002E-2</v>
      </c>
      <c r="O11" s="19">
        <v>0.11511722074284</v>
      </c>
      <c r="P11" s="19">
        <v>0.107875339792535</v>
      </c>
      <c r="Q11" s="19">
        <v>0.137548955456365</v>
      </c>
    </row>
    <row r="12" spans="2:17" x14ac:dyDescent="0.35">
      <c r="B12" s="16"/>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305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58" x14ac:dyDescent="0.35">
      <c r="B9" s="18" t="s">
        <v>308</v>
      </c>
      <c r="C9" s="17">
        <v>0.343513498017534</v>
      </c>
      <c r="D9" s="17">
        <v>0.36668776599436298</v>
      </c>
      <c r="E9" s="17">
        <v>0.32066429184048301</v>
      </c>
      <c r="F9" s="17"/>
      <c r="G9" s="17">
        <v>0.392528766417925</v>
      </c>
      <c r="H9" s="17">
        <v>0.32957549230744199</v>
      </c>
      <c r="I9" s="17">
        <v>0.34106419322651799</v>
      </c>
      <c r="J9" s="17">
        <v>0.36445480437694</v>
      </c>
      <c r="K9" s="17">
        <v>0.32340370330037499</v>
      </c>
      <c r="L9" s="17">
        <v>7.4002888011812096E-2</v>
      </c>
      <c r="M9" s="17"/>
      <c r="N9" s="17">
        <v>0.330984224156537</v>
      </c>
      <c r="O9" s="17">
        <v>0.32340132748882999</v>
      </c>
      <c r="P9" s="17">
        <v>0.36623536702571202</v>
      </c>
      <c r="Q9" s="17">
        <v>0.38788822034506998</v>
      </c>
    </row>
    <row r="10" spans="2:17" ht="43.5" x14ac:dyDescent="0.35">
      <c r="B10" s="18" t="s">
        <v>309</v>
      </c>
      <c r="C10" s="17">
        <v>0.52514463746929596</v>
      </c>
      <c r="D10" s="17">
        <v>0.54001635852323004</v>
      </c>
      <c r="E10" s="17">
        <v>0.50979083934039104</v>
      </c>
      <c r="F10" s="17"/>
      <c r="G10" s="17">
        <v>0.607471233582076</v>
      </c>
      <c r="H10" s="17">
        <v>0.59327504530186403</v>
      </c>
      <c r="I10" s="17">
        <v>0.52701596612368795</v>
      </c>
      <c r="J10" s="17">
        <v>0.48576872614514499</v>
      </c>
      <c r="K10" s="17">
        <v>0.51961357525528995</v>
      </c>
      <c r="L10" s="17">
        <v>0.79362860398993496</v>
      </c>
      <c r="M10" s="17"/>
      <c r="N10" s="17">
        <v>0.57421602702131103</v>
      </c>
      <c r="O10" s="17">
        <v>0.52325237783934198</v>
      </c>
      <c r="P10" s="17">
        <v>0.439941774422551</v>
      </c>
      <c r="Q10" s="17">
        <v>0.435663630032876</v>
      </c>
    </row>
    <row r="11" spans="2:17" x14ac:dyDescent="0.35">
      <c r="B11" s="18" t="s">
        <v>57</v>
      </c>
      <c r="C11" s="19">
        <v>0.13134186451317001</v>
      </c>
      <c r="D11" s="19">
        <v>9.3295875482406795E-2</v>
      </c>
      <c r="E11" s="19">
        <v>0.169544868819127</v>
      </c>
      <c r="F11" s="19"/>
      <c r="G11" s="19">
        <v>0</v>
      </c>
      <c r="H11" s="19">
        <v>7.7149462390694604E-2</v>
      </c>
      <c r="I11" s="19">
        <v>0.13191984064979401</v>
      </c>
      <c r="J11" s="19">
        <v>0.14977646947791401</v>
      </c>
      <c r="K11" s="19">
        <v>0.156982721444335</v>
      </c>
      <c r="L11" s="19">
        <v>0.132368507998253</v>
      </c>
      <c r="M11" s="19"/>
      <c r="N11" s="19">
        <v>9.47997488221516E-2</v>
      </c>
      <c r="O11" s="19">
        <v>0.153346294671828</v>
      </c>
      <c r="P11" s="19">
        <v>0.193822858551738</v>
      </c>
      <c r="Q11" s="19">
        <v>0.17644814962205399</v>
      </c>
    </row>
    <row r="12" spans="2:17" x14ac:dyDescent="0.35">
      <c r="B12" s="16"/>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310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311</v>
      </c>
      <c r="C9" s="17">
        <v>0.68753880231027098</v>
      </c>
      <c r="D9" s="17">
        <v>0.68883415799291903</v>
      </c>
      <c r="E9" s="17">
        <v>0.68692551380272504</v>
      </c>
      <c r="F9" s="17"/>
      <c r="G9" s="17">
        <v>0.59935989597438299</v>
      </c>
      <c r="H9" s="17">
        <v>0.69171663045481102</v>
      </c>
      <c r="I9" s="17">
        <v>0.69674981495371202</v>
      </c>
      <c r="J9" s="17">
        <v>0.67804701842329096</v>
      </c>
      <c r="K9" s="17">
        <v>0.64725539885619998</v>
      </c>
      <c r="L9" s="17">
        <v>0.95767410140315101</v>
      </c>
      <c r="M9" s="17"/>
      <c r="N9" s="17">
        <v>0.74740401425996394</v>
      </c>
      <c r="O9" s="17">
        <v>0.66145498360294197</v>
      </c>
      <c r="P9" s="17">
        <v>0.60147867473348904</v>
      </c>
      <c r="Q9" s="17">
        <v>0.57694429103617495</v>
      </c>
    </row>
    <row r="10" spans="2:17" x14ac:dyDescent="0.35">
      <c r="B10" s="18" t="s">
        <v>312</v>
      </c>
      <c r="C10" s="17">
        <v>0.589915785326937</v>
      </c>
      <c r="D10" s="17">
        <v>0.60250643218939903</v>
      </c>
      <c r="E10" s="17">
        <v>0.57690899380098704</v>
      </c>
      <c r="F10" s="17"/>
      <c r="G10" s="17">
        <v>0.60640456203880799</v>
      </c>
      <c r="H10" s="17">
        <v>0.62912855093086895</v>
      </c>
      <c r="I10" s="17">
        <v>0.58225714302063902</v>
      </c>
      <c r="J10" s="17">
        <v>0.57615005196130098</v>
      </c>
      <c r="K10" s="17">
        <v>0.59481423531198396</v>
      </c>
      <c r="L10" s="17">
        <v>0.84642927415757596</v>
      </c>
      <c r="M10" s="17"/>
      <c r="N10" s="17">
        <v>0.65216274904939697</v>
      </c>
      <c r="O10" s="17">
        <v>0.55956851702612498</v>
      </c>
      <c r="P10" s="17">
        <v>0.49600533268097102</v>
      </c>
      <c r="Q10" s="17">
        <v>0.48125803632898201</v>
      </c>
    </row>
    <row r="11" spans="2:17" x14ac:dyDescent="0.35">
      <c r="B11" s="18" t="s">
        <v>313</v>
      </c>
      <c r="C11" s="17">
        <v>0.46220131047835</v>
      </c>
      <c r="D11" s="17">
        <v>0.44885905885319699</v>
      </c>
      <c r="E11" s="17">
        <v>0.475018645748363</v>
      </c>
      <c r="F11" s="17"/>
      <c r="G11" s="17">
        <v>0.30071984526282097</v>
      </c>
      <c r="H11" s="17">
        <v>0.55351736327088097</v>
      </c>
      <c r="I11" s="17">
        <v>0.475208669401258</v>
      </c>
      <c r="J11" s="17">
        <v>0.40368895954366801</v>
      </c>
      <c r="K11" s="17">
        <v>0.436988608349409</v>
      </c>
      <c r="L11" s="17">
        <v>0.87052668378820597</v>
      </c>
      <c r="M11" s="17"/>
      <c r="N11" s="17">
        <v>0.52137534840488498</v>
      </c>
      <c r="O11" s="17">
        <v>0.40144268006023998</v>
      </c>
      <c r="P11" s="17">
        <v>0.36622860864621398</v>
      </c>
      <c r="Q11" s="17">
        <v>0.40039381887883801</v>
      </c>
    </row>
    <row r="12" spans="2:17" x14ac:dyDescent="0.35">
      <c r="B12" s="18" t="s">
        <v>314</v>
      </c>
      <c r="C12" s="17">
        <v>0.41168261564557002</v>
      </c>
      <c r="D12" s="17">
        <v>0.425300849238269</v>
      </c>
      <c r="E12" s="17">
        <v>0.398463827651303</v>
      </c>
      <c r="F12" s="17"/>
      <c r="G12" s="17">
        <v>0.32903978224737701</v>
      </c>
      <c r="H12" s="17">
        <v>0.45276825617634098</v>
      </c>
      <c r="I12" s="17">
        <v>0.42326071686198902</v>
      </c>
      <c r="J12" s="17">
        <v>0.38357290719632903</v>
      </c>
      <c r="K12" s="17">
        <v>0.37559542285416397</v>
      </c>
      <c r="L12" s="17">
        <v>0.60389541918184098</v>
      </c>
      <c r="M12" s="17"/>
      <c r="N12" s="17">
        <v>0.46207513209249901</v>
      </c>
      <c r="O12" s="17">
        <v>0.36732822794351899</v>
      </c>
      <c r="P12" s="17">
        <v>0.381860829242403</v>
      </c>
      <c r="Q12" s="17">
        <v>0.31882794952037402</v>
      </c>
    </row>
    <row r="13" spans="2:17" x14ac:dyDescent="0.35">
      <c r="B13" s="18" t="s">
        <v>315</v>
      </c>
      <c r="C13" s="17">
        <v>0.35575635171396403</v>
      </c>
      <c r="D13" s="17">
        <v>0.36055421803795501</v>
      </c>
      <c r="E13" s="17">
        <v>0.35031517427544101</v>
      </c>
      <c r="F13" s="17"/>
      <c r="G13" s="17">
        <v>0.277344783070405</v>
      </c>
      <c r="H13" s="17">
        <v>0.38524799172624702</v>
      </c>
      <c r="I13" s="17">
        <v>0.343256514821695</v>
      </c>
      <c r="J13" s="17">
        <v>0.325006749704497</v>
      </c>
      <c r="K13" s="17">
        <v>0.49222331044815598</v>
      </c>
      <c r="L13" s="17">
        <v>0.40939967212834699</v>
      </c>
      <c r="M13" s="17"/>
      <c r="N13" s="17">
        <v>0.36568258259327302</v>
      </c>
      <c r="O13" s="17">
        <v>0.38497965793432598</v>
      </c>
      <c r="P13" s="17">
        <v>0.28895539270735598</v>
      </c>
      <c r="Q13" s="17">
        <v>0.34033730878075602</v>
      </c>
    </row>
    <row r="14" spans="2:17" ht="29" x14ac:dyDescent="0.35">
      <c r="B14" s="18" t="s">
        <v>316</v>
      </c>
      <c r="C14" s="17">
        <v>8.1804941345575602E-2</v>
      </c>
      <c r="D14" s="17">
        <v>8.4048809237334696E-2</v>
      </c>
      <c r="E14" s="17">
        <v>7.9640769281758395E-2</v>
      </c>
      <c r="F14" s="17"/>
      <c r="G14" s="17">
        <v>4.7120697681920398E-2</v>
      </c>
      <c r="H14" s="17">
        <v>3.2368963338296301E-2</v>
      </c>
      <c r="I14" s="17">
        <v>8.51490801103892E-2</v>
      </c>
      <c r="J14" s="17">
        <v>9.6747408809431695E-2</v>
      </c>
      <c r="K14" s="17">
        <v>9.3234491117481597E-2</v>
      </c>
      <c r="L14" s="17">
        <v>4.2325898596848599E-2</v>
      </c>
      <c r="M14" s="17"/>
      <c r="N14" s="17">
        <v>6.1802611016148E-2</v>
      </c>
      <c r="O14" s="17">
        <v>8.2757882795438997E-2</v>
      </c>
      <c r="P14" s="17">
        <v>0.13352677379662001</v>
      </c>
      <c r="Q14" s="17">
        <v>0.106405527356734</v>
      </c>
    </row>
    <row r="15" spans="2:17" x14ac:dyDescent="0.35">
      <c r="B15" s="18" t="s">
        <v>57</v>
      </c>
      <c r="C15" s="19">
        <v>5.9390209807800402E-2</v>
      </c>
      <c r="D15" s="19">
        <v>3.9302437276809099E-2</v>
      </c>
      <c r="E15" s="19">
        <v>7.9550993913900206E-2</v>
      </c>
      <c r="F15" s="19"/>
      <c r="G15" s="19">
        <v>0</v>
      </c>
      <c r="H15" s="19">
        <v>3.8759773884094698E-2</v>
      </c>
      <c r="I15" s="19">
        <v>5.7227574743922899E-2</v>
      </c>
      <c r="J15" s="19">
        <v>7.3360571819450507E-2</v>
      </c>
      <c r="K15" s="19">
        <v>6.31421744447596E-2</v>
      </c>
      <c r="L15" s="19">
        <v>0</v>
      </c>
      <c r="M15" s="19"/>
      <c r="N15" s="19">
        <v>2.8955788204318E-2</v>
      </c>
      <c r="O15" s="19">
        <v>9.5753631887785906E-2</v>
      </c>
      <c r="P15" s="19">
        <v>6.1001035390224403E-2</v>
      </c>
      <c r="Q15" s="19">
        <v>0.120886993223749</v>
      </c>
    </row>
    <row r="16" spans="2:17" x14ac:dyDescent="0.35">
      <c r="B16" s="16"/>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317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318</v>
      </c>
      <c r="C9" s="17">
        <v>0.46474582727659403</v>
      </c>
      <c r="D9" s="17">
        <v>0.50445469639648999</v>
      </c>
      <c r="E9" s="17">
        <v>0.424477553802727</v>
      </c>
      <c r="F9" s="17"/>
      <c r="G9" s="17">
        <v>0.72712023309691298</v>
      </c>
      <c r="H9" s="17">
        <v>0.61940786624853705</v>
      </c>
      <c r="I9" s="17">
        <v>0.47350938668098602</v>
      </c>
      <c r="J9" s="17">
        <v>0.39271742744841298</v>
      </c>
      <c r="K9" s="17">
        <v>0.43102483610744202</v>
      </c>
      <c r="L9" s="17">
        <v>0.298308348960928</v>
      </c>
      <c r="M9" s="17"/>
      <c r="N9" s="17">
        <v>0.53023642799521398</v>
      </c>
      <c r="O9" s="17">
        <v>0.40155163872276201</v>
      </c>
      <c r="P9" s="17">
        <v>0.44718178223958699</v>
      </c>
      <c r="Q9" s="17">
        <v>0.31369979499088402</v>
      </c>
    </row>
    <row r="10" spans="2:17" x14ac:dyDescent="0.35">
      <c r="B10" s="18" t="s">
        <v>319</v>
      </c>
      <c r="C10" s="17">
        <v>0.233404450830732</v>
      </c>
      <c r="D10" s="17">
        <v>0.233519353959904</v>
      </c>
      <c r="E10" s="17">
        <v>0.233521321307603</v>
      </c>
      <c r="F10" s="17"/>
      <c r="G10" s="17">
        <v>0.27287976690308702</v>
      </c>
      <c r="H10" s="17">
        <v>0.21617146922625299</v>
      </c>
      <c r="I10" s="17">
        <v>0.25560821812536799</v>
      </c>
      <c r="J10" s="17">
        <v>0.21776788424368901</v>
      </c>
      <c r="K10" s="17">
        <v>0.170631984371828</v>
      </c>
      <c r="L10" s="17">
        <v>0.46969385443918799</v>
      </c>
      <c r="M10" s="17"/>
      <c r="N10" s="17">
        <v>0.23460229484204301</v>
      </c>
      <c r="O10" s="17">
        <v>0.20834520018619199</v>
      </c>
      <c r="P10" s="17">
        <v>0.25244988298117799</v>
      </c>
      <c r="Q10" s="17">
        <v>0.24091248215512201</v>
      </c>
    </row>
    <row r="11" spans="2:17" x14ac:dyDescent="0.35">
      <c r="B11" s="18" t="s">
        <v>231</v>
      </c>
      <c r="C11" s="17">
        <v>0.22780938915180399</v>
      </c>
      <c r="D11" s="17">
        <v>0.214644633517134</v>
      </c>
      <c r="E11" s="17">
        <v>0.241209626182256</v>
      </c>
      <c r="F11" s="17"/>
      <c r="G11" s="17">
        <v>0</v>
      </c>
      <c r="H11" s="17">
        <v>0.10959961876080999</v>
      </c>
      <c r="I11" s="17">
        <v>0.20303829410652299</v>
      </c>
      <c r="J11" s="17">
        <v>0.30265806199120299</v>
      </c>
      <c r="K11" s="17">
        <v>0.30228215413667697</v>
      </c>
      <c r="L11" s="17">
        <v>0.14292181666053799</v>
      </c>
      <c r="M11" s="17"/>
      <c r="N11" s="17">
        <v>0.18469675800250199</v>
      </c>
      <c r="O11" s="17">
        <v>0.27224913464957301</v>
      </c>
      <c r="P11" s="17">
        <v>0.227836718971374</v>
      </c>
      <c r="Q11" s="17">
        <v>0.33640375927022698</v>
      </c>
    </row>
    <row r="12" spans="2:17" x14ac:dyDescent="0.35">
      <c r="B12" s="18" t="s">
        <v>57</v>
      </c>
      <c r="C12" s="19">
        <v>7.4040332740870102E-2</v>
      </c>
      <c r="D12" s="19">
        <v>4.7381316126472901E-2</v>
      </c>
      <c r="E12" s="19">
        <v>0.100791498707414</v>
      </c>
      <c r="F12" s="19"/>
      <c r="G12" s="19">
        <v>0</v>
      </c>
      <c r="H12" s="19">
        <v>5.4821045764399598E-2</v>
      </c>
      <c r="I12" s="19">
        <v>6.7844101087122896E-2</v>
      </c>
      <c r="J12" s="19">
        <v>8.6856626316695107E-2</v>
      </c>
      <c r="K12" s="19">
        <v>9.6061025384052798E-2</v>
      </c>
      <c r="L12" s="19">
        <v>8.9075979939345407E-2</v>
      </c>
      <c r="M12" s="19"/>
      <c r="N12" s="19">
        <v>5.0464519160241E-2</v>
      </c>
      <c r="O12" s="19">
        <v>0.117854026441474</v>
      </c>
      <c r="P12" s="19">
        <v>7.2531615807860605E-2</v>
      </c>
      <c r="Q12" s="19">
        <v>0.108983963583767</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85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79</v>
      </c>
      <c r="C9" s="17">
        <v>5.8812544896659998E-2</v>
      </c>
      <c r="D9" s="17">
        <v>6.3613264411802595E-2</v>
      </c>
      <c r="E9" s="17">
        <v>5.30735412797139E-2</v>
      </c>
      <c r="F9" s="17"/>
      <c r="G9" s="17">
        <v>4.7120697681920398E-2</v>
      </c>
      <c r="H9" s="17">
        <v>6.4979198202286995E-2</v>
      </c>
      <c r="I9" s="17">
        <v>6.2468382527132701E-2</v>
      </c>
      <c r="J9" s="17">
        <v>4.0984229731436402E-2</v>
      </c>
      <c r="K9" s="17">
        <v>7.6637205711077003E-2</v>
      </c>
      <c r="L9" s="17">
        <v>0.25791101268847899</v>
      </c>
      <c r="M9" s="17"/>
      <c r="N9" s="17">
        <v>7.3303349633623602E-2</v>
      </c>
      <c r="O9" s="17">
        <v>3.7703017791048003E-2</v>
      </c>
      <c r="P9" s="17">
        <v>4.6980858272550399E-2</v>
      </c>
      <c r="Q9" s="17">
        <v>4.5322094375179901E-2</v>
      </c>
    </row>
    <row r="10" spans="2:17" x14ac:dyDescent="0.35">
      <c r="B10" s="18" t="s">
        <v>80</v>
      </c>
      <c r="C10" s="17">
        <v>0.103845155394067</v>
      </c>
      <c r="D10" s="17">
        <v>0.11845232679998199</v>
      </c>
      <c r="E10" s="17">
        <v>8.9330947294707697E-2</v>
      </c>
      <c r="F10" s="17"/>
      <c r="G10" s="17">
        <v>0.12882384620857301</v>
      </c>
      <c r="H10" s="17">
        <v>9.27433420073253E-2</v>
      </c>
      <c r="I10" s="17">
        <v>9.2671578065295801E-2</v>
      </c>
      <c r="J10" s="17">
        <v>0.125463981992187</v>
      </c>
      <c r="K10" s="17">
        <v>0.110835204205324</v>
      </c>
      <c r="L10" s="17">
        <v>0</v>
      </c>
      <c r="M10" s="17"/>
      <c r="N10" s="17">
        <v>0.12651035922028001</v>
      </c>
      <c r="O10" s="17">
        <v>0.103277948491346</v>
      </c>
      <c r="P10" s="17">
        <v>6.6474929606396005E-2</v>
      </c>
      <c r="Q10" s="17">
        <v>6.2111563871733097E-2</v>
      </c>
    </row>
    <row r="11" spans="2:17" ht="29" x14ac:dyDescent="0.35">
      <c r="B11" s="18" t="s">
        <v>81</v>
      </c>
      <c r="C11" s="17">
        <v>0.18803805932417</v>
      </c>
      <c r="D11" s="17">
        <v>0.173213219681286</v>
      </c>
      <c r="E11" s="17">
        <v>0.20306003156072999</v>
      </c>
      <c r="F11" s="17"/>
      <c r="G11" s="17">
        <v>0.31998333413285102</v>
      </c>
      <c r="H11" s="17">
        <v>0.196354318997743</v>
      </c>
      <c r="I11" s="17">
        <v>0.187887534931411</v>
      </c>
      <c r="J11" s="17">
        <v>0.187464059835042</v>
      </c>
      <c r="K11" s="17">
        <v>0.162499435161264</v>
      </c>
      <c r="L11" s="17">
        <v>0.23120990640903499</v>
      </c>
      <c r="M11" s="17"/>
      <c r="N11" s="17">
        <v>0.17911059330307</v>
      </c>
      <c r="O11" s="17">
        <v>0.18550407026320201</v>
      </c>
      <c r="P11" s="17">
        <v>0.22389085994126701</v>
      </c>
      <c r="Q11" s="17">
        <v>0.18066712842348501</v>
      </c>
    </row>
    <row r="12" spans="2:17" ht="43.5" x14ac:dyDescent="0.35">
      <c r="B12" s="18" t="s">
        <v>82</v>
      </c>
      <c r="C12" s="17">
        <v>0.20249764315851401</v>
      </c>
      <c r="D12" s="17">
        <v>0.20946075203546799</v>
      </c>
      <c r="E12" s="17">
        <v>0.195730828184845</v>
      </c>
      <c r="F12" s="17"/>
      <c r="G12" s="17">
        <v>3.9421977859179301E-2</v>
      </c>
      <c r="H12" s="17">
        <v>0.16625099089881701</v>
      </c>
      <c r="I12" s="17">
        <v>0.21112771450173001</v>
      </c>
      <c r="J12" s="17">
        <v>0.215078251480432</v>
      </c>
      <c r="K12" s="17">
        <v>0.19045519560868501</v>
      </c>
      <c r="L12" s="17">
        <v>9.3500162684993601E-2</v>
      </c>
      <c r="M12" s="17"/>
      <c r="N12" s="17">
        <v>0.20067424611844301</v>
      </c>
      <c r="O12" s="17">
        <v>0.26284004851543302</v>
      </c>
      <c r="P12" s="17">
        <v>0.18473955608380599</v>
      </c>
      <c r="Q12" s="17">
        <v>0.159304646262802</v>
      </c>
    </row>
    <row r="13" spans="2:17" x14ac:dyDescent="0.35">
      <c r="B13" s="18" t="s">
        <v>83</v>
      </c>
      <c r="C13" s="17">
        <v>0.41021823806419</v>
      </c>
      <c r="D13" s="17">
        <v>0.41496745733227702</v>
      </c>
      <c r="E13" s="17">
        <v>0.40587319796537202</v>
      </c>
      <c r="F13" s="17"/>
      <c r="G13" s="17">
        <v>0.38690401280320802</v>
      </c>
      <c r="H13" s="17">
        <v>0.45294599342258202</v>
      </c>
      <c r="I13" s="17">
        <v>0.39923882700289098</v>
      </c>
      <c r="J13" s="17">
        <v>0.39934255690913401</v>
      </c>
      <c r="K13" s="17">
        <v>0.44423529158456498</v>
      </c>
      <c r="L13" s="17">
        <v>0.41737891821749201</v>
      </c>
      <c r="M13" s="17"/>
      <c r="N13" s="17">
        <v>0.401243992111746</v>
      </c>
      <c r="O13" s="17">
        <v>0.363480792022363</v>
      </c>
      <c r="P13" s="17">
        <v>0.42950438284212999</v>
      </c>
      <c r="Q13" s="17">
        <v>0.47896049933979201</v>
      </c>
    </row>
    <row r="14" spans="2:17" x14ac:dyDescent="0.35">
      <c r="B14" s="18" t="s">
        <v>57</v>
      </c>
      <c r="C14" s="17">
        <v>3.4790483618559201E-2</v>
      </c>
      <c r="D14" s="17">
        <v>2.0292979739185198E-2</v>
      </c>
      <c r="E14" s="17">
        <v>4.9332662255734801E-2</v>
      </c>
      <c r="F14" s="17"/>
      <c r="G14" s="17">
        <v>7.7746131314267802E-2</v>
      </c>
      <c r="H14" s="17">
        <v>2.6726156471246501E-2</v>
      </c>
      <c r="I14" s="17">
        <v>4.2696374971631298E-2</v>
      </c>
      <c r="J14" s="17">
        <v>3.1666920051769597E-2</v>
      </c>
      <c r="K14" s="17">
        <v>1.53376677290858E-2</v>
      </c>
      <c r="L14" s="17">
        <v>0</v>
      </c>
      <c r="M14" s="17"/>
      <c r="N14" s="17">
        <v>1.8347960798172101E-2</v>
      </c>
      <c r="O14" s="17">
        <v>4.7194122916607899E-2</v>
      </c>
      <c r="P14" s="17">
        <v>4.5780383644629101E-2</v>
      </c>
      <c r="Q14" s="17">
        <v>6.6826190261173896E-2</v>
      </c>
    </row>
    <row r="15" spans="2:17" x14ac:dyDescent="0.35">
      <c r="B15" s="18" t="s">
        <v>84</v>
      </c>
      <c r="C15" s="19">
        <v>1.7978755438398399E-3</v>
      </c>
      <c r="D15" s="19">
        <v>0</v>
      </c>
      <c r="E15" s="19">
        <v>3.59879145889591E-3</v>
      </c>
      <c r="F15" s="19"/>
      <c r="G15" s="19">
        <v>0</v>
      </c>
      <c r="H15" s="19">
        <v>0</v>
      </c>
      <c r="I15" s="19">
        <v>3.9095879999081398E-3</v>
      </c>
      <c r="J15" s="19">
        <v>0</v>
      </c>
      <c r="K15" s="19">
        <v>0</v>
      </c>
      <c r="L15" s="19">
        <v>0</v>
      </c>
      <c r="M15" s="19"/>
      <c r="N15" s="19">
        <v>8.0949881466502996E-4</v>
      </c>
      <c r="O15" s="19">
        <v>0</v>
      </c>
      <c r="P15" s="19">
        <v>2.6290296092219101E-3</v>
      </c>
      <c r="Q15" s="19">
        <v>6.8078774658336897E-3</v>
      </c>
    </row>
    <row r="16" spans="2:17" x14ac:dyDescent="0.35">
      <c r="B16" s="16"/>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320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1408</v>
      </c>
      <c r="D7" s="10">
        <v>679</v>
      </c>
      <c r="E7" s="10">
        <v>728</v>
      </c>
      <c r="F7" s="10"/>
      <c r="G7" s="10">
        <v>15</v>
      </c>
      <c r="H7" s="10">
        <v>236</v>
      </c>
      <c r="I7" s="10">
        <v>712</v>
      </c>
      <c r="J7" s="10">
        <v>359</v>
      </c>
      <c r="K7" s="10">
        <v>78</v>
      </c>
      <c r="L7" s="10">
        <v>8</v>
      </c>
      <c r="M7" s="10"/>
      <c r="N7" s="10">
        <v>831</v>
      </c>
      <c r="O7" s="10">
        <v>223</v>
      </c>
      <c r="P7" s="10">
        <v>184</v>
      </c>
      <c r="Q7" s="10">
        <v>162</v>
      </c>
    </row>
    <row r="8" spans="2:17" ht="30" customHeight="1" x14ac:dyDescent="0.35">
      <c r="B8" s="11" t="s">
        <v>43</v>
      </c>
      <c r="C8" s="11">
        <v>1409</v>
      </c>
      <c r="D8" s="11">
        <v>745</v>
      </c>
      <c r="E8" s="11">
        <v>663</v>
      </c>
      <c r="F8" s="11"/>
      <c r="G8" s="11">
        <v>14</v>
      </c>
      <c r="H8" s="11">
        <v>223</v>
      </c>
      <c r="I8" s="11">
        <v>677</v>
      </c>
      <c r="J8" s="11">
        <v>380</v>
      </c>
      <c r="K8" s="11">
        <v>102</v>
      </c>
      <c r="L8" s="11">
        <v>12</v>
      </c>
      <c r="M8" s="11"/>
      <c r="N8" s="11">
        <v>822</v>
      </c>
      <c r="O8" s="11">
        <v>217</v>
      </c>
      <c r="P8" s="11">
        <v>194</v>
      </c>
      <c r="Q8" s="11">
        <v>165</v>
      </c>
    </row>
    <row r="9" spans="2:17" x14ac:dyDescent="0.35">
      <c r="B9" s="18" t="s">
        <v>321</v>
      </c>
      <c r="C9" s="17">
        <v>0.536936442755929</v>
      </c>
      <c r="D9" s="17">
        <v>0.54322140165980803</v>
      </c>
      <c r="E9" s="17">
        <v>0.53069326555068197</v>
      </c>
      <c r="F9" s="17"/>
      <c r="G9" s="17">
        <v>0.71446029447871295</v>
      </c>
      <c r="H9" s="17">
        <v>0.55932479048500405</v>
      </c>
      <c r="I9" s="17">
        <v>0.53037755802103004</v>
      </c>
      <c r="J9" s="17">
        <v>0.52175962517738905</v>
      </c>
      <c r="K9" s="17">
        <v>0.57368663727355196</v>
      </c>
      <c r="L9" s="17">
        <v>0.44730267416337399</v>
      </c>
      <c r="M9" s="17"/>
      <c r="N9" s="17">
        <v>0.54847561995324701</v>
      </c>
      <c r="O9" s="17">
        <v>0.49500171962284001</v>
      </c>
      <c r="P9" s="17">
        <v>0.51724895776760405</v>
      </c>
      <c r="Q9" s="17">
        <v>0.54847685381241795</v>
      </c>
    </row>
    <row r="10" spans="2:17" x14ac:dyDescent="0.35">
      <c r="B10" s="18" t="s">
        <v>322</v>
      </c>
      <c r="C10" s="17">
        <v>0.44714571970850198</v>
      </c>
      <c r="D10" s="17">
        <v>0.51325811623689299</v>
      </c>
      <c r="E10" s="17">
        <v>0.373621125962665</v>
      </c>
      <c r="F10" s="17"/>
      <c r="G10" s="17">
        <v>0.33940783451518503</v>
      </c>
      <c r="H10" s="17">
        <v>0.472768291764746</v>
      </c>
      <c r="I10" s="17">
        <v>0.43009903759554502</v>
      </c>
      <c r="J10" s="17">
        <v>0.45436049966662301</v>
      </c>
      <c r="K10" s="17">
        <v>0.48290418493364001</v>
      </c>
      <c r="L10" s="17">
        <v>0.52659196445316603</v>
      </c>
      <c r="M10" s="17"/>
      <c r="N10" s="17">
        <v>0.49563054554215102</v>
      </c>
      <c r="O10" s="17">
        <v>0.39940925427964002</v>
      </c>
      <c r="P10" s="17">
        <v>0.37879383076568801</v>
      </c>
      <c r="Q10" s="17">
        <v>0.34104635618907703</v>
      </c>
    </row>
    <row r="11" spans="2:17" ht="29" x14ac:dyDescent="0.35">
      <c r="B11" s="18" t="s">
        <v>323</v>
      </c>
      <c r="C11" s="17">
        <v>0.38719232965772399</v>
      </c>
      <c r="D11" s="17">
        <v>0.385040985910234</v>
      </c>
      <c r="E11" s="17">
        <v>0.38868170493570697</v>
      </c>
      <c r="F11" s="17"/>
      <c r="G11" s="17">
        <v>0.74935724180471996</v>
      </c>
      <c r="H11" s="17">
        <v>0.40429924457768801</v>
      </c>
      <c r="I11" s="17">
        <v>0.39665800263747503</v>
      </c>
      <c r="J11" s="17">
        <v>0.36519073979737998</v>
      </c>
      <c r="K11" s="17">
        <v>0.29325456609809097</v>
      </c>
      <c r="L11" s="17">
        <v>0.587664042467266</v>
      </c>
      <c r="M11" s="17"/>
      <c r="N11" s="17">
        <v>0.41422401721137198</v>
      </c>
      <c r="O11" s="17">
        <v>0.33454944499814498</v>
      </c>
      <c r="P11" s="17">
        <v>0.30497178550646697</v>
      </c>
      <c r="Q11" s="17">
        <v>0.39641585018116399</v>
      </c>
    </row>
    <row r="12" spans="2:17" ht="29" x14ac:dyDescent="0.35">
      <c r="B12" s="18" t="s">
        <v>324</v>
      </c>
      <c r="C12" s="17">
        <v>0.31580260143975603</v>
      </c>
      <c r="D12" s="17">
        <v>0.34690367573517999</v>
      </c>
      <c r="E12" s="17">
        <v>0.28137382597363497</v>
      </c>
      <c r="F12" s="17"/>
      <c r="G12" s="17">
        <v>0.38395639632936401</v>
      </c>
      <c r="H12" s="17">
        <v>0.39894885148577403</v>
      </c>
      <c r="I12" s="17">
        <v>0.32741224817070902</v>
      </c>
      <c r="J12" s="17">
        <v>0.25542270550729901</v>
      </c>
      <c r="K12" s="17">
        <v>0.29153892066735498</v>
      </c>
      <c r="L12" s="17">
        <v>0.15620408200959399</v>
      </c>
      <c r="M12" s="17"/>
      <c r="N12" s="17">
        <v>0.37667727787703997</v>
      </c>
      <c r="O12" s="17">
        <v>0.18408165105854801</v>
      </c>
      <c r="P12" s="17">
        <v>0.2570124251998</v>
      </c>
      <c r="Q12" s="17">
        <v>0.250186023703377</v>
      </c>
    </row>
    <row r="13" spans="2:17" ht="29" x14ac:dyDescent="0.35">
      <c r="B13" s="18" t="s">
        <v>325</v>
      </c>
      <c r="C13" s="17">
        <v>0.22104688287229399</v>
      </c>
      <c r="D13" s="17">
        <v>0.24207607251423699</v>
      </c>
      <c r="E13" s="17">
        <v>0.19626932930899901</v>
      </c>
      <c r="F13" s="17"/>
      <c r="G13" s="17">
        <v>0.36883752126716601</v>
      </c>
      <c r="H13" s="17">
        <v>0.223594343107098</v>
      </c>
      <c r="I13" s="17">
        <v>0.253326804284285</v>
      </c>
      <c r="J13" s="17">
        <v>0.15864742339114599</v>
      </c>
      <c r="K13" s="17">
        <v>0.19902494125329301</v>
      </c>
      <c r="L13" s="17">
        <v>0.33562091672233901</v>
      </c>
      <c r="M13" s="17"/>
      <c r="N13" s="17">
        <v>0.25171790788958198</v>
      </c>
      <c r="O13" s="17">
        <v>0.16585199126053701</v>
      </c>
      <c r="P13" s="17">
        <v>0.19054740052046301</v>
      </c>
      <c r="Q13" s="17">
        <v>0.177440887162957</v>
      </c>
    </row>
    <row r="14" spans="2:17" x14ac:dyDescent="0.35">
      <c r="B14" s="18" t="s">
        <v>57</v>
      </c>
      <c r="C14" s="17">
        <v>6.24592926276868E-3</v>
      </c>
      <c r="D14" s="17">
        <v>6.1362924133647702E-3</v>
      </c>
      <c r="E14" s="17">
        <v>6.37840674765279E-3</v>
      </c>
      <c r="F14" s="17"/>
      <c r="G14" s="17">
        <v>0</v>
      </c>
      <c r="H14" s="17">
        <v>6.4464269351417903E-3</v>
      </c>
      <c r="I14" s="17">
        <v>4.0305754086194497E-3</v>
      </c>
      <c r="J14" s="17">
        <v>5.0567821112515402E-3</v>
      </c>
      <c r="K14" s="17">
        <v>2.6575983213400201E-2</v>
      </c>
      <c r="L14" s="17">
        <v>0</v>
      </c>
      <c r="M14" s="17"/>
      <c r="N14" s="17">
        <v>5.0805695204860502E-3</v>
      </c>
      <c r="O14" s="17">
        <v>1.02647195553047E-2</v>
      </c>
      <c r="P14" s="17">
        <v>0</v>
      </c>
      <c r="Q14" s="17">
        <v>1.45067103525076E-2</v>
      </c>
    </row>
    <row r="15" spans="2:17" x14ac:dyDescent="0.35">
      <c r="B15" s="18" t="s">
        <v>59</v>
      </c>
      <c r="C15" s="19">
        <v>2.3627477310453299E-2</v>
      </c>
      <c r="D15" s="19">
        <v>1.3626191050987699E-2</v>
      </c>
      <c r="E15" s="19">
        <v>3.3378183512438202E-2</v>
      </c>
      <c r="F15" s="19"/>
      <c r="G15" s="19">
        <v>0</v>
      </c>
      <c r="H15" s="19">
        <v>2.3896710885244001E-2</v>
      </c>
      <c r="I15" s="19">
        <v>2.1824842298243E-2</v>
      </c>
      <c r="J15" s="19">
        <v>3.2461443379174601E-2</v>
      </c>
      <c r="K15" s="19">
        <v>8.2947223846964197E-3</v>
      </c>
      <c r="L15" s="19">
        <v>0</v>
      </c>
      <c r="M15" s="19"/>
      <c r="N15" s="19">
        <v>1.91925050462864E-2</v>
      </c>
      <c r="O15" s="19">
        <v>5.6350103434789002E-2</v>
      </c>
      <c r="P15" s="19">
        <v>2.7384092749097699E-2</v>
      </c>
      <c r="Q15" s="19">
        <v>0</v>
      </c>
    </row>
    <row r="16" spans="2:17" x14ac:dyDescent="0.35">
      <c r="B16" s="16" t="s">
        <v>18</v>
      </c>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2:H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30" t="s">
        <v>445</v>
      </c>
      <c r="E2" s="26"/>
      <c r="F2" s="26"/>
      <c r="G2" s="26"/>
      <c r="H2" s="26"/>
    </row>
    <row r="6" spans="2:8" ht="50.15" customHeight="1" x14ac:dyDescent="0.35">
      <c r="B6" s="20" t="s">
        <v>28</v>
      </c>
      <c r="C6" s="20" t="s">
        <v>451</v>
      </c>
      <c r="D6" s="20" t="s">
        <v>452</v>
      </c>
      <c r="E6" s="20" t="s">
        <v>453</v>
      </c>
      <c r="F6" s="20" t="s">
        <v>454</v>
      </c>
      <c r="G6" s="20" t="s">
        <v>455</v>
      </c>
    </row>
    <row r="7" spans="2:8" ht="29" x14ac:dyDescent="0.35">
      <c r="B7" s="18" t="s">
        <v>217</v>
      </c>
      <c r="C7" s="17">
        <v>0.22053133721492099</v>
      </c>
      <c r="D7" s="17">
        <v>0.16267895998606999</v>
      </c>
      <c r="E7" s="17">
        <v>0.22023236626017501</v>
      </c>
      <c r="F7" s="17">
        <v>0.46642015669347298</v>
      </c>
      <c r="G7" s="17">
        <v>0.386460828733383</v>
      </c>
    </row>
    <row r="8" spans="2:8" ht="29" x14ac:dyDescent="0.35">
      <c r="B8" s="18" t="s">
        <v>218</v>
      </c>
      <c r="C8" s="17">
        <v>0.24991556808981799</v>
      </c>
      <c r="D8" s="17">
        <v>0.209650712432501</v>
      </c>
      <c r="E8" s="17">
        <v>0.229193999754567</v>
      </c>
      <c r="F8" s="17">
        <v>0.23110276921792799</v>
      </c>
      <c r="G8" s="17">
        <v>0.247708516626854</v>
      </c>
    </row>
    <row r="9" spans="2:8" x14ac:dyDescent="0.35">
      <c r="B9" s="18" t="s">
        <v>219</v>
      </c>
      <c r="C9" s="17">
        <v>0.49758616745642298</v>
      </c>
      <c r="D9" s="17">
        <v>0.59046093008867795</v>
      </c>
      <c r="E9" s="17">
        <v>0.51266938036818699</v>
      </c>
      <c r="F9" s="17">
        <v>0.26461944380623298</v>
      </c>
      <c r="G9" s="17">
        <v>0.33157703691114898</v>
      </c>
    </row>
    <row r="10" spans="2:8" x14ac:dyDescent="0.35">
      <c r="B10" s="18" t="s">
        <v>57</v>
      </c>
      <c r="C10" s="17">
        <v>3.1966927238838497E-2</v>
      </c>
      <c r="D10" s="17">
        <v>3.72093974927507E-2</v>
      </c>
      <c r="E10" s="17">
        <v>3.7904253617070997E-2</v>
      </c>
      <c r="F10" s="17">
        <v>3.7857630282366203E-2</v>
      </c>
      <c r="G10" s="17">
        <v>3.4253617728613697E-2</v>
      </c>
    </row>
    <row r="11" spans="2:8" x14ac:dyDescent="0.35">
      <c r="B11" s="16"/>
      <c r="C11" s="16"/>
      <c r="D11" s="16"/>
      <c r="E11" s="16"/>
      <c r="F11" s="16"/>
      <c r="G11" s="16"/>
    </row>
    <row r="12" spans="2:8" x14ac:dyDescent="0.35">
      <c r="B12" t="s">
        <v>409</v>
      </c>
    </row>
    <row r="13" spans="2:8" x14ac:dyDescent="0.35">
      <c r="B13" t="s">
        <v>410</v>
      </c>
    </row>
    <row r="17" spans="2:2" x14ac:dyDescent="0.35">
      <c r="B17"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326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0.22053133721492099</v>
      </c>
      <c r="D9" s="17">
        <v>0.22921430126877301</v>
      </c>
      <c r="E9" s="17">
        <v>0.211068024660927</v>
      </c>
      <c r="F9" s="17"/>
      <c r="G9" s="17">
        <v>0.287640133964573</v>
      </c>
      <c r="H9" s="17">
        <v>0.30156311114573497</v>
      </c>
      <c r="I9" s="17">
        <v>0.26971325381908701</v>
      </c>
      <c r="J9" s="17">
        <v>0.14371797152989199</v>
      </c>
      <c r="K9" s="17">
        <v>0.10321676611912201</v>
      </c>
      <c r="L9" s="17">
        <v>0.18706352171535301</v>
      </c>
      <c r="M9" s="17"/>
      <c r="N9" s="17">
        <v>0.28568006492762299</v>
      </c>
      <c r="O9" s="17">
        <v>0.162520341459439</v>
      </c>
      <c r="P9" s="17">
        <v>0.1175010429347</v>
      </c>
      <c r="Q9" s="17">
        <v>0.152322760207281</v>
      </c>
    </row>
    <row r="10" spans="2:17" ht="29" x14ac:dyDescent="0.35">
      <c r="B10" s="18" t="s">
        <v>218</v>
      </c>
      <c r="C10" s="17">
        <v>0.24991556808981799</v>
      </c>
      <c r="D10" s="17">
        <v>0.28980830662973101</v>
      </c>
      <c r="E10" s="17">
        <v>0.210243250199905</v>
      </c>
      <c r="F10" s="17"/>
      <c r="G10" s="17">
        <v>0.533202820491395</v>
      </c>
      <c r="H10" s="17">
        <v>0.31123400346097102</v>
      </c>
      <c r="I10" s="17">
        <v>0.25763425956284303</v>
      </c>
      <c r="J10" s="17">
        <v>0.224388889895592</v>
      </c>
      <c r="K10" s="17">
        <v>0.193792958504132</v>
      </c>
      <c r="L10" s="17">
        <v>0.111244827245575</v>
      </c>
      <c r="M10" s="17"/>
      <c r="N10" s="17">
        <v>0.28443896469518998</v>
      </c>
      <c r="O10" s="17">
        <v>0.21526041032525001</v>
      </c>
      <c r="P10" s="17">
        <v>0.223718013325377</v>
      </c>
      <c r="Q10" s="17">
        <v>0.19696014570700199</v>
      </c>
    </row>
    <row r="11" spans="2:17" x14ac:dyDescent="0.35">
      <c r="B11" s="18" t="s">
        <v>219</v>
      </c>
      <c r="C11" s="17">
        <v>0.49758616745642298</v>
      </c>
      <c r="D11" s="17">
        <v>0.454984408431513</v>
      </c>
      <c r="E11" s="17">
        <v>0.54071193155538599</v>
      </c>
      <c r="F11" s="17"/>
      <c r="G11" s="17">
        <v>0.179157045544032</v>
      </c>
      <c r="H11" s="17">
        <v>0.34870546107877398</v>
      </c>
      <c r="I11" s="17">
        <v>0.44282594994867203</v>
      </c>
      <c r="J11" s="17">
        <v>0.59877608237777702</v>
      </c>
      <c r="K11" s="17">
        <v>0.66805550589712004</v>
      </c>
      <c r="L11" s="17">
        <v>0.70169165103907205</v>
      </c>
      <c r="M11" s="17"/>
      <c r="N11" s="17">
        <v>0.41056484412282501</v>
      </c>
      <c r="O11" s="17">
        <v>0.58029203011555497</v>
      </c>
      <c r="P11" s="17">
        <v>0.62235906983691303</v>
      </c>
      <c r="Q11" s="17">
        <v>0.59152249890523501</v>
      </c>
    </row>
    <row r="12" spans="2:17" x14ac:dyDescent="0.35">
      <c r="B12" s="18" t="s">
        <v>57</v>
      </c>
      <c r="C12" s="19">
        <v>3.1966927238838497E-2</v>
      </c>
      <c r="D12" s="19">
        <v>2.5992983669982601E-2</v>
      </c>
      <c r="E12" s="19">
        <v>3.7976793583782899E-2</v>
      </c>
      <c r="F12" s="19"/>
      <c r="G12" s="19">
        <v>0</v>
      </c>
      <c r="H12" s="19">
        <v>3.8497424314519101E-2</v>
      </c>
      <c r="I12" s="19">
        <v>2.9826536669397601E-2</v>
      </c>
      <c r="J12" s="19">
        <v>3.3117056196738902E-2</v>
      </c>
      <c r="K12" s="19">
        <v>3.4934769479626503E-2</v>
      </c>
      <c r="L12" s="19">
        <v>0</v>
      </c>
      <c r="M12" s="19"/>
      <c r="N12" s="19">
        <v>1.9316126254362201E-2</v>
      </c>
      <c r="O12" s="19">
        <v>4.1927218099755803E-2</v>
      </c>
      <c r="P12" s="19">
        <v>3.6421873903009501E-2</v>
      </c>
      <c r="Q12" s="19">
        <v>5.9194595180482902E-2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327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0.16267895998606999</v>
      </c>
      <c r="D9" s="17">
        <v>0.17622025226753199</v>
      </c>
      <c r="E9" s="17">
        <v>0.14928981764157301</v>
      </c>
      <c r="F9" s="17"/>
      <c r="G9" s="17">
        <v>0.49771098888925103</v>
      </c>
      <c r="H9" s="17">
        <v>0.19561871283441201</v>
      </c>
      <c r="I9" s="17">
        <v>0.209665585315781</v>
      </c>
      <c r="J9" s="17">
        <v>9.8176903283691205E-2</v>
      </c>
      <c r="K9" s="17">
        <v>7.2909707194196496E-2</v>
      </c>
      <c r="L9" s="17">
        <v>4.6750081342496801E-2</v>
      </c>
      <c r="M9" s="17"/>
      <c r="N9" s="17">
        <v>0.19226491421717601</v>
      </c>
      <c r="O9" s="17">
        <v>0.123722380993587</v>
      </c>
      <c r="P9" s="17">
        <v>0.15261712310180001</v>
      </c>
      <c r="Q9" s="17">
        <v>0.116551367016532</v>
      </c>
    </row>
    <row r="10" spans="2:17" ht="29" x14ac:dyDescent="0.35">
      <c r="B10" s="18" t="s">
        <v>218</v>
      </c>
      <c r="C10" s="17">
        <v>0.209650712432501</v>
      </c>
      <c r="D10" s="17">
        <v>0.24432601738634699</v>
      </c>
      <c r="E10" s="17">
        <v>0.17515947116599201</v>
      </c>
      <c r="F10" s="17"/>
      <c r="G10" s="17">
        <v>0.25908241100134199</v>
      </c>
      <c r="H10" s="17">
        <v>0.33184518486943998</v>
      </c>
      <c r="I10" s="17">
        <v>0.22003052785465599</v>
      </c>
      <c r="J10" s="17">
        <v>0.16065334658612801</v>
      </c>
      <c r="K10" s="17">
        <v>0.15594651850822999</v>
      </c>
      <c r="L10" s="17">
        <v>0</v>
      </c>
      <c r="M10" s="17"/>
      <c r="N10" s="17">
        <v>0.243664838565783</v>
      </c>
      <c r="O10" s="17">
        <v>0.15751783333428501</v>
      </c>
      <c r="P10" s="17">
        <v>0.17132370986175699</v>
      </c>
      <c r="Q10" s="17">
        <v>0.180707821106348</v>
      </c>
    </row>
    <row r="11" spans="2:17" x14ac:dyDescent="0.35">
      <c r="B11" s="18" t="s">
        <v>219</v>
      </c>
      <c r="C11" s="17">
        <v>0.59046093008867795</v>
      </c>
      <c r="D11" s="17">
        <v>0.54442659081495104</v>
      </c>
      <c r="E11" s="17">
        <v>0.63612057091206098</v>
      </c>
      <c r="F11" s="17"/>
      <c r="G11" s="17">
        <v>0.24320660010940601</v>
      </c>
      <c r="H11" s="17">
        <v>0.44722766821203302</v>
      </c>
      <c r="I11" s="17">
        <v>0.52675834846149805</v>
      </c>
      <c r="J11" s="17">
        <v>0.70532020521804395</v>
      </c>
      <c r="K11" s="17">
        <v>0.73815422684035903</v>
      </c>
      <c r="L11" s="17">
        <v>0.95324991865750297</v>
      </c>
      <c r="M11" s="17"/>
      <c r="N11" s="17">
        <v>0.54316456577900896</v>
      </c>
      <c r="O11" s="17">
        <v>0.65900419604548299</v>
      </c>
      <c r="P11" s="17">
        <v>0.63642407594082395</v>
      </c>
      <c r="Q11" s="17">
        <v>0.63427660150917697</v>
      </c>
    </row>
    <row r="12" spans="2:17" x14ac:dyDescent="0.35">
      <c r="B12" s="18" t="s">
        <v>57</v>
      </c>
      <c r="C12" s="19">
        <v>3.72093974927507E-2</v>
      </c>
      <c r="D12" s="19">
        <v>3.5027139531169302E-2</v>
      </c>
      <c r="E12" s="19">
        <v>3.9430140280373803E-2</v>
      </c>
      <c r="F12" s="19"/>
      <c r="G12" s="19">
        <v>0</v>
      </c>
      <c r="H12" s="19">
        <v>2.5308434084115101E-2</v>
      </c>
      <c r="I12" s="19">
        <v>4.3545538368063998E-2</v>
      </c>
      <c r="J12" s="19">
        <v>3.5849544912137397E-2</v>
      </c>
      <c r="K12" s="19">
        <v>3.2989547457214899E-2</v>
      </c>
      <c r="L12" s="19">
        <v>0</v>
      </c>
      <c r="M12" s="19"/>
      <c r="N12" s="19">
        <v>2.09056814380322E-2</v>
      </c>
      <c r="O12" s="19">
        <v>5.9755589626644699E-2</v>
      </c>
      <c r="P12" s="19">
        <v>3.9635091095618899E-2</v>
      </c>
      <c r="Q12" s="19">
        <v>6.8464210367942493E-2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328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0.22023236626017501</v>
      </c>
      <c r="D9" s="17">
        <v>0.22553278819244399</v>
      </c>
      <c r="E9" s="17">
        <v>0.215147015244291</v>
      </c>
      <c r="F9" s="17"/>
      <c r="G9" s="17">
        <v>0.43740523213138899</v>
      </c>
      <c r="H9" s="17">
        <v>0.29978796101586502</v>
      </c>
      <c r="I9" s="17">
        <v>0.26063558635025602</v>
      </c>
      <c r="J9" s="17">
        <v>0.16409352668376601</v>
      </c>
      <c r="K9" s="17">
        <v>6.8364763370772297E-2</v>
      </c>
      <c r="L9" s="17">
        <v>0.146666185442904</v>
      </c>
      <c r="M9" s="17"/>
      <c r="N9" s="17">
        <v>0.277150503831328</v>
      </c>
      <c r="O9" s="17">
        <v>0.164265476231677</v>
      </c>
      <c r="P9" s="17">
        <v>0.14600345691191199</v>
      </c>
      <c r="Q9" s="17">
        <v>0.16042163798985501</v>
      </c>
    </row>
    <row r="10" spans="2:17" ht="29" x14ac:dyDescent="0.35">
      <c r="B10" s="18" t="s">
        <v>218</v>
      </c>
      <c r="C10" s="17">
        <v>0.229193999754567</v>
      </c>
      <c r="D10" s="17">
        <v>0.26446057160027803</v>
      </c>
      <c r="E10" s="17">
        <v>0.194130492496006</v>
      </c>
      <c r="F10" s="17"/>
      <c r="G10" s="17">
        <v>0.56259476786861096</v>
      </c>
      <c r="H10" s="17">
        <v>0.30680412005697799</v>
      </c>
      <c r="I10" s="17">
        <v>0.23606449327069901</v>
      </c>
      <c r="J10" s="17">
        <v>0.19673232755029299</v>
      </c>
      <c r="K10" s="17">
        <v>0.152882656841132</v>
      </c>
      <c r="L10" s="17">
        <v>0.30466109403097602</v>
      </c>
      <c r="M10" s="17"/>
      <c r="N10" s="17">
        <v>0.26900759258544299</v>
      </c>
      <c r="O10" s="17">
        <v>0.13312804559366201</v>
      </c>
      <c r="P10" s="17">
        <v>0.17974880407315899</v>
      </c>
      <c r="Q10" s="17">
        <v>0.23596362514678601</v>
      </c>
    </row>
    <row r="11" spans="2:17" x14ac:dyDescent="0.35">
      <c r="B11" s="18" t="s">
        <v>219</v>
      </c>
      <c r="C11" s="17">
        <v>0.51266938036818699</v>
      </c>
      <c r="D11" s="17">
        <v>0.47919751000004501</v>
      </c>
      <c r="E11" s="17">
        <v>0.54568051229009795</v>
      </c>
      <c r="F11" s="17"/>
      <c r="G11" s="17">
        <v>0</v>
      </c>
      <c r="H11" s="17">
        <v>0.35928852556865298</v>
      </c>
      <c r="I11" s="17">
        <v>0.46032697292480901</v>
      </c>
      <c r="J11" s="17">
        <v>0.59935102003321405</v>
      </c>
      <c r="K11" s="17">
        <v>0.76283533777930002</v>
      </c>
      <c r="L11" s="17">
        <v>0.54867272052612004</v>
      </c>
      <c r="M11" s="17"/>
      <c r="N11" s="17">
        <v>0.43499969360347901</v>
      </c>
      <c r="O11" s="17">
        <v>0.65728248939473599</v>
      </c>
      <c r="P11" s="17">
        <v>0.60345020658819604</v>
      </c>
      <c r="Q11" s="17">
        <v>0.53474109328416497</v>
      </c>
    </row>
    <row r="12" spans="2:17" x14ac:dyDescent="0.35">
      <c r="B12" s="18" t="s">
        <v>57</v>
      </c>
      <c r="C12" s="19">
        <v>3.7904253617070997E-2</v>
      </c>
      <c r="D12" s="19">
        <v>3.0809130207232301E-2</v>
      </c>
      <c r="E12" s="19">
        <v>4.5041979969604497E-2</v>
      </c>
      <c r="F12" s="19"/>
      <c r="G12" s="19">
        <v>0</v>
      </c>
      <c r="H12" s="19">
        <v>3.4119393358504599E-2</v>
      </c>
      <c r="I12" s="19">
        <v>4.2972947454236202E-2</v>
      </c>
      <c r="J12" s="19">
        <v>3.98231257327274E-2</v>
      </c>
      <c r="K12" s="19">
        <v>1.5917242008795601E-2</v>
      </c>
      <c r="L12" s="19">
        <v>0</v>
      </c>
      <c r="M12" s="19"/>
      <c r="N12" s="19">
        <v>1.8842209979750699E-2</v>
      </c>
      <c r="O12" s="19">
        <v>4.53239887799246E-2</v>
      </c>
      <c r="P12" s="19">
        <v>7.0797532426733895E-2</v>
      </c>
      <c r="Q12" s="19">
        <v>6.8873643579193303E-2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329</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0.46642015669347298</v>
      </c>
      <c r="D9" s="17">
        <v>0.47669002525783</v>
      </c>
      <c r="E9" s="17">
        <v>0.45660644387856097</v>
      </c>
      <c r="F9" s="17"/>
      <c r="G9" s="17">
        <v>0.48907707213011098</v>
      </c>
      <c r="H9" s="17">
        <v>0.554992067100326</v>
      </c>
      <c r="I9" s="17">
        <v>0.50072716313330301</v>
      </c>
      <c r="J9" s="17">
        <v>0.41517623486930699</v>
      </c>
      <c r="K9" s="17">
        <v>0.33637147199074102</v>
      </c>
      <c r="L9" s="17">
        <v>0.35043388480415499</v>
      </c>
      <c r="M9" s="17"/>
      <c r="N9" s="17">
        <v>0.53785551511310603</v>
      </c>
      <c r="O9" s="17">
        <v>0.421711147449153</v>
      </c>
      <c r="P9" s="17">
        <v>0.33766731840852698</v>
      </c>
      <c r="Q9" s="17">
        <v>0.39246991551753402</v>
      </c>
    </row>
    <row r="10" spans="2:17" ht="29" x14ac:dyDescent="0.35">
      <c r="B10" s="18" t="s">
        <v>218</v>
      </c>
      <c r="C10" s="17">
        <v>0.23110276921792799</v>
      </c>
      <c r="D10" s="17">
        <v>0.23848474263313499</v>
      </c>
      <c r="E10" s="17">
        <v>0.22394521253138699</v>
      </c>
      <c r="F10" s="17"/>
      <c r="G10" s="17">
        <v>0.39375481869644202</v>
      </c>
      <c r="H10" s="17">
        <v>0.29531183584042803</v>
      </c>
      <c r="I10" s="17">
        <v>0.22662533789933201</v>
      </c>
      <c r="J10" s="17">
        <v>0.21764512632665101</v>
      </c>
      <c r="K10" s="17">
        <v>0.182996788900957</v>
      </c>
      <c r="L10" s="17">
        <v>0.30450768489242003</v>
      </c>
      <c r="M10" s="17"/>
      <c r="N10" s="17">
        <v>0.22499531434527401</v>
      </c>
      <c r="O10" s="17">
        <v>0.217259936583302</v>
      </c>
      <c r="P10" s="17">
        <v>0.27870217956399901</v>
      </c>
      <c r="Q10" s="17">
        <v>0.21266755446746699</v>
      </c>
    </row>
    <row r="11" spans="2:17" x14ac:dyDescent="0.35">
      <c r="B11" s="18" t="s">
        <v>219</v>
      </c>
      <c r="C11" s="17">
        <v>0.26461944380623298</v>
      </c>
      <c r="D11" s="17">
        <v>0.25750167781944899</v>
      </c>
      <c r="E11" s="17">
        <v>0.27101168120906499</v>
      </c>
      <c r="F11" s="17"/>
      <c r="G11" s="17">
        <v>3.9421977859179301E-2</v>
      </c>
      <c r="H11" s="17">
        <v>0.12241944268077801</v>
      </c>
      <c r="I11" s="17">
        <v>0.23921475794453601</v>
      </c>
      <c r="J11" s="17">
        <v>0.32605729642357201</v>
      </c>
      <c r="K11" s="17">
        <v>0.41811980343496002</v>
      </c>
      <c r="L11" s="17">
        <v>0.298308348960928</v>
      </c>
      <c r="M11" s="17"/>
      <c r="N11" s="17">
        <v>0.20877538650202199</v>
      </c>
      <c r="O11" s="17">
        <v>0.323448790145968</v>
      </c>
      <c r="P11" s="17">
        <v>0.34604768086707699</v>
      </c>
      <c r="Q11" s="17">
        <v>0.320592695892219</v>
      </c>
    </row>
    <row r="12" spans="2:17" x14ac:dyDescent="0.35">
      <c r="B12" s="18" t="s">
        <v>57</v>
      </c>
      <c r="C12" s="19">
        <v>3.7857630282366203E-2</v>
      </c>
      <c r="D12" s="19">
        <v>2.7323554289585598E-2</v>
      </c>
      <c r="E12" s="19">
        <v>4.8436662380986997E-2</v>
      </c>
      <c r="F12" s="19"/>
      <c r="G12" s="19">
        <v>7.7746131314267802E-2</v>
      </c>
      <c r="H12" s="19">
        <v>2.7276654378467501E-2</v>
      </c>
      <c r="I12" s="19">
        <v>3.3432741022828498E-2</v>
      </c>
      <c r="J12" s="19">
        <v>4.1121342380470799E-2</v>
      </c>
      <c r="K12" s="19">
        <v>6.2511935673341804E-2</v>
      </c>
      <c r="L12" s="19">
        <v>4.6750081342496801E-2</v>
      </c>
      <c r="M12" s="19"/>
      <c r="N12" s="19">
        <v>2.8373784039597699E-2</v>
      </c>
      <c r="O12" s="19">
        <v>3.7580125821577E-2</v>
      </c>
      <c r="P12" s="19">
        <v>3.7582821160396497E-2</v>
      </c>
      <c r="Q12" s="19">
        <v>7.4269834122780098E-2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330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217</v>
      </c>
      <c r="C9" s="17">
        <v>0.386460828733383</v>
      </c>
      <c r="D9" s="17">
        <v>0.41599109457810401</v>
      </c>
      <c r="E9" s="17">
        <v>0.35630049560467703</v>
      </c>
      <c r="F9" s="17"/>
      <c r="G9" s="17">
        <v>0.66646349093663404</v>
      </c>
      <c r="H9" s="17">
        <v>0.49167986245399198</v>
      </c>
      <c r="I9" s="17">
        <v>0.42507435902549601</v>
      </c>
      <c r="J9" s="17">
        <v>0.28839533541588103</v>
      </c>
      <c r="K9" s="17">
        <v>0.33909277603960902</v>
      </c>
      <c r="L9" s="17">
        <v>0.45462085745125502</v>
      </c>
      <c r="M9" s="17"/>
      <c r="N9" s="17">
        <v>0.48512840888655701</v>
      </c>
      <c r="O9" s="17">
        <v>0.25932233171278701</v>
      </c>
      <c r="P9" s="17">
        <v>0.26377699804242799</v>
      </c>
      <c r="Q9" s="17">
        <v>0.29502046727867598</v>
      </c>
    </row>
    <row r="10" spans="2:17" ht="29" x14ac:dyDescent="0.35">
      <c r="B10" s="18" t="s">
        <v>218</v>
      </c>
      <c r="C10" s="17">
        <v>0.247708516626854</v>
      </c>
      <c r="D10" s="17">
        <v>0.26741186742738798</v>
      </c>
      <c r="E10" s="17">
        <v>0.22823748092533</v>
      </c>
      <c r="F10" s="17"/>
      <c r="G10" s="17">
        <v>0.28856284677257499</v>
      </c>
      <c r="H10" s="17">
        <v>0.30984880204842502</v>
      </c>
      <c r="I10" s="17">
        <v>0.23912882716478601</v>
      </c>
      <c r="J10" s="17">
        <v>0.24398657457666401</v>
      </c>
      <c r="K10" s="17">
        <v>0.21907455057778999</v>
      </c>
      <c r="L10" s="17">
        <v>0.119965079163461</v>
      </c>
      <c r="M10" s="17"/>
      <c r="N10" s="17">
        <v>0.25149702255859302</v>
      </c>
      <c r="O10" s="17">
        <v>0.25958918375420198</v>
      </c>
      <c r="P10" s="17">
        <v>0.27074212479568899</v>
      </c>
      <c r="Q10" s="17">
        <v>0.19707594381253701</v>
      </c>
    </row>
    <row r="11" spans="2:17" x14ac:dyDescent="0.35">
      <c r="B11" s="18" t="s">
        <v>219</v>
      </c>
      <c r="C11" s="17">
        <v>0.33157703691114898</v>
      </c>
      <c r="D11" s="17">
        <v>0.29580862910455202</v>
      </c>
      <c r="E11" s="17">
        <v>0.36769977571215001</v>
      </c>
      <c r="F11" s="17"/>
      <c r="G11" s="17">
        <v>4.4973662290790903E-2</v>
      </c>
      <c r="H11" s="17">
        <v>0.162791915576211</v>
      </c>
      <c r="I11" s="17">
        <v>0.30061283308610198</v>
      </c>
      <c r="J11" s="17">
        <v>0.43188181908024698</v>
      </c>
      <c r="K11" s="17">
        <v>0.41418323247010203</v>
      </c>
      <c r="L11" s="17">
        <v>0.42541406338528498</v>
      </c>
      <c r="M11" s="17"/>
      <c r="N11" s="17">
        <v>0.246478840957156</v>
      </c>
      <c r="O11" s="17">
        <v>0.43583544551523901</v>
      </c>
      <c r="P11" s="17">
        <v>0.42994543118085898</v>
      </c>
      <c r="Q11" s="17">
        <v>0.423910004936845</v>
      </c>
    </row>
    <row r="12" spans="2:17" x14ac:dyDescent="0.35">
      <c r="B12" s="18" t="s">
        <v>57</v>
      </c>
      <c r="C12" s="19">
        <v>3.4253617728613697E-2</v>
      </c>
      <c r="D12" s="19">
        <v>2.0788408889955801E-2</v>
      </c>
      <c r="E12" s="19">
        <v>4.77622477578434E-2</v>
      </c>
      <c r="F12" s="19"/>
      <c r="G12" s="19">
        <v>0</v>
      </c>
      <c r="H12" s="19">
        <v>3.5679419921372302E-2</v>
      </c>
      <c r="I12" s="19">
        <v>3.5183980723616497E-2</v>
      </c>
      <c r="J12" s="19">
        <v>3.5736270927208297E-2</v>
      </c>
      <c r="K12" s="19">
        <v>2.76494409124989E-2</v>
      </c>
      <c r="L12" s="19">
        <v>0</v>
      </c>
      <c r="M12" s="19"/>
      <c r="N12" s="19">
        <v>1.6895727597692901E-2</v>
      </c>
      <c r="O12" s="19">
        <v>4.5253039017772903E-2</v>
      </c>
      <c r="P12" s="19">
        <v>3.5535445981023699E-2</v>
      </c>
      <c r="Q12" s="19">
        <v>8.3993583971941704E-2</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2:Q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331</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332</v>
      </c>
      <c r="C9" s="17">
        <v>0.48817049548559899</v>
      </c>
      <c r="D9" s="17">
        <v>0.47957928538864197</v>
      </c>
      <c r="E9" s="17">
        <v>0.49725262719776397</v>
      </c>
      <c r="F9" s="17"/>
      <c r="G9" s="17">
        <v>0.37318218167890799</v>
      </c>
      <c r="H9" s="17">
        <v>0.51482179874587497</v>
      </c>
      <c r="I9" s="17">
        <v>0.50779592401810103</v>
      </c>
      <c r="J9" s="17">
        <v>0.468731439899713</v>
      </c>
      <c r="K9" s="17">
        <v>0.43372958258608202</v>
      </c>
      <c r="L9" s="17">
        <v>0.34337603020568003</v>
      </c>
      <c r="M9" s="17"/>
      <c r="N9" s="17">
        <v>0.52471332874299803</v>
      </c>
      <c r="O9" s="17">
        <v>0.48221809127565202</v>
      </c>
      <c r="P9" s="17">
        <v>0.40534283991771197</v>
      </c>
      <c r="Q9" s="17">
        <v>0.43483997388708401</v>
      </c>
    </row>
    <row r="10" spans="2:17" x14ac:dyDescent="0.35">
      <c r="B10" s="18" t="s">
        <v>333</v>
      </c>
      <c r="C10" s="17">
        <v>0.37716430803280698</v>
      </c>
      <c r="D10" s="17">
        <v>0.38029502501461598</v>
      </c>
      <c r="E10" s="17">
        <v>0.373412708892437</v>
      </c>
      <c r="F10" s="17"/>
      <c r="G10" s="17">
        <v>0.60506846268184</v>
      </c>
      <c r="H10" s="17">
        <v>0.36311529477057702</v>
      </c>
      <c r="I10" s="17">
        <v>0.41463166137216501</v>
      </c>
      <c r="J10" s="17">
        <v>0.33504176504681399</v>
      </c>
      <c r="K10" s="17">
        <v>0.339062555107779</v>
      </c>
      <c r="L10" s="17">
        <v>0.27627758765378702</v>
      </c>
      <c r="M10" s="17"/>
      <c r="N10" s="17">
        <v>0.38813289083338698</v>
      </c>
      <c r="O10" s="17">
        <v>0.36813425846055903</v>
      </c>
      <c r="P10" s="17">
        <v>0.34646683588195398</v>
      </c>
      <c r="Q10" s="17">
        <v>0.36974710153873502</v>
      </c>
    </row>
    <row r="11" spans="2:17" ht="29" x14ac:dyDescent="0.35">
      <c r="B11" s="18" t="s">
        <v>334</v>
      </c>
      <c r="C11" s="17">
        <v>0.36761086958991801</v>
      </c>
      <c r="D11" s="17">
        <v>0.36035831022840198</v>
      </c>
      <c r="E11" s="17">
        <v>0.37523365788152202</v>
      </c>
      <c r="F11" s="17"/>
      <c r="G11" s="17">
        <v>0.37926720602377501</v>
      </c>
      <c r="H11" s="17">
        <v>0.44760316292576602</v>
      </c>
      <c r="I11" s="17">
        <v>0.35466938725430103</v>
      </c>
      <c r="J11" s="17">
        <v>0.33488356378091</v>
      </c>
      <c r="K11" s="17">
        <v>0.40795380995611702</v>
      </c>
      <c r="L11" s="17">
        <v>0.61636003988209298</v>
      </c>
      <c r="M11" s="17"/>
      <c r="N11" s="17">
        <v>0.42286034213343099</v>
      </c>
      <c r="O11" s="17">
        <v>0.32355644575132297</v>
      </c>
      <c r="P11" s="17">
        <v>0.32426686790909398</v>
      </c>
      <c r="Q11" s="17">
        <v>0.25178325861001999</v>
      </c>
    </row>
    <row r="12" spans="2:17" ht="29" x14ac:dyDescent="0.35">
      <c r="B12" s="18" t="s">
        <v>335</v>
      </c>
      <c r="C12" s="17">
        <v>0.29948278010318502</v>
      </c>
      <c r="D12" s="17">
        <v>0.27085163489220898</v>
      </c>
      <c r="E12" s="17">
        <v>0.32743803907672098</v>
      </c>
      <c r="F12" s="17"/>
      <c r="G12" s="17">
        <v>0.29221302175906999</v>
      </c>
      <c r="H12" s="17">
        <v>0.30152005819643501</v>
      </c>
      <c r="I12" s="17">
        <v>0.28905895561919398</v>
      </c>
      <c r="J12" s="17">
        <v>0.32065645629024497</v>
      </c>
      <c r="K12" s="17">
        <v>0.25662750244426502</v>
      </c>
      <c r="L12" s="17">
        <v>0.50526862177507303</v>
      </c>
      <c r="M12" s="17"/>
      <c r="N12" s="17">
        <v>0.32036732852372601</v>
      </c>
      <c r="O12" s="17">
        <v>0.29516104512229902</v>
      </c>
      <c r="P12" s="17">
        <v>0.23740496732260799</v>
      </c>
      <c r="Q12" s="17">
        <v>0.26785789858309</v>
      </c>
    </row>
    <row r="13" spans="2:17" ht="58" x14ac:dyDescent="0.35">
      <c r="B13" s="18" t="s">
        <v>336</v>
      </c>
      <c r="C13" s="17">
        <v>0.28125129366820401</v>
      </c>
      <c r="D13" s="17">
        <v>0.27010780533079598</v>
      </c>
      <c r="E13" s="17">
        <v>0.291688583660623</v>
      </c>
      <c r="F13" s="17"/>
      <c r="G13" s="17">
        <v>0.46577274427976001</v>
      </c>
      <c r="H13" s="17">
        <v>0.29165031388493601</v>
      </c>
      <c r="I13" s="17">
        <v>0.31012633058239503</v>
      </c>
      <c r="J13" s="17">
        <v>0.263475195647493</v>
      </c>
      <c r="K13" s="17">
        <v>0.17878967913546401</v>
      </c>
      <c r="L13" s="17">
        <v>4.5221090383307801E-2</v>
      </c>
      <c r="M13" s="17"/>
      <c r="N13" s="17">
        <v>0.30889551972745</v>
      </c>
      <c r="O13" s="17">
        <v>0.296960249785506</v>
      </c>
      <c r="P13" s="17">
        <v>0.20346355206184899</v>
      </c>
      <c r="Q13" s="17">
        <v>0.23956457133804199</v>
      </c>
    </row>
    <row r="14" spans="2:17" ht="29" x14ac:dyDescent="0.35">
      <c r="B14" s="18" t="s">
        <v>337</v>
      </c>
      <c r="C14" s="17">
        <v>0.16220811665084001</v>
      </c>
      <c r="D14" s="17">
        <v>0.15704821665507199</v>
      </c>
      <c r="E14" s="17">
        <v>0.167532747340147</v>
      </c>
      <c r="F14" s="17"/>
      <c r="G14" s="17">
        <v>0.418866751073382</v>
      </c>
      <c r="H14" s="17">
        <v>0.26879804397289903</v>
      </c>
      <c r="I14" s="17">
        <v>0.19159644436172299</v>
      </c>
      <c r="J14" s="17">
        <v>9.83724414223906E-2</v>
      </c>
      <c r="K14" s="17">
        <v>5.7051541903786099E-2</v>
      </c>
      <c r="L14" s="17">
        <v>4.5221090383307801E-2</v>
      </c>
      <c r="M14" s="17"/>
      <c r="N14" s="17">
        <v>0.19359524973558601</v>
      </c>
      <c r="O14" s="17">
        <v>9.9133534540405396E-2</v>
      </c>
      <c r="P14" s="17">
        <v>0.12037126703652699</v>
      </c>
      <c r="Q14" s="17">
        <v>0.170229661681289</v>
      </c>
    </row>
    <row r="15" spans="2:17" x14ac:dyDescent="0.35">
      <c r="B15" s="18" t="s">
        <v>338</v>
      </c>
      <c r="C15" s="17">
        <v>0.119657763427122</v>
      </c>
      <c r="D15" s="17">
        <v>0.11358239873584</v>
      </c>
      <c r="E15" s="17">
        <v>0.125856229902714</v>
      </c>
      <c r="F15" s="17"/>
      <c r="G15" s="17">
        <v>0.149607605126125</v>
      </c>
      <c r="H15" s="17">
        <v>0.15169472493741001</v>
      </c>
      <c r="I15" s="17">
        <v>0.11520728086496899</v>
      </c>
      <c r="J15" s="17">
        <v>0.124413508677492</v>
      </c>
      <c r="K15" s="17">
        <v>8.4885674379658702E-2</v>
      </c>
      <c r="L15" s="17">
        <v>0</v>
      </c>
      <c r="M15" s="17"/>
      <c r="N15" s="17">
        <v>0.12350405739452</v>
      </c>
      <c r="O15" s="17">
        <v>0.120290690093537</v>
      </c>
      <c r="P15" s="17">
        <v>0.122978730373732</v>
      </c>
      <c r="Q15" s="17">
        <v>9.9297445936763304E-2</v>
      </c>
    </row>
    <row r="16" spans="2:17" ht="43.5" x14ac:dyDescent="0.35">
      <c r="B16" s="18" t="s">
        <v>339</v>
      </c>
      <c r="C16" s="17">
        <v>0.114925694746655</v>
      </c>
      <c r="D16" s="17">
        <v>0.11241443290971399</v>
      </c>
      <c r="E16" s="17">
        <v>0.117552870939324</v>
      </c>
      <c r="F16" s="17"/>
      <c r="G16" s="17">
        <v>0.29342342651107001</v>
      </c>
      <c r="H16" s="17">
        <v>0.13500069563839801</v>
      </c>
      <c r="I16" s="17">
        <v>0.13341826792755401</v>
      </c>
      <c r="J16" s="17">
        <v>9.82425814888543E-2</v>
      </c>
      <c r="K16" s="17">
        <v>3.9033593080031598E-2</v>
      </c>
      <c r="L16" s="17">
        <v>0</v>
      </c>
      <c r="M16" s="17"/>
      <c r="N16" s="17">
        <v>0.140442451649432</v>
      </c>
      <c r="O16" s="17">
        <v>0.118573227476601</v>
      </c>
      <c r="P16" s="17">
        <v>6.1372122377956001E-2</v>
      </c>
      <c r="Q16" s="17">
        <v>7.3402904442930503E-2</v>
      </c>
    </row>
    <row r="17" spans="2:17" ht="29" x14ac:dyDescent="0.35">
      <c r="B17" s="18" t="s">
        <v>340</v>
      </c>
      <c r="C17" s="17">
        <v>0.106894048592845</v>
      </c>
      <c r="D17" s="17">
        <v>0.13385731447760801</v>
      </c>
      <c r="E17" s="17">
        <v>8.00181533753377E-2</v>
      </c>
      <c r="F17" s="17"/>
      <c r="G17" s="17">
        <v>0.13151633783189101</v>
      </c>
      <c r="H17" s="17">
        <v>0.15599868118257701</v>
      </c>
      <c r="I17" s="17">
        <v>0.12969319634271201</v>
      </c>
      <c r="J17" s="17">
        <v>6.6347766381857298E-2</v>
      </c>
      <c r="K17" s="17">
        <v>6.1699177194439299E-2</v>
      </c>
      <c r="L17" s="17">
        <v>0</v>
      </c>
      <c r="M17" s="17"/>
      <c r="N17" s="17">
        <v>0.15837308347324899</v>
      </c>
      <c r="O17" s="17">
        <v>3.5339585245712603E-2</v>
      </c>
      <c r="P17" s="17">
        <v>6.1459546409768501E-2</v>
      </c>
      <c r="Q17" s="17">
        <v>4.5625837865079198E-2</v>
      </c>
    </row>
    <row r="18" spans="2:17" ht="29" x14ac:dyDescent="0.35">
      <c r="B18" s="18" t="s">
        <v>341</v>
      </c>
      <c r="C18" s="17">
        <v>0.102678418226131</v>
      </c>
      <c r="D18" s="17">
        <v>0.114668985902529</v>
      </c>
      <c r="E18" s="17">
        <v>9.0781480565945399E-2</v>
      </c>
      <c r="F18" s="17"/>
      <c r="G18" s="17">
        <v>0</v>
      </c>
      <c r="H18" s="17">
        <v>6.2772783461940804E-2</v>
      </c>
      <c r="I18" s="17">
        <v>8.1687557811823602E-2</v>
      </c>
      <c r="J18" s="17">
        <v>0.133049898458412</v>
      </c>
      <c r="K18" s="17">
        <v>0.157818450508977</v>
      </c>
      <c r="L18" s="17">
        <v>0.31156563443049501</v>
      </c>
      <c r="M18" s="17"/>
      <c r="N18" s="17">
        <v>7.8213428288690406E-2</v>
      </c>
      <c r="O18" s="17">
        <v>0.108097873285248</v>
      </c>
      <c r="P18" s="17">
        <v>0.13774293873597701</v>
      </c>
      <c r="Q18" s="17">
        <v>0.156323733150939</v>
      </c>
    </row>
    <row r="19" spans="2:17" x14ac:dyDescent="0.35">
      <c r="B19" s="18" t="s">
        <v>106</v>
      </c>
      <c r="C19" s="17">
        <v>4.1620347992918999E-2</v>
      </c>
      <c r="D19" s="17">
        <v>2.88221876498253E-2</v>
      </c>
      <c r="E19" s="17">
        <v>5.4468781891468601E-2</v>
      </c>
      <c r="F19" s="17"/>
      <c r="G19" s="17">
        <v>0</v>
      </c>
      <c r="H19" s="17">
        <v>2.25735443203708E-2</v>
      </c>
      <c r="I19" s="17">
        <v>4.0731674461589103E-2</v>
      </c>
      <c r="J19" s="17">
        <v>5.04062368318971E-2</v>
      </c>
      <c r="K19" s="17">
        <v>5.1738499237859802E-2</v>
      </c>
      <c r="L19" s="17">
        <v>0</v>
      </c>
      <c r="M19" s="17"/>
      <c r="N19" s="17">
        <v>2.49765755401814E-2</v>
      </c>
      <c r="O19" s="17">
        <v>5.64309211349883E-2</v>
      </c>
      <c r="P19" s="17">
        <v>5.0429265478752899E-2</v>
      </c>
      <c r="Q19" s="17">
        <v>7.3837388975588197E-2</v>
      </c>
    </row>
    <row r="20" spans="2:17" x14ac:dyDescent="0.35">
      <c r="B20" s="18" t="s">
        <v>284</v>
      </c>
      <c r="C20" s="19">
        <v>7.6795661660962701E-3</v>
      </c>
      <c r="D20" s="19">
        <v>1.37203107877003E-2</v>
      </c>
      <c r="E20" s="19">
        <v>1.64223525235086E-3</v>
      </c>
      <c r="F20" s="19"/>
      <c r="G20" s="19">
        <v>0</v>
      </c>
      <c r="H20" s="19">
        <v>1.01524444450528E-2</v>
      </c>
      <c r="I20" s="19">
        <v>6.1886456749014702E-3</v>
      </c>
      <c r="J20" s="19">
        <v>6.1737631587645099E-3</v>
      </c>
      <c r="K20" s="19">
        <v>1.58481037100308E-2</v>
      </c>
      <c r="L20" s="19">
        <v>3.1676989414963497E-2</v>
      </c>
      <c r="M20" s="19"/>
      <c r="N20" s="19">
        <v>1.14241389509865E-2</v>
      </c>
      <c r="O20" s="19">
        <v>1.9193847099999101E-3</v>
      </c>
      <c r="P20" s="19">
        <v>2.4641091975521599E-3</v>
      </c>
      <c r="Q20" s="19">
        <v>6.2295904024111202E-3</v>
      </c>
    </row>
    <row r="21" spans="2:17" x14ac:dyDescent="0.35">
      <c r="B21" s="16"/>
    </row>
    <row r="22" spans="2:17" x14ac:dyDescent="0.35">
      <c r="B22" t="s">
        <v>409</v>
      </c>
    </row>
    <row r="23" spans="2:17" x14ac:dyDescent="0.35">
      <c r="B23" t="s">
        <v>410</v>
      </c>
    </row>
    <row r="25" spans="2:17" x14ac:dyDescent="0.35">
      <c r="B25"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342</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343</v>
      </c>
      <c r="C9" s="17">
        <v>9.7204839772714699E-2</v>
      </c>
      <c r="D9" s="17">
        <v>0.113336572003608</v>
      </c>
      <c r="E9" s="17">
        <v>8.1158410910057502E-2</v>
      </c>
      <c r="F9" s="17"/>
      <c r="G9" s="17">
        <v>5.4290216547844099E-2</v>
      </c>
      <c r="H9" s="17">
        <v>0.143606221460298</v>
      </c>
      <c r="I9" s="17">
        <v>0.108037656700745</v>
      </c>
      <c r="J9" s="17">
        <v>7.6531758677871403E-2</v>
      </c>
      <c r="K9" s="17">
        <v>5.3623917282658702E-2</v>
      </c>
      <c r="L9" s="17">
        <v>0</v>
      </c>
      <c r="M9" s="17"/>
      <c r="N9" s="17">
        <v>0.101701350849037</v>
      </c>
      <c r="O9" s="17">
        <v>6.8909924890091304E-2</v>
      </c>
      <c r="P9" s="17">
        <v>9.9023355218674405E-2</v>
      </c>
      <c r="Q9" s="17">
        <v>0.11012280434095099</v>
      </c>
    </row>
    <row r="10" spans="2:17" ht="43.5" x14ac:dyDescent="0.35">
      <c r="B10" s="18" t="s">
        <v>344</v>
      </c>
      <c r="C10" s="17">
        <v>0.19664800196715199</v>
      </c>
      <c r="D10" s="17">
        <v>0.205731480048335</v>
      </c>
      <c r="E10" s="17">
        <v>0.187753527556134</v>
      </c>
      <c r="F10" s="17"/>
      <c r="G10" s="17">
        <v>0.39534957162762302</v>
      </c>
      <c r="H10" s="17">
        <v>0.19449150355980099</v>
      </c>
      <c r="I10" s="17">
        <v>0.19397232592527999</v>
      </c>
      <c r="J10" s="17">
        <v>0.205035311123932</v>
      </c>
      <c r="K10" s="17">
        <v>0.181171602174312</v>
      </c>
      <c r="L10" s="17">
        <v>4.6750081342496801E-2</v>
      </c>
      <c r="M10" s="17"/>
      <c r="N10" s="17">
        <v>0.210725804903896</v>
      </c>
      <c r="O10" s="17">
        <v>0.16875661623079999</v>
      </c>
      <c r="P10" s="17">
        <v>0.17864818879069799</v>
      </c>
      <c r="Q10" s="17">
        <v>0.195887273908249</v>
      </c>
    </row>
    <row r="11" spans="2:17" ht="43.5" x14ac:dyDescent="0.35">
      <c r="B11" s="18" t="s">
        <v>345</v>
      </c>
      <c r="C11" s="17">
        <v>0.52564493269324597</v>
      </c>
      <c r="D11" s="17">
        <v>0.501948458780614</v>
      </c>
      <c r="E11" s="17">
        <v>0.54988009315627995</v>
      </c>
      <c r="F11" s="17"/>
      <c r="G11" s="17">
        <v>0.429373907671869</v>
      </c>
      <c r="H11" s="17">
        <v>0.499433995221504</v>
      </c>
      <c r="I11" s="17">
        <v>0.51291572353151704</v>
      </c>
      <c r="J11" s="17">
        <v>0.53324504385265104</v>
      </c>
      <c r="K11" s="17">
        <v>0.59152339545156296</v>
      </c>
      <c r="L11" s="17">
        <v>0.79288750322159396</v>
      </c>
      <c r="M11" s="17"/>
      <c r="N11" s="17">
        <v>0.52816349049887201</v>
      </c>
      <c r="O11" s="17">
        <v>0.56488770172968605</v>
      </c>
      <c r="P11" s="17">
        <v>0.49844549653857401</v>
      </c>
      <c r="Q11" s="17">
        <v>0.499857659993864</v>
      </c>
    </row>
    <row r="12" spans="2:17" ht="43.5" x14ac:dyDescent="0.35">
      <c r="B12" s="18" t="s">
        <v>346</v>
      </c>
      <c r="C12" s="17">
        <v>0.117881946439341</v>
      </c>
      <c r="D12" s="17">
        <v>0.12206511856286401</v>
      </c>
      <c r="E12" s="17">
        <v>0.112819598059507</v>
      </c>
      <c r="F12" s="17"/>
      <c r="G12" s="17">
        <v>0.120986304152664</v>
      </c>
      <c r="H12" s="17">
        <v>0.10040456300916401</v>
      </c>
      <c r="I12" s="17">
        <v>0.12550620373046301</v>
      </c>
      <c r="J12" s="17">
        <v>0.11603529517698</v>
      </c>
      <c r="K12" s="17">
        <v>0.10617151028197799</v>
      </c>
      <c r="L12" s="17">
        <v>0.16036241543590901</v>
      </c>
      <c r="M12" s="17"/>
      <c r="N12" s="17">
        <v>0.118605371911913</v>
      </c>
      <c r="O12" s="17">
        <v>0.13586432773568199</v>
      </c>
      <c r="P12" s="17">
        <v>0.12796666588019701</v>
      </c>
      <c r="Q12" s="17">
        <v>8.7755715819858998E-2</v>
      </c>
    </row>
    <row r="13" spans="2:17" ht="29" x14ac:dyDescent="0.35">
      <c r="B13" s="18" t="s">
        <v>347</v>
      </c>
      <c r="C13" s="17">
        <v>1.9329840677154399E-2</v>
      </c>
      <c r="D13" s="17">
        <v>2.1321832812632401E-2</v>
      </c>
      <c r="E13" s="17">
        <v>1.7355660078243199E-2</v>
      </c>
      <c r="F13" s="17"/>
      <c r="G13" s="17">
        <v>0</v>
      </c>
      <c r="H13" s="17">
        <v>1.7183807682363599E-2</v>
      </c>
      <c r="I13" s="17">
        <v>1.92530226180091E-2</v>
      </c>
      <c r="J13" s="17">
        <v>2.20912663866016E-2</v>
      </c>
      <c r="K13" s="17">
        <v>1.6477660985005901E-2</v>
      </c>
      <c r="L13" s="17">
        <v>0</v>
      </c>
      <c r="M13" s="17"/>
      <c r="N13" s="17">
        <v>1.83103038854532E-2</v>
      </c>
      <c r="O13" s="17">
        <v>2.2505873565943899E-2</v>
      </c>
      <c r="P13" s="17">
        <v>3.00649064227618E-2</v>
      </c>
      <c r="Q13" s="17">
        <v>1.0105922501861901E-2</v>
      </c>
    </row>
    <row r="14" spans="2:17" x14ac:dyDescent="0.35">
      <c r="B14" s="18" t="s">
        <v>106</v>
      </c>
      <c r="C14" s="19">
        <v>4.3290438450391898E-2</v>
      </c>
      <c r="D14" s="19">
        <v>3.55965377919472E-2</v>
      </c>
      <c r="E14" s="19">
        <v>5.1032710239777603E-2</v>
      </c>
      <c r="F14" s="19"/>
      <c r="G14" s="19">
        <v>0</v>
      </c>
      <c r="H14" s="19">
        <v>4.4879909066869603E-2</v>
      </c>
      <c r="I14" s="19">
        <v>4.0315067493986299E-2</v>
      </c>
      <c r="J14" s="19">
        <v>4.7061324781963697E-2</v>
      </c>
      <c r="K14" s="19">
        <v>5.1031913824481703E-2</v>
      </c>
      <c r="L14" s="19">
        <v>0</v>
      </c>
      <c r="M14" s="19"/>
      <c r="N14" s="19">
        <v>2.2493677950829301E-2</v>
      </c>
      <c r="O14" s="19">
        <v>3.9075555847795998E-2</v>
      </c>
      <c r="P14" s="19">
        <v>6.5851387149094304E-2</v>
      </c>
      <c r="Q14" s="19">
        <v>9.6270623435214794E-2</v>
      </c>
    </row>
    <row r="15" spans="2:17" x14ac:dyDescent="0.35">
      <c r="B15" s="16"/>
    </row>
    <row r="16" spans="2:17" x14ac:dyDescent="0.35">
      <c r="B16" t="s">
        <v>409</v>
      </c>
    </row>
    <row r="17" spans="2:2" x14ac:dyDescent="0.35">
      <c r="B17" t="s">
        <v>410</v>
      </c>
    </row>
    <row r="19" spans="2:2" x14ac:dyDescent="0.35">
      <c r="B19"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348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349</v>
      </c>
      <c r="C9" s="17">
        <v>0.36168571243867298</v>
      </c>
      <c r="D9" s="17">
        <v>0.29518799115857802</v>
      </c>
      <c r="E9" s="17">
        <v>0.42759575798111499</v>
      </c>
      <c r="F9" s="17"/>
      <c r="G9" s="17">
        <v>5.4290216547844099E-2</v>
      </c>
      <c r="H9" s="17">
        <v>0.22908226496772299</v>
      </c>
      <c r="I9" s="17">
        <v>0.29466497148833298</v>
      </c>
      <c r="J9" s="17">
        <v>0.48518485800991001</v>
      </c>
      <c r="K9" s="17">
        <v>0.50594889281264899</v>
      </c>
      <c r="L9" s="17">
        <v>0.40575090386558099</v>
      </c>
      <c r="M9" s="17"/>
      <c r="N9" s="17">
        <v>0.27586061895196501</v>
      </c>
      <c r="O9" s="17">
        <v>0.48440055136854199</v>
      </c>
      <c r="P9" s="17">
        <v>0.44526569591998899</v>
      </c>
      <c r="Q9" s="17">
        <v>0.44054690704425098</v>
      </c>
    </row>
    <row r="10" spans="2:17" ht="29" x14ac:dyDescent="0.35">
      <c r="B10" s="18" t="s">
        <v>350</v>
      </c>
      <c r="C10" s="17">
        <v>0.295016525587462</v>
      </c>
      <c r="D10" s="17">
        <v>0.34466875113137202</v>
      </c>
      <c r="E10" s="17">
        <v>0.24562271247985201</v>
      </c>
      <c r="F10" s="17"/>
      <c r="G10" s="17">
        <v>0.35749910180942002</v>
      </c>
      <c r="H10" s="17">
        <v>0.45951291961562601</v>
      </c>
      <c r="I10" s="17">
        <v>0.33413176345950601</v>
      </c>
      <c r="J10" s="17">
        <v>0.18943734230588799</v>
      </c>
      <c r="K10" s="17">
        <v>0.232178103864638</v>
      </c>
      <c r="L10" s="17">
        <v>0</v>
      </c>
      <c r="M10" s="17"/>
      <c r="N10" s="17">
        <v>0.38540783846841198</v>
      </c>
      <c r="O10" s="17">
        <v>0.232586161357066</v>
      </c>
      <c r="P10" s="17">
        <v>0.14519601598154899</v>
      </c>
      <c r="Q10" s="17">
        <v>0.19038573830646</v>
      </c>
    </row>
    <row r="11" spans="2:17" ht="43.5" x14ac:dyDescent="0.35">
      <c r="B11" s="18" t="s">
        <v>351</v>
      </c>
      <c r="C11" s="17">
        <v>0.27830799727816402</v>
      </c>
      <c r="D11" s="17">
        <v>0.29859843630939398</v>
      </c>
      <c r="E11" s="17">
        <v>0.25827985990047497</v>
      </c>
      <c r="F11" s="17"/>
      <c r="G11" s="17">
        <v>0.426280032078516</v>
      </c>
      <c r="H11" s="17">
        <v>0.34721984966582498</v>
      </c>
      <c r="I11" s="17">
        <v>0.29625526944535102</v>
      </c>
      <c r="J11" s="17">
        <v>0.237456225135662</v>
      </c>
      <c r="K11" s="17">
        <v>0.19280393342721699</v>
      </c>
      <c r="L11" s="17">
        <v>0.44758291069151401</v>
      </c>
      <c r="M11" s="17"/>
      <c r="N11" s="17">
        <v>0.34508181050485598</v>
      </c>
      <c r="O11" s="17">
        <v>0.191729422233894</v>
      </c>
      <c r="P11" s="17">
        <v>0.20097727630055601</v>
      </c>
      <c r="Q11" s="17">
        <v>0.224890937013455</v>
      </c>
    </row>
    <row r="12" spans="2:17" ht="29" x14ac:dyDescent="0.35">
      <c r="B12" s="18" t="s">
        <v>352</v>
      </c>
      <c r="C12" s="17">
        <v>0.26998450646578998</v>
      </c>
      <c r="D12" s="17">
        <v>0.30200465123887299</v>
      </c>
      <c r="E12" s="17">
        <v>0.23821021093101499</v>
      </c>
      <c r="F12" s="17"/>
      <c r="G12" s="17">
        <v>0.37554319564663102</v>
      </c>
      <c r="H12" s="17">
        <v>0.38572301124381198</v>
      </c>
      <c r="I12" s="17">
        <v>0.31853524131525701</v>
      </c>
      <c r="J12" s="17">
        <v>0.18266405699548999</v>
      </c>
      <c r="K12" s="17">
        <v>0.15477714498143</v>
      </c>
      <c r="L12" s="17">
        <v>4.6750081342496801E-2</v>
      </c>
      <c r="M12" s="17"/>
      <c r="N12" s="17">
        <v>0.34173779312775399</v>
      </c>
      <c r="O12" s="17">
        <v>0.19793502926107001</v>
      </c>
      <c r="P12" s="17">
        <v>0.13386472416929099</v>
      </c>
      <c r="Q12" s="17">
        <v>0.23306994911593501</v>
      </c>
    </row>
    <row r="13" spans="2:17" ht="43.5" x14ac:dyDescent="0.35">
      <c r="B13" s="18" t="s">
        <v>353</v>
      </c>
      <c r="C13" s="17">
        <v>0.25131791748141802</v>
      </c>
      <c r="D13" s="17">
        <v>0.27614228352972803</v>
      </c>
      <c r="E13" s="17">
        <v>0.22672587884283299</v>
      </c>
      <c r="F13" s="17"/>
      <c r="G13" s="17">
        <v>0.39934259914393799</v>
      </c>
      <c r="H13" s="17">
        <v>0.35697377081736398</v>
      </c>
      <c r="I13" s="17">
        <v>0.29032417621754297</v>
      </c>
      <c r="J13" s="17">
        <v>0.171943649591596</v>
      </c>
      <c r="K13" s="17">
        <v>0.16015908705714499</v>
      </c>
      <c r="L13" s="17">
        <v>0.146666185442904</v>
      </c>
      <c r="M13" s="17"/>
      <c r="N13" s="17">
        <v>0.30752922853856601</v>
      </c>
      <c r="O13" s="17">
        <v>0.18651042590204001</v>
      </c>
      <c r="P13" s="17">
        <v>0.18284551108307101</v>
      </c>
      <c r="Q13" s="17">
        <v>0.18649685801042601</v>
      </c>
    </row>
    <row r="14" spans="2:17" ht="43.5" x14ac:dyDescent="0.35">
      <c r="B14" s="18" t="s">
        <v>354</v>
      </c>
      <c r="C14" s="17">
        <v>0.20833456253497001</v>
      </c>
      <c r="D14" s="17">
        <v>0.23871261681321801</v>
      </c>
      <c r="E14" s="17">
        <v>0.178142262879423</v>
      </c>
      <c r="F14" s="17"/>
      <c r="G14" s="17">
        <v>0.20414845804750301</v>
      </c>
      <c r="H14" s="17">
        <v>0.27152351465068802</v>
      </c>
      <c r="I14" s="17">
        <v>0.25025651083612099</v>
      </c>
      <c r="J14" s="17">
        <v>0.14486162722527299</v>
      </c>
      <c r="K14" s="17">
        <v>0.118999472904293</v>
      </c>
      <c r="L14" s="17">
        <v>0.14292181666053799</v>
      </c>
      <c r="M14" s="17"/>
      <c r="N14" s="17">
        <v>0.25581976376380799</v>
      </c>
      <c r="O14" s="17">
        <v>0.15008841253264901</v>
      </c>
      <c r="P14" s="17">
        <v>0.16869115301426299</v>
      </c>
      <c r="Q14" s="17">
        <v>0.14479470361942601</v>
      </c>
    </row>
    <row r="15" spans="2:17" ht="29" x14ac:dyDescent="0.35">
      <c r="B15" s="18" t="s">
        <v>355</v>
      </c>
      <c r="C15" s="17">
        <v>0.149571254531977</v>
      </c>
      <c r="D15" s="17">
        <v>0.16268958482152601</v>
      </c>
      <c r="E15" s="17">
        <v>0.136592348673093</v>
      </c>
      <c r="F15" s="17"/>
      <c r="G15" s="17">
        <v>0.38011749714168203</v>
      </c>
      <c r="H15" s="17">
        <v>0.16612162508653699</v>
      </c>
      <c r="I15" s="17">
        <v>0.16396492758279399</v>
      </c>
      <c r="J15" s="17">
        <v>0.122193452447801</v>
      </c>
      <c r="K15" s="17">
        <v>0.13979224157832801</v>
      </c>
      <c r="L15" s="17">
        <v>0</v>
      </c>
      <c r="M15" s="17"/>
      <c r="N15" s="17">
        <v>0.183675051995114</v>
      </c>
      <c r="O15" s="17">
        <v>0.104840603391354</v>
      </c>
      <c r="P15" s="17">
        <v>0.10756236607657201</v>
      </c>
      <c r="Q15" s="17">
        <v>0.12555751988146699</v>
      </c>
    </row>
    <row r="16" spans="2:17" x14ac:dyDescent="0.35">
      <c r="B16" s="18" t="s">
        <v>284</v>
      </c>
      <c r="C16" s="17">
        <v>1.5712787190372E-3</v>
      </c>
      <c r="D16" s="17">
        <v>1.07519254926355E-3</v>
      </c>
      <c r="E16" s="17">
        <v>2.06927186496102E-3</v>
      </c>
      <c r="F16" s="17"/>
      <c r="G16" s="17">
        <v>0</v>
      </c>
      <c r="H16" s="17">
        <v>0</v>
      </c>
      <c r="I16" s="17">
        <v>1.95300762516122E-3</v>
      </c>
      <c r="J16" s="17">
        <v>2.1815804221264699E-3</v>
      </c>
      <c r="K16" s="17">
        <v>0</v>
      </c>
      <c r="L16" s="17">
        <v>0</v>
      </c>
      <c r="M16" s="17"/>
      <c r="N16" s="17">
        <v>0</v>
      </c>
      <c r="O16" s="17">
        <v>0</v>
      </c>
      <c r="P16" s="17">
        <v>4.90783942142333E-3</v>
      </c>
      <c r="Q16" s="17">
        <v>6.0762570401473801E-3</v>
      </c>
    </row>
    <row r="17" spans="2:17" x14ac:dyDescent="0.35">
      <c r="B17" s="18" t="s">
        <v>112</v>
      </c>
      <c r="C17" s="19">
        <v>4.3129484533407599E-2</v>
      </c>
      <c r="D17" s="19">
        <v>3.01186776562672E-2</v>
      </c>
      <c r="E17" s="19">
        <v>5.6192212447146402E-2</v>
      </c>
      <c r="F17" s="19"/>
      <c r="G17" s="19">
        <v>4.4973662290790903E-2</v>
      </c>
      <c r="H17" s="19">
        <v>1.4349935534795299E-2</v>
      </c>
      <c r="I17" s="19">
        <v>4.8237095173473903E-2</v>
      </c>
      <c r="J17" s="19">
        <v>5.4505910093666197E-2</v>
      </c>
      <c r="K17" s="19">
        <v>2.2684025299884399E-2</v>
      </c>
      <c r="L17" s="19">
        <v>0</v>
      </c>
      <c r="M17" s="19"/>
      <c r="N17" s="19">
        <v>3.3555737023453699E-2</v>
      </c>
      <c r="O17" s="19">
        <v>5.8289181219817202E-2</v>
      </c>
      <c r="P17" s="19">
        <v>4.2519809654738401E-2</v>
      </c>
      <c r="Q17" s="19">
        <v>6.0024395703512097E-2</v>
      </c>
    </row>
    <row r="18" spans="2:17" x14ac:dyDescent="0.35">
      <c r="B18" s="16"/>
    </row>
    <row r="19" spans="2:17" x14ac:dyDescent="0.35">
      <c r="B19" t="s">
        <v>409</v>
      </c>
    </row>
    <row r="20" spans="2:17" x14ac:dyDescent="0.35">
      <c r="B20" t="s">
        <v>410</v>
      </c>
    </row>
    <row r="22" spans="2:17" x14ac:dyDescent="0.35">
      <c r="B22"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86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x14ac:dyDescent="0.35">
      <c r="B9" s="18" t="s">
        <v>79</v>
      </c>
      <c r="C9" s="17">
        <v>7.0449185828273697E-2</v>
      </c>
      <c r="D9" s="17">
        <v>9.3701872402803796E-2</v>
      </c>
      <c r="E9" s="17">
        <v>4.6256899903672703E-2</v>
      </c>
      <c r="F9" s="17"/>
      <c r="G9" s="17">
        <v>7.7746131314267802E-2</v>
      </c>
      <c r="H9" s="17">
        <v>6.0196314019341203E-2</v>
      </c>
      <c r="I9" s="17">
        <v>6.4551635017770295E-2</v>
      </c>
      <c r="J9" s="17">
        <v>7.6141265797416605E-2</v>
      </c>
      <c r="K9" s="17">
        <v>8.9035751294476898E-2</v>
      </c>
      <c r="L9" s="17">
        <v>0.157994908588072</v>
      </c>
      <c r="M9" s="17"/>
      <c r="N9" s="17">
        <v>9.0710929841887097E-2</v>
      </c>
      <c r="O9" s="17">
        <v>6.3846632240521298E-2</v>
      </c>
      <c r="P9" s="17">
        <v>4.60160239462949E-2</v>
      </c>
      <c r="Q9" s="17">
        <v>2.3918374618221199E-2</v>
      </c>
    </row>
    <row r="10" spans="2:17" x14ac:dyDescent="0.35">
      <c r="B10" s="18" t="s">
        <v>80</v>
      </c>
      <c r="C10" s="17">
        <v>0.123102108891016</v>
      </c>
      <c r="D10" s="17">
        <v>0.121044391419331</v>
      </c>
      <c r="E10" s="17">
        <v>0.12528354635713401</v>
      </c>
      <c r="F10" s="17"/>
      <c r="G10" s="17">
        <v>4.7120697681920398E-2</v>
      </c>
      <c r="H10" s="17">
        <v>5.5835979185345302E-2</v>
      </c>
      <c r="I10" s="17">
        <v>0.111567682124826</v>
      </c>
      <c r="J10" s="17">
        <v>0.16005335924410299</v>
      </c>
      <c r="K10" s="17">
        <v>0.16076653569840099</v>
      </c>
      <c r="L10" s="17">
        <v>0.146666185442904</v>
      </c>
      <c r="M10" s="17"/>
      <c r="N10" s="17">
        <v>0.13649007458815801</v>
      </c>
      <c r="O10" s="17">
        <v>0.14139385651852501</v>
      </c>
      <c r="P10" s="17">
        <v>0.106029043527901</v>
      </c>
      <c r="Q10" s="17">
        <v>7.4331702763578297E-2</v>
      </c>
    </row>
    <row r="11" spans="2:17" ht="29" x14ac:dyDescent="0.35">
      <c r="B11" s="18" t="s">
        <v>81</v>
      </c>
      <c r="C11" s="17">
        <v>0.20671406894285399</v>
      </c>
      <c r="D11" s="17">
        <v>0.17727475794172001</v>
      </c>
      <c r="E11" s="17">
        <v>0.23637926149373001</v>
      </c>
      <c r="F11" s="17"/>
      <c r="G11" s="17">
        <v>0.25908956733317601</v>
      </c>
      <c r="H11" s="17">
        <v>0.19968858254366001</v>
      </c>
      <c r="I11" s="17">
        <v>0.22692332844160301</v>
      </c>
      <c r="J11" s="17">
        <v>0.19095671504172301</v>
      </c>
      <c r="K11" s="17">
        <v>0.16497783042549299</v>
      </c>
      <c r="L11" s="17">
        <v>0.16036241543590901</v>
      </c>
      <c r="M11" s="17"/>
      <c r="N11" s="17">
        <v>0.200447842694772</v>
      </c>
      <c r="O11" s="17">
        <v>0.21594296019138701</v>
      </c>
      <c r="P11" s="17">
        <v>0.22841329145581901</v>
      </c>
      <c r="Q11" s="17">
        <v>0.20479435017061901</v>
      </c>
    </row>
    <row r="12" spans="2:17" ht="43.5" x14ac:dyDescent="0.35">
      <c r="B12" s="18" t="s">
        <v>82</v>
      </c>
      <c r="C12" s="17">
        <v>0.22553101511955101</v>
      </c>
      <c r="D12" s="17">
        <v>0.232192303337004</v>
      </c>
      <c r="E12" s="17">
        <v>0.21908911174092399</v>
      </c>
      <c r="F12" s="17"/>
      <c r="G12" s="17">
        <v>0.35381769566242899</v>
      </c>
      <c r="H12" s="17">
        <v>0.25115970257292403</v>
      </c>
      <c r="I12" s="17">
        <v>0.21094483462654701</v>
      </c>
      <c r="J12" s="17">
        <v>0.226225604311517</v>
      </c>
      <c r="K12" s="17">
        <v>0.264171784066907</v>
      </c>
      <c r="L12" s="17">
        <v>9.1971171725804601E-2</v>
      </c>
      <c r="M12" s="17"/>
      <c r="N12" s="17">
        <v>0.227911350186112</v>
      </c>
      <c r="O12" s="17">
        <v>0.226677941469039</v>
      </c>
      <c r="P12" s="17">
        <v>0.19530075749478201</v>
      </c>
      <c r="Q12" s="17">
        <v>0.244636791267929</v>
      </c>
    </row>
    <row r="13" spans="2:17" x14ac:dyDescent="0.35">
      <c r="B13" s="18" t="s">
        <v>83</v>
      </c>
      <c r="C13" s="17">
        <v>0.29965815809073298</v>
      </c>
      <c r="D13" s="17">
        <v>0.33485939943229598</v>
      </c>
      <c r="E13" s="17">
        <v>0.26473002293416598</v>
      </c>
      <c r="F13" s="17"/>
      <c r="G13" s="17">
        <v>0.262225908008207</v>
      </c>
      <c r="H13" s="17">
        <v>0.34831853740185897</v>
      </c>
      <c r="I13" s="17">
        <v>0.31630190551467202</v>
      </c>
      <c r="J13" s="17">
        <v>0.26025481474962697</v>
      </c>
      <c r="K13" s="17">
        <v>0.266170591998932</v>
      </c>
      <c r="L13" s="17">
        <v>0.44300531880730998</v>
      </c>
      <c r="M13" s="17"/>
      <c r="N13" s="17">
        <v>0.29912922593804198</v>
      </c>
      <c r="O13" s="17">
        <v>0.249663818903025</v>
      </c>
      <c r="P13" s="17">
        <v>0.337934865416682</v>
      </c>
      <c r="Q13" s="17">
        <v>0.31337188677644201</v>
      </c>
    </row>
    <row r="14" spans="2:17" x14ac:dyDescent="0.35">
      <c r="B14" s="18" t="s">
        <v>57</v>
      </c>
      <c r="C14" s="17">
        <v>7.3647346843632597E-2</v>
      </c>
      <c r="D14" s="17">
        <v>3.9852082917581903E-2</v>
      </c>
      <c r="E14" s="17">
        <v>0.107539348954569</v>
      </c>
      <c r="F14" s="17"/>
      <c r="G14" s="17">
        <v>0</v>
      </c>
      <c r="H14" s="17">
        <v>8.4800884276870603E-2</v>
      </c>
      <c r="I14" s="17">
        <v>6.7757606649420404E-2</v>
      </c>
      <c r="J14" s="17">
        <v>8.6368240855613398E-2</v>
      </c>
      <c r="K14" s="17">
        <v>5.48775065157893E-2</v>
      </c>
      <c r="L14" s="17">
        <v>0</v>
      </c>
      <c r="M14" s="17"/>
      <c r="N14" s="17">
        <v>4.43010681675177E-2</v>
      </c>
      <c r="O14" s="17">
        <v>0.102474790677502</v>
      </c>
      <c r="P14" s="17">
        <v>8.6306018158520403E-2</v>
      </c>
      <c r="Q14" s="17">
        <v>0.13650723852499499</v>
      </c>
    </row>
    <row r="15" spans="2:17" x14ac:dyDescent="0.35">
      <c r="B15" s="18" t="s">
        <v>84</v>
      </c>
      <c r="C15" s="19">
        <v>8.9811628393902303E-4</v>
      </c>
      <c r="D15" s="19">
        <v>1.07519254926355E-3</v>
      </c>
      <c r="E15" s="19">
        <v>7.2180861580483301E-4</v>
      </c>
      <c r="F15" s="19"/>
      <c r="G15" s="19">
        <v>0</v>
      </c>
      <c r="H15" s="19">
        <v>0</v>
      </c>
      <c r="I15" s="19">
        <v>1.95300762516122E-3</v>
      </c>
      <c r="J15" s="19">
        <v>0</v>
      </c>
      <c r="K15" s="19">
        <v>0</v>
      </c>
      <c r="L15" s="19">
        <v>0</v>
      </c>
      <c r="M15" s="19"/>
      <c r="N15" s="19">
        <v>1.0095085835109901E-3</v>
      </c>
      <c r="O15" s="19">
        <v>0</v>
      </c>
      <c r="P15" s="19">
        <v>0</v>
      </c>
      <c r="Q15" s="19">
        <v>2.4396558782150799E-3</v>
      </c>
    </row>
    <row r="16" spans="2:17" x14ac:dyDescent="0.35">
      <c r="B16" s="16"/>
    </row>
    <row r="17" spans="2:2" x14ac:dyDescent="0.35">
      <c r="B17" t="s">
        <v>409</v>
      </c>
    </row>
    <row r="18" spans="2:2" x14ac:dyDescent="0.35">
      <c r="B18" t="s">
        <v>410</v>
      </c>
    </row>
    <row r="20" spans="2:2" x14ac:dyDescent="0.35">
      <c r="B20"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356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2018</v>
      </c>
      <c r="D7" s="10">
        <v>912</v>
      </c>
      <c r="E7" s="10">
        <v>1105</v>
      </c>
      <c r="F7" s="10"/>
      <c r="G7" s="10">
        <v>15</v>
      </c>
      <c r="H7" s="10">
        <v>282</v>
      </c>
      <c r="I7" s="10">
        <v>982</v>
      </c>
      <c r="J7" s="10">
        <v>586</v>
      </c>
      <c r="K7" s="10">
        <v>141</v>
      </c>
      <c r="L7" s="10">
        <v>12</v>
      </c>
      <c r="M7" s="10"/>
      <c r="N7" s="10">
        <v>1092</v>
      </c>
      <c r="O7" s="10">
        <v>353</v>
      </c>
      <c r="P7" s="10">
        <v>270</v>
      </c>
      <c r="Q7" s="10">
        <v>293</v>
      </c>
    </row>
    <row r="8" spans="2:17" ht="30" customHeight="1" x14ac:dyDescent="0.35">
      <c r="B8" s="11" t="s">
        <v>43</v>
      </c>
      <c r="C8" s="11">
        <v>2018</v>
      </c>
      <c r="D8" s="11">
        <v>1009</v>
      </c>
      <c r="E8" s="11">
        <v>1008</v>
      </c>
      <c r="F8" s="11"/>
      <c r="G8" s="11">
        <v>14</v>
      </c>
      <c r="H8" s="11">
        <v>267</v>
      </c>
      <c r="I8" s="11">
        <v>928</v>
      </c>
      <c r="J8" s="11">
        <v>623</v>
      </c>
      <c r="K8" s="11">
        <v>170</v>
      </c>
      <c r="L8" s="11">
        <v>16</v>
      </c>
      <c r="M8" s="11"/>
      <c r="N8" s="11">
        <v>1074</v>
      </c>
      <c r="O8" s="11">
        <v>355</v>
      </c>
      <c r="P8" s="11">
        <v>277</v>
      </c>
      <c r="Q8" s="11">
        <v>298</v>
      </c>
    </row>
    <row r="9" spans="2:17" ht="29" x14ac:dyDescent="0.35">
      <c r="B9" s="18" t="s">
        <v>357</v>
      </c>
      <c r="C9" s="17">
        <v>9.0570063957428198E-2</v>
      </c>
      <c r="D9" s="17">
        <v>0.106466768059507</v>
      </c>
      <c r="E9" s="17">
        <v>7.4752236514629797E-2</v>
      </c>
      <c r="F9" s="17"/>
      <c r="G9" s="17">
        <v>0.18633709136198801</v>
      </c>
      <c r="H9" s="17">
        <v>0.108254214084853</v>
      </c>
      <c r="I9" s="17">
        <v>0.11055504449537</v>
      </c>
      <c r="J9" s="17">
        <v>5.96572316510968E-2</v>
      </c>
      <c r="K9" s="17">
        <v>6.7283044756931795E-2</v>
      </c>
      <c r="L9" s="17">
        <v>0</v>
      </c>
      <c r="M9" s="17"/>
      <c r="N9" s="17">
        <v>0.101120846280199</v>
      </c>
      <c r="O9" s="17">
        <v>7.3993449430479197E-2</v>
      </c>
      <c r="P9" s="17">
        <v>9.2986902144633607E-2</v>
      </c>
      <c r="Q9" s="17">
        <v>7.4045182963137002E-2</v>
      </c>
    </row>
    <row r="10" spans="2:17" ht="29" x14ac:dyDescent="0.35">
      <c r="B10" s="18" t="s">
        <v>358</v>
      </c>
      <c r="C10" s="17">
        <v>0.469968817463016</v>
      </c>
      <c r="D10" s="17">
        <v>0.51501723458630699</v>
      </c>
      <c r="E10" s="17">
        <v>0.42535581497168901</v>
      </c>
      <c r="F10" s="17"/>
      <c r="G10" s="17">
        <v>0.44718527435738398</v>
      </c>
      <c r="H10" s="17">
        <v>0.55162369926892196</v>
      </c>
      <c r="I10" s="17">
        <v>0.50324395937453503</v>
      </c>
      <c r="J10" s="17">
        <v>0.39823570401660502</v>
      </c>
      <c r="K10" s="17">
        <v>0.40874971801765603</v>
      </c>
      <c r="L10" s="17">
        <v>0.636421585592711</v>
      </c>
      <c r="M10" s="17"/>
      <c r="N10" s="17">
        <v>0.55776779059142001</v>
      </c>
      <c r="O10" s="17">
        <v>0.37395201604355</v>
      </c>
      <c r="P10" s="17">
        <v>0.37790154886041299</v>
      </c>
      <c r="Q10" s="17">
        <v>0.35517011819474698</v>
      </c>
    </row>
    <row r="11" spans="2:17" ht="29" x14ac:dyDescent="0.35">
      <c r="B11" s="18" t="s">
        <v>359</v>
      </c>
      <c r="C11" s="17">
        <v>0.25801098053250499</v>
      </c>
      <c r="D11" s="17">
        <v>0.22919542079684499</v>
      </c>
      <c r="E11" s="17">
        <v>0.28610958643043699</v>
      </c>
      <c r="F11" s="17"/>
      <c r="G11" s="17">
        <v>0.36647763428062802</v>
      </c>
      <c r="H11" s="17">
        <v>0.238089538461453</v>
      </c>
      <c r="I11" s="17">
        <v>0.246277886769487</v>
      </c>
      <c r="J11" s="17">
        <v>0.29908198291795701</v>
      </c>
      <c r="K11" s="17">
        <v>0.20234824900989801</v>
      </c>
      <c r="L11" s="17">
        <v>0.16518616954676801</v>
      </c>
      <c r="M11" s="17"/>
      <c r="N11" s="17">
        <v>0.20091820647262501</v>
      </c>
      <c r="O11" s="17">
        <v>0.33786353676543501</v>
      </c>
      <c r="P11" s="17">
        <v>0.291831936956572</v>
      </c>
      <c r="Q11" s="17">
        <v>0.33940468709920302</v>
      </c>
    </row>
    <row r="12" spans="2:17" x14ac:dyDescent="0.35">
      <c r="B12" s="18" t="s">
        <v>106</v>
      </c>
      <c r="C12" s="19">
        <v>0.18145013804705101</v>
      </c>
      <c r="D12" s="19">
        <v>0.14932057655734199</v>
      </c>
      <c r="E12" s="19">
        <v>0.213782362083244</v>
      </c>
      <c r="F12" s="19"/>
      <c r="G12" s="19">
        <v>0</v>
      </c>
      <c r="H12" s="19">
        <v>0.102032548184772</v>
      </c>
      <c r="I12" s="19">
        <v>0.13992310936060801</v>
      </c>
      <c r="J12" s="19">
        <v>0.24302508141434201</v>
      </c>
      <c r="K12" s="19">
        <v>0.32161898821551399</v>
      </c>
      <c r="L12" s="19">
        <v>0.19839224486052001</v>
      </c>
      <c r="M12" s="19"/>
      <c r="N12" s="19">
        <v>0.14019315665575699</v>
      </c>
      <c r="O12" s="19">
        <v>0.21419099776053599</v>
      </c>
      <c r="P12" s="19">
        <v>0.23727961203838099</v>
      </c>
      <c r="Q12" s="19">
        <v>0.23138001174291301</v>
      </c>
    </row>
    <row r="13" spans="2:17" x14ac:dyDescent="0.35">
      <c r="B13" s="16"/>
    </row>
    <row r="14" spans="2:17" x14ac:dyDescent="0.35">
      <c r="B14" t="s">
        <v>409</v>
      </c>
    </row>
    <row r="15" spans="2:17" x14ac:dyDescent="0.35">
      <c r="B15" t="s">
        <v>410</v>
      </c>
    </row>
    <row r="17" spans="2:2" x14ac:dyDescent="0.35">
      <c r="B17"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11" width="20.7265625" customWidth="1"/>
  </cols>
  <sheetData>
    <row r="2" spans="2:11" ht="40" customHeight="1" x14ac:dyDescent="0.35">
      <c r="D2" s="30" t="s">
        <v>456</v>
      </c>
      <c r="E2" s="26"/>
      <c r="F2" s="26"/>
      <c r="G2" s="26"/>
      <c r="H2" s="26"/>
      <c r="I2" s="26"/>
      <c r="J2" s="26"/>
      <c r="K2" s="26"/>
    </row>
    <row r="6" spans="2:11" ht="50.15" customHeight="1" x14ac:dyDescent="0.35">
      <c r="B6" s="20" t="s">
        <v>28</v>
      </c>
      <c r="C6" s="20" t="s">
        <v>457</v>
      </c>
      <c r="D6" s="20" t="s">
        <v>458</v>
      </c>
      <c r="E6" s="20" t="s">
        <v>459</v>
      </c>
      <c r="F6" s="20" t="s">
        <v>460</v>
      </c>
      <c r="G6" s="20" t="s">
        <v>461</v>
      </c>
      <c r="H6" s="20" t="s">
        <v>462</v>
      </c>
      <c r="I6" s="20" t="s">
        <v>463</v>
      </c>
      <c r="J6" s="20" t="s">
        <v>464</v>
      </c>
    </row>
    <row r="7" spans="2:11" x14ac:dyDescent="0.35">
      <c r="B7" s="18" t="s">
        <v>361</v>
      </c>
      <c r="C7" s="17">
        <v>0.55274312370513401</v>
      </c>
      <c r="D7" s="17">
        <v>0.221458075665074</v>
      </c>
      <c r="E7" s="17">
        <v>0.54155608478335804</v>
      </c>
      <c r="F7" s="17">
        <v>0.62454078854608897</v>
      </c>
      <c r="G7" s="17">
        <v>0.626310954835542</v>
      </c>
      <c r="H7" s="17">
        <v>0.414971828874517</v>
      </c>
      <c r="I7" s="17">
        <v>0.585996102375127</v>
      </c>
      <c r="J7" s="17">
        <v>0.29677300954531</v>
      </c>
    </row>
    <row r="8" spans="2:11" x14ac:dyDescent="0.35">
      <c r="B8" s="18" t="s">
        <v>362</v>
      </c>
      <c r="C8" s="17">
        <v>0.38262878096020198</v>
      </c>
      <c r="D8" s="17">
        <v>0.701861224706122</v>
      </c>
      <c r="E8" s="17">
        <v>0.33801418088455898</v>
      </c>
      <c r="F8" s="17">
        <v>0.28611648075012103</v>
      </c>
      <c r="G8" s="17">
        <v>0.26518441540830001</v>
      </c>
      <c r="H8" s="17">
        <v>0.44319946789466602</v>
      </c>
      <c r="I8" s="17">
        <v>0.352038436834543</v>
      </c>
      <c r="J8" s="17">
        <v>0.60306784172493</v>
      </c>
    </row>
    <row r="9" spans="2:11" x14ac:dyDescent="0.35">
      <c r="B9" s="18" t="s">
        <v>112</v>
      </c>
      <c r="C9" s="17">
        <v>6.4628095334663099E-2</v>
      </c>
      <c r="D9" s="17">
        <v>7.6680699628804E-2</v>
      </c>
      <c r="E9" s="17">
        <v>0.120429734332083</v>
      </c>
      <c r="F9" s="17">
        <v>8.9342730703790105E-2</v>
      </c>
      <c r="G9" s="17">
        <v>0.108504629756158</v>
      </c>
      <c r="H9" s="17">
        <v>0.141828703230817</v>
      </c>
      <c r="I9" s="17">
        <v>6.1965460790329802E-2</v>
      </c>
      <c r="J9" s="17">
        <v>0.10015914872976001</v>
      </c>
    </row>
    <row r="10" spans="2:11" x14ac:dyDescent="0.35">
      <c r="B10" s="16" t="s">
        <v>19</v>
      </c>
      <c r="C10" s="16"/>
      <c r="D10" s="16"/>
      <c r="E10" s="16"/>
      <c r="F10" s="16"/>
      <c r="G10" s="16"/>
      <c r="H10" s="16"/>
      <c r="I10" s="16"/>
      <c r="J10" s="16"/>
    </row>
    <row r="11" spans="2:11" x14ac:dyDescent="0.35">
      <c r="B11" t="s">
        <v>409</v>
      </c>
    </row>
    <row r="12" spans="2:11" x14ac:dyDescent="0.35">
      <c r="B12" t="s">
        <v>410</v>
      </c>
    </row>
    <row r="16" spans="2:11" x14ac:dyDescent="0.35">
      <c r="B16" s="8" t="str">
        <f>HYPERLINK("#'Contents'!A1", "Return to Contents")</f>
        <v>Return to Contents</v>
      </c>
    </row>
  </sheetData>
  <mergeCells count="1">
    <mergeCell ref="D2:K2"/>
  </mergeCells>
  <pageMargins left="0.7" right="0.7" top="0.75" bottom="0.75" header="0.3" footer="0.3"/>
  <pageSetup paperSize="9" orientation="portrait" horizontalDpi="300" verticalDpi="30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360</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1563</v>
      </c>
      <c r="D7" s="10">
        <v>712</v>
      </c>
      <c r="E7" s="10">
        <v>850</v>
      </c>
      <c r="F7" s="10"/>
      <c r="G7" s="10">
        <v>11</v>
      </c>
      <c r="H7" s="10">
        <v>231</v>
      </c>
      <c r="I7" s="10">
        <v>807</v>
      </c>
      <c r="J7" s="10">
        <v>426</v>
      </c>
      <c r="K7" s="10">
        <v>79</v>
      </c>
      <c r="L7" s="10">
        <v>9</v>
      </c>
      <c r="M7" s="10"/>
      <c r="N7" s="10">
        <v>909</v>
      </c>
      <c r="O7" s="10">
        <v>237</v>
      </c>
      <c r="P7" s="10">
        <v>188</v>
      </c>
      <c r="Q7" s="10">
        <v>220</v>
      </c>
    </row>
    <row r="8" spans="2:17" ht="30" customHeight="1" x14ac:dyDescent="0.35">
      <c r="B8" s="11" t="s">
        <v>43</v>
      </c>
      <c r="C8" s="11">
        <v>1567</v>
      </c>
      <c r="D8" s="11">
        <v>794</v>
      </c>
      <c r="E8" s="11">
        <v>772</v>
      </c>
      <c r="F8" s="11"/>
      <c r="G8" s="11">
        <v>11</v>
      </c>
      <c r="H8" s="11">
        <v>218</v>
      </c>
      <c r="I8" s="11">
        <v>761</v>
      </c>
      <c r="J8" s="11">
        <v>462</v>
      </c>
      <c r="K8" s="11">
        <v>101</v>
      </c>
      <c r="L8" s="11">
        <v>13</v>
      </c>
      <c r="M8" s="11"/>
      <c r="N8" s="11">
        <v>891</v>
      </c>
      <c r="O8" s="11">
        <v>240</v>
      </c>
      <c r="P8" s="11">
        <v>194</v>
      </c>
      <c r="Q8" s="11">
        <v>230</v>
      </c>
    </row>
    <row r="9" spans="2:17" x14ac:dyDescent="0.35">
      <c r="B9" s="18" t="s">
        <v>361</v>
      </c>
      <c r="C9" s="17">
        <v>0.55274312370513401</v>
      </c>
      <c r="D9" s="17">
        <v>0.57432760094092405</v>
      </c>
      <c r="E9" s="17">
        <v>0.53124924753371605</v>
      </c>
      <c r="F9" s="17"/>
      <c r="G9" s="17">
        <v>0.60089751344227504</v>
      </c>
      <c r="H9" s="17">
        <v>0.66069928420122603</v>
      </c>
      <c r="I9" s="17">
        <v>0.60527965292776897</v>
      </c>
      <c r="J9" s="17">
        <v>0.44120623821581201</v>
      </c>
      <c r="K9" s="17">
        <v>0.450450832130672</v>
      </c>
      <c r="L9" s="17">
        <v>0.37796373114776999</v>
      </c>
      <c r="M9" s="17"/>
      <c r="N9" s="17">
        <v>0.62943828234411803</v>
      </c>
      <c r="O9" s="17">
        <v>0.50351102561293504</v>
      </c>
      <c r="P9" s="17">
        <v>0.46680900843252598</v>
      </c>
      <c r="Q9" s="17">
        <v>0.375057777311399</v>
      </c>
    </row>
    <row r="10" spans="2:17" x14ac:dyDescent="0.35">
      <c r="B10" s="18" t="s">
        <v>362</v>
      </c>
      <c r="C10" s="17">
        <v>0.38262878096020198</v>
      </c>
      <c r="D10" s="17">
        <v>0.37288519465840197</v>
      </c>
      <c r="E10" s="17">
        <v>0.39185415771805099</v>
      </c>
      <c r="F10" s="17"/>
      <c r="G10" s="17">
        <v>0.39910248655772501</v>
      </c>
      <c r="H10" s="17">
        <v>0.29596338497796898</v>
      </c>
      <c r="I10" s="17">
        <v>0.33318092611171302</v>
      </c>
      <c r="J10" s="17">
        <v>0.48215418448476599</v>
      </c>
      <c r="K10" s="17">
        <v>0.462603515824277</v>
      </c>
      <c r="L10" s="17">
        <v>0.56371588022593999</v>
      </c>
      <c r="M10" s="17"/>
      <c r="N10" s="17">
        <v>0.32486391336653198</v>
      </c>
      <c r="O10" s="17">
        <v>0.40797857902819701</v>
      </c>
      <c r="P10" s="17">
        <v>0.426695000676242</v>
      </c>
      <c r="Q10" s="17">
        <v>0.54379429742625895</v>
      </c>
    </row>
    <row r="11" spans="2:17" x14ac:dyDescent="0.35">
      <c r="B11" s="18" t="s">
        <v>112</v>
      </c>
      <c r="C11" s="19">
        <v>6.4628095334663099E-2</v>
      </c>
      <c r="D11" s="19">
        <v>5.2787204400673901E-2</v>
      </c>
      <c r="E11" s="19">
        <v>7.6896594748233404E-2</v>
      </c>
      <c r="F11" s="19"/>
      <c r="G11" s="19">
        <v>0</v>
      </c>
      <c r="H11" s="19">
        <v>4.3337330820804598E-2</v>
      </c>
      <c r="I11" s="19">
        <v>6.1539420960518697E-2</v>
      </c>
      <c r="J11" s="19">
        <v>7.6639577299421294E-2</v>
      </c>
      <c r="K11" s="19">
        <v>8.6945652045051003E-2</v>
      </c>
      <c r="L11" s="19">
        <v>5.8320388626290097E-2</v>
      </c>
      <c r="M11" s="19"/>
      <c r="N11" s="19">
        <v>4.5697804289349803E-2</v>
      </c>
      <c r="O11" s="19">
        <v>8.8510395358867996E-2</v>
      </c>
      <c r="P11" s="19">
        <v>0.106495990891232</v>
      </c>
      <c r="Q11" s="19">
        <v>8.1147925262341894E-2</v>
      </c>
    </row>
    <row r="12" spans="2:17" x14ac:dyDescent="0.35">
      <c r="B12" s="16" t="s">
        <v>19</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363</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1563</v>
      </c>
      <c r="D7" s="10">
        <v>712</v>
      </c>
      <c r="E7" s="10">
        <v>850</v>
      </c>
      <c r="F7" s="10"/>
      <c r="G7" s="10">
        <v>11</v>
      </c>
      <c r="H7" s="10">
        <v>231</v>
      </c>
      <c r="I7" s="10">
        <v>807</v>
      </c>
      <c r="J7" s="10">
        <v>426</v>
      </c>
      <c r="K7" s="10">
        <v>79</v>
      </c>
      <c r="L7" s="10">
        <v>9</v>
      </c>
      <c r="M7" s="10"/>
      <c r="N7" s="10">
        <v>909</v>
      </c>
      <c r="O7" s="10">
        <v>237</v>
      </c>
      <c r="P7" s="10">
        <v>188</v>
      </c>
      <c r="Q7" s="10">
        <v>220</v>
      </c>
    </row>
    <row r="8" spans="2:17" ht="30" customHeight="1" x14ac:dyDescent="0.35">
      <c r="B8" s="11" t="s">
        <v>43</v>
      </c>
      <c r="C8" s="11">
        <v>1567</v>
      </c>
      <c r="D8" s="11">
        <v>794</v>
      </c>
      <c r="E8" s="11">
        <v>772</v>
      </c>
      <c r="F8" s="11"/>
      <c r="G8" s="11">
        <v>11</v>
      </c>
      <c r="H8" s="11">
        <v>218</v>
      </c>
      <c r="I8" s="11">
        <v>761</v>
      </c>
      <c r="J8" s="11">
        <v>462</v>
      </c>
      <c r="K8" s="11">
        <v>101</v>
      </c>
      <c r="L8" s="11">
        <v>13</v>
      </c>
      <c r="M8" s="11"/>
      <c r="N8" s="11">
        <v>891</v>
      </c>
      <c r="O8" s="11">
        <v>240</v>
      </c>
      <c r="P8" s="11">
        <v>194</v>
      </c>
      <c r="Q8" s="11">
        <v>230</v>
      </c>
    </row>
    <row r="9" spans="2:17" x14ac:dyDescent="0.35">
      <c r="B9" s="18" t="s">
        <v>361</v>
      </c>
      <c r="C9" s="17">
        <v>0.221458075665074</v>
      </c>
      <c r="D9" s="17">
        <v>0.249729059790051</v>
      </c>
      <c r="E9" s="17">
        <v>0.19265371767728301</v>
      </c>
      <c r="F9" s="17"/>
      <c r="G9" s="17">
        <v>0.28055000776091998</v>
      </c>
      <c r="H9" s="17">
        <v>0.304387739428568</v>
      </c>
      <c r="I9" s="17">
        <v>0.23276410864959701</v>
      </c>
      <c r="J9" s="17">
        <v>0.17032916952027299</v>
      </c>
      <c r="K9" s="17">
        <v>0.18747342513426901</v>
      </c>
      <c r="L9" s="17">
        <v>0.19519010151091601</v>
      </c>
      <c r="M9" s="17"/>
      <c r="N9" s="17">
        <v>0.260971876389753</v>
      </c>
      <c r="O9" s="17">
        <v>0.14325561848198501</v>
      </c>
      <c r="P9" s="17">
        <v>0.152496827004411</v>
      </c>
      <c r="Q9" s="17">
        <v>0.19972070904474001</v>
      </c>
    </row>
    <row r="10" spans="2:17" x14ac:dyDescent="0.35">
      <c r="B10" s="18" t="s">
        <v>362</v>
      </c>
      <c r="C10" s="17">
        <v>0.701861224706122</v>
      </c>
      <c r="D10" s="17">
        <v>0.68137915566829599</v>
      </c>
      <c r="E10" s="17">
        <v>0.72255105211355597</v>
      </c>
      <c r="F10" s="17"/>
      <c r="G10" s="17">
        <v>0.553092535568106</v>
      </c>
      <c r="H10" s="17">
        <v>0.66316796870605699</v>
      </c>
      <c r="I10" s="17">
        <v>0.68668233549681701</v>
      </c>
      <c r="J10" s="17">
        <v>0.73800796621029296</v>
      </c>
      <c r="K10" s="17">
        <v>0.74537466357922499</v>
      </c>
      <c r="L10" s="17">
        <v>0.74648950986279405</v>
      </c>
      <c r="M10" s="17"/>
      <c r="N10" s="17">
        <v>0.67486765910472102</v>
      </c>
      <c r="O10" s="17">
        <v>0.76678809647804602</v>
      </c>
      <c r="P10" s="17">
        <v>0.753857858119788</v>
      </c>
      <c r="Q10" s="17">
        <v>0.70943523166553002</v>
      </c>
    </row>
    <row r="11" spans="2:17" x14ac:dyDescent="0.35">
      <c r="B11" s="18" t="s">
        <v>112</v>
      </c>
      <c r="C11" s="19">
        <v>7.6680699628804E-2</v>
      </c>
      <c r="D11" s="19">
        <v>6.8891784541653095E-2</v>
      </c>
      <c r="E11" s="19">
        <v>8.4795230209161604E-2</v>
      </c>
      <c r="F11" s="19"/>
      <c r="G11" s="19">
        <v>0.16635745667097401</v>
      </c>
      <c r="H11" s="19">
        <v>3.2444291865374703E-2</v>
      </c>
      <c r="I11" s="19">
        <v>8.0553555853585604E-2</v>
      </c>
      <c r="J11" s="19">
        <v>9.1662864269434499E-2</v>
      </c>
      <c r="K11" s="19">
        <v>6.7151911286506105E-2</v>
      </c>
      <c r="L11" s="19">
        <v>5.8320388626290097E-2</v>
      </c>
      <c r="M11" s="19"/>
      <c r="N11" s="19">
        <v>6.4160464505525497E-2</v>
      </c>
      <c r="O11" s="19">
        <v>8.9956285039968206E-2</v>
      </c>
      <c r="P11" s="19">
        <v>9.3645314875801494E-2</v>
      </c>
      <c r="Q11" s="19">
        <v>9.08440592897298E-2</v>
      </c>
    </row>
    <row r="12" spans="2:17" x14ac:dyDescent="0.35">
      <c r="B12" s="16" t="s">
        <v>19</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364</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1563</v>
      </c>
      <c r="D7" s="10">
        <v>712</v>
      </c>
      <c r="E7" s="10">
        <v>850</v>
      </c>
      <c r="F7" s="10"/>
      <c r="G7" s="10">
        <v>11</v>
      </c>
      <c r="H7" s="10">
        <v>231</v>
      </c>
      <c r="I7" s="10">
        <v>807</v>
      </c>
      <c r="J7" s="10">
        <v>426</v>
      </c>
      <c r="K7" s="10">
        <v>79</v>
      </c>
      <c r="L7" s="10">
        <v>9</v>
      </c>
      <c r="M7" s="10"/>
      <c r="N7" s="10">
        <v>909</v>
      </c>
      <c r="O7" s="10">
        <v>237</v>
      </c>
      <c r="P7" s="10">
        <v>188</v>
      </c>
      <c r="Q7" s="10">
        <v>220</v>
      </c>
    </row>
    <row r="8" spans="2:17" ht="30" customHeight="1" x14ac:dyDescent="0.35">
      <c r="B8" s="11" t="s">
        <v>43</v>
      </c>
      <c r="C8" s="11">
        <v>1567</v>
      </c>
      <c r="D8" s="11">
        <v>794</v>
      </c>
      <c r="E8" s="11">
        <v>772</v>
      </c>
      <c r="F8" s="11"/>
      <c r="G8" s="11">
        <v>11</v>
      </c>
      <c r="H8" s="11">
        <v>218</v>
      </c>
      <c r="I8" s="11">
        <v>761</v>
      </c>
      <c r="J8" s="11">
        <v>462</v>
      </c>
      <c r="K8" s="11">
        <v>101</v>
      </c>
      <c r="L8" s="11">
        <v>13</v>
      </c>
      <c r="M8" s="11"/>
      <c r="N8" s="11">
        <v>891</v>
      </c>
      <c r="O8" s="11">
        <v>240</v>
      </c>
      <c r="P8" s="11">
        <v>194</v>
      </c>
      <c r="Q8" s="11">
        <v>230</v>
      </c>
    </row>
    <row r="9" spans="2:17" x14ac:dyDescent="0.35">
      <c r="B9" s="18" t="s">
        <v>361</v>
      </c>
      <c r="C9" s="17">
        <v>0.54155608478335804</v>
      </c>
      <c r="D9" s="17">
        <v>0.57852851112680903</v>
      </c>
      <c r="E9" s="17">
        <v>0.50421301997534296</v>
      </c>
      <c r="F9" s="17"/>
      <c r="G9" s="17">
        <v>0.617846086701347</v>
      </c>
      <c r="H9" s="17">
        <v>0.61053250831958294</v>
      </c>
      <c r="I9" s="17">
        <v>0.59929666714642205</v>
      </c>
      <c r="J9" s="17">
        <v>0.43554338496089201</v>
      </c>
      <c r="K9" s="17">
        <v>0.47775756312448198</v>
      </c>
      <c r="L9" s="17">
        <v>0.19519010151091601</v>
      </c>
      <c r="M9" s="17"/>
      <c r="N9" s="17">
        <v>0.61999539066456499</v>
      </c>
      <c r="O9" s="17">
        <v>0.50375813875557096</v>
      </c>
      <c r="P9" s="17">
        <v>0.42310618234681402</v>
      </c>
      <c r="Q9" s="17">
        <v>0.38960731820288602</v>
      </c>
    </row>
    <row r="10" spans="2:17" x14ac:dyDescent="0.35">
      <c r="B10" s="18" t="s">
        <v>362</v>
      </c>
      <c r="C10" s="17">
        <v>0.33801418088455898</v>
      </c>
      <c r="D10" s="17">
        <v>0.32692878141736897</v>
      </c>
      <c r="E10" s="17">
        <v>0.34856243475041598</v>
      </c>
      <c r="F10" s="17"/>
      <c r="G10" s="17">
        <v>0.382153913298653</v>
      </c>
      <c r="H10" s="17">
        <v>0.26562937200052</v>
      </c>
      <c r="I10" s="17">
        <v>0.304845289321721</v>
      </c>
      <c r="J10" s="17">
        <v>0.40502806917282602</v>
      </c>
      <c r="K10" s="17">
        <v>0.410707859834123</v>
      </c>
      <c r="L10" s="17">
        <v>0.51312911837348996</v>
      </c>
      <c r="M10" s="17"/>
      <c r="N10" s="17">
        <v>0.289400664629754</v>
      </c>
      <c r="O10" s="17">
        <v>0.33809470294912403</v>
      </c>
      <c r="P10" s="17">
        <v>0.41281205233316198</v>
      </c>
      <c r="Q10" s="17">
        <v>0.44700745958273003</v>
      </c>
    </row>
    <row r="11" spans="2:17" x14ac:dyDescent="0.35">
      <c r="B11" s="18" t="s">
        <v>112</v>
      </c>
      <c r="C11" s="19">
        <v>0.120429734332083</v>
      </c>
      <c r="D11" s="19">
        <v>9.4542707455822397E-2</v>
      </c>
      <c r="E11" s="19">
        <v>0.147224545274241</v>
      </c>
      <c r="F11" s="19"/>
      <c r="G11" s="19">
        <v>0</v>
      </c>
      <c r="H11" s="19">
        <v>0.123838119679897</v>
      </c>
      <c r="I11" s="19">
        <v>9.5858043531856701E-2</v>
      </c>
      <c r="J11" s="19">
        <v>0.159428545866282</v>
      </c>
      <c r="K11" s="19">
        <v>0.11153457704139499</v>
      </c>
      <c r="L11" s="19">
        <v>0.29168078011559401</v>
      </c>
      <c r="M11" s="19"/>
      <c r="N11" s="19">
        <v>9.0603944705680894E-2</v>
      </c>
      <c r="O11" s="19">
        <v>0.15814715829530501</v>
      </c>
      <c r="P11" s="19">
        <v>0.164081765320024</v>
      </c>
      <c r="Q11" s="19">
        <v>0.16338522221438401</v>
      </c>
    </row>
    <row r="12" spans="2:17" x14ac:dyDescent="0.35">
      <c r="B12" s="16" t="s">
        <v>19</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365</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1563</v>
      </c>
      <c r="D7" s="10">
        <v>712</v>
      </c>
      <c r="E7" s="10">
        <v>850</v>
      </c>
      <c r="F7" s="10"/>
      <c r="G7" s="10">
        <v>11</v>
      </c>
      <c r="H7" s="10">
        <v>231</v>
      </c>
      <c r="I7" s="10">
        <v>807</v>
      </c>
      <c r="J7" s="10">
        <v>426</v>
      </c>
      <c r="K7" s="10">
        <v>79</v>
      </c>
      <c r="L7" s="10">
        <v>9</v>
      </c>
      <c r="M7" s="10"/>
      <c r="N7" s="10">
        <v>909</v>
      </c>
      <c r="O7" s="10">
        <v>237</v>
      </c>
      <c r="P7" s="10">
        <v>188</v>
      </c>
      <c r="Q7" s="10">
        <v>220</v>
      </c>
    </row>
    <row r="8" spans="2:17" ht="30" customHeight="1" x14ac:dyDescent="0.35">
      <c r="B8" s="11" t="s">
        <v>43</v>
      </c>
      <c r="C8" s="11">
        <v>1567</v>
      </c>
      <c r="D8" s="11">
        <v>794</v>
      </c>
      <c r="E8" s="11">
        <v>772</v>
      </c>
      <c r="F8" s="11"/>
      <c r="G8" s="11">
        <v>11</v>
      </c>
      <c r="H8" s="11">
        <v>218</v>
      </c>
      <c r="I8" s="11">
        <v>761</v>
      </c>
      <c r="J8" s="11">
        <v>462</v>
      </c>
      <c r="K8" s="11">
        <v>101</v>
      </c>
      <c r="L8" s="11">
        <v>13</v>
      </c>
      <c r="M8" s="11"/>
      <c r="N8" s="11">
        <v>891</v>
      </c>
      <c r="O8" s="11">
        <v>240</v>
      </c>
      <c r="P8" s="11">
        <v>194</v>
      </c>
      <c r="Q8" s="11">
        <v>230</v>
      </c>
    </row>
    <row r="9" spans="2:17" x14ac:dyDescent="0.35">
      <c r="B9" s="18" t="s">
        <v>361</v>
      </c>
      <c r="C9" s="17">
        <v>0.62454078854608897</v>
      </c>
      <c r="D9" s="17">
        <v>0.66104322236443702</v>
      </c>
      <c r="E9" s="17">
        <v>0.58649148261834405</v>
      </c>
      <c r="F9" s="17"/>
      <c r="G9" s="17">
        <v>0.65897452554888403</v>
      </c>
      <c r="H9" s="17">
        <v>0.67987499187437805</v>
      </c>
      <c r="I9" s="17">
        <v>0.61366278639527405</v>
      </c>
      <c r="J9" s="17">
        <v>0.59375935757359899</v>
      </c>
      <c r="K9" s="17">
        <v>0.720843990487396</v>
      </c>
      <c r="L9" s="17">
        <v>0.64329287217874798</v>
      </c>
      <c r="M9" s="17"/>
      <c r="N9" s="17">
        <v>0.70466971856902705</v>
      </c>
      <c r="O9" s="17">
        <v>0.55082296561602495</v>
      </c>
      <c r="P9" s="17">
        <v>0.52197376918621297</v>
      </c>
      <c r="Q9" s="17">
        <v>0.46773905065956201</v>
      </c>
    </row>
    <row r="10" spans="2:17" x14ac:dyDescent="0.35">
      <c r="B10" s="18" t="s">
        <v>362</v>
      </c>
      <c r="C10" s="17">
        <v>0.28611648075012103</v>
      </c>
      <c r="D10" s="17">
        <v>0.27711077710672899</v>
      </c>
      <c r="E10" s="17">
        <v>0.29575487864059502</v>
      </c>
      <c r="F10" s="17"/>
      <c r="G10" s="17">
        <v>0.17466801778014199</v>
      </c>
      <c r="H10" s="17">
        <v>0.23399458582454</v>
      </c>
      <c r="I10" s="17">
        <v>0.29717463250841403</v>
      </c>
      <c r="J10" s="17">
        <v>0.32114310604011398</v>
      </c>
      <c r="K10" s="17">
        <v>0.19117839416325499</v>
      </c>
      <c r="L10" s="17">
        <v>0.10680836851499199</v>
      </c>
      <c r="M10" s="17"/>
      <c r="N10" s="17">
        <v>0.23926426091724001</v>
      </c>
      <c r="O10" s="17">
        <v>0.32809313334679002</v>
      </c>
      <c r="P10" s="17">
        <v>0.338775661091541</v>
      </c>
      <c r="Q10" s="17">
        <v>0.39216816913139901</v>
      </c>
    </row>
    <row r="11" spans="2:17" x14ac:dyDescent="0.35">
      <c r="B11" s="18" t="s">
        <v>112</v>
      </c>
      <c r="C11" s="19">
        <v>8.9342730703790105E-2</v>
      </c>
      <c r="D11" s="19">
        <v>6.1846000528833801E-2</v>
      </c>
      <c r="E11" s="19">
        <v>0.117753638741061</v>
      </c>
      <c r="F11" s="19"/>
      <c r="G11" s="19">
        <v>0.16635745667097401</v>
      </c>
      <c r="H11" s="19">
        <v>8.6130422301081797E-2</v>
      </c>
      <c r="I11" s="19">
        <v>8.9162581096312102E-2</v>
      </c>
      <c r="J11" s="19">
        <v>8.5097536386287198E-2</v>
      </c>
      <c r="K11" s="19">
        <v>8.7977615349349197E-2</v>
      </c>
      <c r="L11" s="19">
        <v>0.24989875930625999</v>
      </c>
      <c r="M11" s="19"/>
      <c r="N11" s="19">
        <v>5.6066020513733099E-2</v>
      </c>
      <c r="O11" s="19">
        <v>0.121083901037185</v>
      </c>
      <c r="P11" s="19">
        <v>0.139250569722246</v>
      </c>
      <c r="Q11" s="19">
        <v>0.14009278020903901</v>
      </c>
    </row>
    <row r="12" spans="2:17" x14ac:dyDescent="0.35">
      <c r="B12" s="16" t="s">
        <v>19</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366</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1563</v>
      </c>
      <c r="D7" s="10">
        <v>712</v>
      </c>
      <c r="E7" s="10">
        <v>850</v>
      </c>
      <c r="F7" s="10"/>
      <c r="G7" s="10">
        <v>11</v>
      </c>
      <c r="H7" s="10">
        <v>231</v>
      </c>
      <c r="I7" s="10">
        <v>807</v>
      </c>
      <c r="J7" s="10">
        <v>426</v>
      </c>
      <c r="K7" s="10">
        <v>79</v>
      </c>
      <c r="L7" s="10">
        <v>9</v>
      </c>
      <c r="M7" s="10"/>
      <c r="N7" s="10">
        <v>909</v>
      </c>
      <c r="O7" s="10">
        <v>237</v>
      </c>
      <c r="P7" s="10">
        <v>188</v>
      </c>
      <c r="Q7" s="10">
        <v>220</v>
      </c>
    </row>
    <row r="8" spans="2:17" ht="30" customHeight="1" x14ac:dyDescent="0.35">
      <c r="B8" s="11" t="s">
        <v>43</v>
      </c>
      <c r="C8" s="11">
        <v>1567</v>
      </c>
      <c r="D8" s="11">
        <v>794</v>
      </c>
      <c r="E8" s="11">
        <v>772</v>
      </c>
      <c r="F8" s="11"/>
      <c r="G8" s="11">
        <v>11</v>
      </c>
      <c r="H8" s="11">
        <v>218</v>
      </c>
      <c r="I8" s="11">
        <v>761</v>
      </c>
      <c r="J8" s="11">
        <v>462</v>
      </c>
      <c r="K8" s="11">
        <v>101</v>
      </c>
      <c r="L8" s="11">
        <v>13</v>
      </c>
      <c r="M8" s="11"/>
      <c r="N8" s="11">
        <v>891</v>
      </c>
      <c r="O8" s="11">
        <v>240</v>
      </c>
      <c r="P8" s="11">
        <v>194</v>
      </c>
      <c r="Q8" s="11">
        <v>230</v>
      </c>
    </row>
    <row r="9" spans="2:17" x14ac:dyDescent="0.35">
      <c r="B9" s="18" t="s">
        <v>361</v>
      </c>
      <c r="C9" s="17">
        <v>0.626310954835542</v>
      </c>
      <c r="D9" s="17">
        <v>0.66383269407633305</v>
      </c>
      <c r="E9" s="17">
        <v>0.58721504917105605</v>
      </c>
      <c r="F9" s="17"/>
      <c r="G9" s="17">
        <v>0.72308367879830604</v>
      </c>
      <c r="H9" s="17">
        <v>0.68830787430942197</v>
      </c>
      <c r="I9" s="17">
        <v>0.64668494035062996</v>
      </c>
      <c r="J9" s="17">
        <v>0.56544683740942703</v>
      </c>
      <c r="K9" s="17">
        <v>0.64491818632749698</v>
      </c>
      <c r="L9" s="17">
        <v>0.32174212448522799</v>
      </c>
      <c r="M9" s="17"/>
      <c r="N9" s="17">
        <v>0.72278133400375399</v>
      </c>
      <c r="O9" s="17">
        <v>0.54703686146776698</v>
      </c>
      <c r="P9" s="17">
        <v>0.465335827480303</v>
      </c>
      <c r="Q9" s="17">
        <v>0.482543864693802</v>
      </c>
    </row>
    <row r="10" spans="2:17" x14ac:dyDescent="0.35">
      <c r="B10" s="18" t="s">
        <v>362</v>
      </c>
      <c r="C10" s="17">
        <v>0.26518441540830001</v>
      </c>
      <c r="D10" s="17">
        <v>0.24867054227787899</v>
      </c>
      <c r="E10" s="17">
        <v>0.28252179008147998</v>
      </c>
      <c r="F10" s="17"/>
      <c r="G10" s="17">
        <v>0.27691632120169402</v>
      </c>
      <c r="H10" s="17">
        <v>0.23719793868002201</v>
      </c>
      <c r="I10" s="17">
        <v>0.25563285560302301</v>
      </c>
      <c r="J10" s="17">
        <v>0.305446678001701</v>
      </c>
      <c r="K10" s="17">
        <v>0.22876944241612099</v>
      </c>
      <c r="L10" s="17">
        <v>0.13858574126495901</v>
      </c>
      <c r="M10" s="17"/>
      <c r="N10" s="17">
        <v>0.21130223556959399</v>
      </c>
      <c r="O10" s="17">
        <v>0.29612531426573002</v>
      </c>
      <c r="P10" s="17">
        <v>0.38068683551357602</v>
      </c>
      <c r="Q10" s="17">
        <v>0.33853722952369097</v>
      </c>
    </row>
    <row r="11" spans="2:17" x14ac:dyDescent="0.35">
      <c r="B11" s="18" t="s">
        <v>112</v>
      </c>
      <c r="C11" s="19">
        <v>0.108504629756158</v>
      </c>
      <c r="D11" s="19">
        <v>8.7496763645787401E-2</v>
      </c>
      <c r="E11" s="19">
        <v>0.130263160747464</v>
      </c>
      <c r="F11" s="19"/>
      <c r="G11" s="19">
        <v>0</v>
      </c>
      <c r="H11" s="19">
        <v>7.4494187010556295E-2</v>
      </c>
      <c r="I11" s="19">
        <v>9.7682204046347601E-2</v>
      </c>
      <c r="J11" s="19">
        <v>0.129106484588872</v>
      </c>
      <c r="K11" s="19">
        <v>0.12631237125638201</v>
      </c>
      <c r="L11" s="19">
        <v>0.53967213424981297</v>
      </c>
      <c r="M11" s="19"/>
      <c r="N11" s="19">
        <v>6.5916430426652295E-2</v>
      </c>
      <c r="O11" s="19">
        <v>0.156837824266503</v>
      </c>
      <c r="P11" s="19">
        <v>0.15397733700612101</v>
      </c>
      <c r="Q11" s="19">
        <v>0.17891890578250699</v>
      </c>
    </row>
    <row r="12" spans="2:17" x14ac:dyDescent="0.35">
      <c r="B12" s="16" t="s">
        <v>19</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367</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1563</v>
      </c>
      <c r="D7" s="10">
        <v>712</v>
      </c>
      <c r="E7" s="10">
        <v>850</v>
      </c>
      <c r="F7" s="10"/>
      <c r="G7" s="10">
        <v>11</v>
      </c>
      <c r="H7" s="10">
        <v>231</v>
      </c>
      <c r="I7" s="10">
        <v>807</v>
      </c>
      <c r="J7" s="10">
        <v>426</v>
      </c>
      <c r="K7" s="10">
        <v>79</v>
      </c>
      <c r="L7" s="10">
        <v>9</v>
      </c>
      <c r="M7" s="10"/>
      <c r="N7" s="10">
        <v>909</v>
      </c>
      <c r="O7" s="10">
        <v>237</v>
      </c>
      <c r="P7" s="10">
        <v>188</v>
      </c>
      <c r="Q7" s="10">
        <v>220</v>
      </c>
    </row>
    <row r="8" spans="2:17" ht="30" customHeight="1" x14ac:dyDescent="0.35">
      <c r="B8" s="11" t="s">
        <v>43</v>
      </c>
      <c r="C8" s="11">
        <v>1567</v>
      </c>
      <c r="D8" s="11">
        <v>794</v>
      </c>
      <c r="E8" s="11">
        <v>772</v>
      </c>
      <c r="F8" s="11"/>
      <c r="G8" s="11">
        <v>11</v>
      </c>
      <c r="H8" s="11">
        <v>218</v>
      </c>
      <c r="I8" s="11">
        <v>761</v>
      </c>
      <c r="J8" s="11">
        <v>462</v>
      </c>
      <c r="K8" s="11">
        <v>101</v>
      </c>
      <c r="L8" s="11">
        <v>13</v>
      </c>
      <c r="M8" s="11"/>
      <c r="N8" s="11">
        <v>891</v>
      </c>
      <c r="O8" s="11">
        <v>240</v>
      </c>
      <c r="P8" s="11">
        <v>194</v>
      </c>
      <c r="Q8" s="11">
        <v>230</v>
      </c>
    </row>
    <row r="9" spans="2:17" x14ac:dyDescent="0.35">
      <c r="B9" s="18" t="s">
        <v>361</v>
      </c>
      <c r="C9" s="17">
        <v>0.414971828874517</v>
      </c>
      <c r="D9" s="17">
        <v>0.42960965972549398</v>
      </c>
      <c r="E9" s="17">
        <v>0.39914994449956698</v>
      </c>
      <c r="F9" s="17"/>
      <c r="G9" s="17">
        <v>0.71520117337409705</v>
      </c>
      <c r="H9" s="17">
        <v>0.48731720905554299</v>
      </c>
      <c r="I9" s="17">
        <v>0.43849380788411801</v>
      </c>
      <c r="J9" s="17">
        <v>0.37771523120330103</v>
      </c>
      <c r="K9" s="17">
        <v>0.22451609639013301</v>
      </c>
      <c r="L9" s="17">
        <v>0.37194613275426203</v>
      </c>
      <c r="M9" s="17"/>
      <c r="N9" s="17">
        <v>0.44851849058152499</v>
      </c>
      <c r="O9" s="17">
        <v>0.35530974927181702</v>
      </c>
      <c r="P9" s="17">
        <v>0.40725941534931498</v>
      </c>
      <c r="Q9" s="17">
        <v>0.34191271715413502</v>
      </c>
    </row>
    <row r="10" spans="2:17" x14ac:dyDescent="0.35">
      <c r="B10" s="18" t="s">
        <v>362</v>
      </c>
      <c r="C10" s="17">
        <v>0.44319946789466602</v>
      </c>
      <c r="D10" s="17">
        <v>0.45458672853610299</v>
      </c>
      <c r="E10" s="17">
        <v>0.43205670225033199</v>
      </c>
      <c r="F10" s="17"/>
      <c r="G10" s="17">
        <v>0.284798826625903</v>
      </c>
      <c r="H10" s="17">
        <v>0.36946703211805598</v>
      </c>
      <c r="I10" s="17">
        <v>0.44538007684324998</v>
      </c>
      <c r="J10" s="17">
        <v>0.44636046291609</v>
      </c>
      <c r="K10" s="17">
        <v>0.61357087659510301</v>
      </c>
      <c r="L10" s="17">
        <v>0.24799135413421999</v>
      </c>
      <c r="M10" s="17"/>
      <c r="N10" s="17">
        <v>0.43756824968963198</v>
      </c>
      <c r="O10" s="17">
        <v>0.437349431570414</v>
      </c>
      <c r="P10" s="17">
        <v>0.438162875170866</v>
      </c>
      <c r="Q10" s="17">
        <v>0.49666656756132299</v>
      </c>
    </row>
    <row r="11" spans="2:17" x14ac:dyDescent="0.35">
      <c r="B11" s="18" t="s">
        <v>112</v>
      </c>
      <c r="C11" s="19">
        <v>0.141828703230817</v>
      </c>
      <c r="D11" s="19">
        <v>0.11580361173840301</v>
      </c>
      <c r="E11" s="19">
        <v>0.168793353250101</v>
      </c>
      <c r="F11" s="19"/>
      <c r="G11" s="19">
        <v>0</v>
      </c>
      <c r="H11" s="19">
        <v>0.1432157588264</v>
      </c>
      <c r="I11" s="19">
        <v>0.116126115272631</v>
      </c>
      <c r="J11" s="19">
        <v>0.17592430588060901</v>
      </c>
      <c r="K11" s="19">
        <v>0.16191302701476401</v>
      </c>
      <c r="L11" s="19">
        <v>0.38006251311151801</v>
      </c>
      <c r="M11" s="19"/>
      <c r="N11" s="19">
        <v>0.113913259728843</v>
      </c>
      <c r="O11" s="19">
        <v>0.207340819157769</v>
      </c>
      <c r="P11" s="19">
        <v>0.154577709479819</v>
      </c>
      <c r="Q11" s="19">
        <v>0.16142071528454199</v>
      </c>
    </row>
    <row r="12" spans="2:17" x14ac:dyDescent="0.35">
      <c r="B12" s="16" t="s">
        <v>19</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368</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1563</v>
      </c>
      <c r="D7" s="10">
        <v>712</v>
      </c>
      <c r="E7" s="10">
        <v>850</v>
      </c>
      <c r="F7" s="10"/>
      <c r="G7" s="10">
        <v>11</v>
      </c>
      <c r="H7" s="10">
        <v>231</v>
      </c>
      <c r="I7" s="10">
        <v>807</v>
      </c>
      <c r="J7" s="10">
        <v>426</v>
      </c>
      <c r="K7" s="10">
        <v>79</v>
      </c>
      <c r="L7" s="10">
        <v>9</v>
      </c>
      <c r="M7" s="10"/>
      <c r="N7" s="10">
        <v>909</v>
      </c>
      <c r="O7" s="10">
        <v>237</v>
      </c>
      <c r="P7" s="10">
        <v>188</v>
      </c>
      <c r="Q7" s="10">
        <v>220</v>
      </c>
    </row>
    <row r="8" spans="2:17" ht="30" customHeight="1" x14ac:dyDescent="0.35">
      <c r="B8" s="11" t="s">
        <v>43</v>
      </c>
      <c r="C8" s="11">
        <v>1567</v>
      </c>
      <c r="D8" s="11">
        <v>794</v>
      </c>
      <c r="E8" s="11">
        <v>772</v>
      </c>
      <c r="F8" s="11"/>
      <c r="G8" s="11">
        <v>11</v>
      </c>
      <c r="H8" s="11">
        <v>218</v>
      </c>
      <c r="I8" s="11">
        <v>761</v>
      </c>
      <c r="J8" s="11">
        <v>462</v>
      </c>
      <c r="K8" s="11">
        <v>101</v>
      </c>
      <c r="L8" s="11">
        <v>13</v>
      </c>
      <c r="M8" s="11"/>
      <c r="N8" s="11">
        <v>891</v>
      </c>
      <c r="O8" s="11">
        <v>240</v>
      </c>
      <c r="P8" s="11">
        <v>194</v>
      </c>
      <c r="Q8" s="11">
        <v>230</v>
      </c>
    </row>
    <row r="9" spans="2:17" x14ac:dyDescent="0.35">
      <c r="B9" s="18" t="s">
        <v>361</v>
      </c>
      <c r="C9" s="17">
        <v>0.585996102375127</v>
      </c>
      <c r="D9" s="17">
        <v>0.63445840825959299</v>
      </c>
      <c r="E9" s="17">
        <v>0.53558970645075799</v>
      </c>
      <c r="F9" s="17"/>
      <c r="G9" s="17">
        <v>0.71634715943529104</v>
      </c>
      <c r="H9" s="17">
        <v>0.71015513719963297</v>
      </c>
      <c r="I9" s="17">
        <v>0.63038720885620603</v>
      </c>
      <c r="J9" s="17">
        <v>0.48480448115736402</v>
      </c>
      <c r="K9" s="17">
        <v>0.41627100683895202</v>
      </c>
      <c r="L9" s="17">
        <v>0.70591335232184504</v>
      </c>
      <c r="M9" s="17"/>
      <c r="N9" s="17">
        <v>0.64559912358553395</v>
      </c>
      <c r="O9" s="17">
        <v>0.53194690575641401</v>
      </c>
      <c r="P9" s="17">
        <v>0.49872129705406998</v>
      </c>
      <c r="Q9" s="17">
        <v>0.48769843106706801</v>
      </c>
    </row>
    <row r="10" spans="2:17" x14ac:dyDescent="0.35">
      <c r="B10" s="18" t="s">
        <v>362</v>
      </c>
      <c r="C10" s="17">
        <v>0.352038436834543</v>
      </c>
      <c r="D10" s="17">
        <v>0.313470427779035</v>
      </c>
      <c r="E10" s="17">
        <v>0.39218289345551499</v>
      </c>
      <c r="F10" s="17"/>
      <c r="G10" s="17">
        <v>0.28365284056470902</v>
      </c>
      <c r="H10" s="17">
        <v>0.24183578781363799</v>
      </c>
      <c r="I10" s="17">
        <v>0.30994550060330001</v>
      </c>
      <c r="J10" s="17">
        <v>0.445764951831774</v>
      </c>
      <c r="K10" s="17">
        <v>0.52441170684984895</v>
      </c>
      <c r="L10" s="17">
        <v>5.2801252623303402E-2</v>
      </c>
      <c r="M10" s="17"/>
      <c r="N10" s="17">
        <v>0.308800961243475</v>
      </c>
      <c r="O10" s="17">
        <v>0.39995392205751401</v>
      </c>
      <c r="P10" s="17">
        <v>0.408808455099331</v>
      </c>
      <c r="Q10" s="17">
        <v>0.421173015041445</v>
      </c>
    </row>
    <row r="11" spans="2:17" x14ac:dyDescent="0.35">
      <c r="B11" s="18" t="s">
        <v>112</v>
      </c>
      <c r="C11" s="19">
        <v>6.1965460790329802E-2</v>
      </c>
      <c r="D11" s="19">
        <v>5.2071163961372499E-2</v>
      </c>
      <c r="E11" s="19">
        <v>7.2227400093726593E-2</v>
      </c>
      <c r="F11" s="19"/>
      <c r="G11" s="19">
        <v>0</v>
      </c>
      <c r="H11" s="19">
        <v>4.80090749867291E-2</v>
      </c>
      <c r="I11" s="19">
        <v>5.9667290540494598E-2</v>
      </c>
      <c r="J11" s="19">
        <v>6.9430567010862906E-2</v>
      </c>
      <c r="K11" s="19">
        <v>5.9317286311199098E-2</v>
      </c>
      <c r="L11" s="19">
        <v>0.241285395054852</v>
      </c>
      <c r="M11" s="19"/>
      <c r="N11" s="19">
        <v>4.5599915170991101E-2</v>
      </c>
      <c r="O11" s="19">
        <v>6.8099172186072102E-2</v>
      </c>
      <c r="P11" s="19">
        <v>9.2470247846599796E-2</v>
      </c>
      <c r="Q11" s="19">
        <v>9.1128553891486497E-2</v>
      </c>
    </row>
    <row r="12" spans="2:17" x14ac:dyDescent="0.35">
      <c r="B12" s="16" t="s">
        <v>19</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s>
  <sheetData>
    <row r="2" spans="2:17" ht="40" customHeight="1" x14ac:dyDescent="0.35">
      <c r="D2" s="30" t="s">
        <v>369</v>
      </c>
      <c r="E2" s="26"/>
      <c r="F2" s="26"/>
      <c r="G2" s="26"/>
      <c r="H2" s="26"/>
      <c r="I2" s="26"/>
      <c r="J2" s="26"/>
      <c r="K2" s="26"/>
      <c r="L2" s="26"/>
      <c r="M2" s="26"/>
      <c r="N2" s="26"/>
      <c r="O2" s="26"/>
      <c r="P2" s="26"/>
    </row>
    <row r="5" spans="2:17" ht="30" customHeight="1" x14ac:dyDescent="0.35">
      <c r="B5" s="15"/>
      <c r="C5" s="15"/>
      <c r="D5" s="29" t="s">
        <v>25</v>
      </c>
      <c r="E5" s="29"/>
      <c r="F5" s="15"/>
      <c r="G5" s="29" t="s">
        <v>26</v>
      </c>
      <c r="H5" s="29"/>
      <c r="I5" s="29"/>
      <c r="J5" s="29"/>
      <c r="K5" s="29"/>
      <c r="L5" s="29"/>
      <c r="M5" s="15"/>
      <c r="N5" s="29" t="s">
        <v>27</v>
      </c>
      <c r="O5" s="29"/>
      <c r="P5" s="29"/>
      <c r="Q5" s="29"/>
    </row>
    <row r="6" spans="2:17" x14ac:dyDescent="0.35">
      <c r="B6" t="s">
        <v>28</v>
      </c>
      <c r="C6" s="9" t="s">
        <v>29</v>
      </c>
      <c r="D6" s="12" t="s">
        <v>30</v>
      </c>
      <c r="E6" s="12" t="s">
        <v>31</v>
      </c>
      <c r="G6" s="12" t="s">
        <v>32</v>
      </c>
      <c r="H6" s="12" t="s">
        <v>33</v>
      </c>
      <c r="I6" s="12" t="s">
        <v>34</v>
      </c>
      <c r="J6" s="12" t="s">
        <v>35</v>
      </c>
      <c r="K6" s="12" t="s">
        <v>36</v>
      </c>
      <c r="L6" s="12" t="s">
        <v>37</v>
      </c>
      <c r="N6" s="12" t="s">
        <v>38</v>
      </c>
      <c r="O6" s="12" t="s">
        <v>39</v>
      </c>
      <c r="P6" s="12" t="s">
        <v>40</v>
      </c>
      <c r="Q6" s="12" t="s">
        <v>41</v>
      </c>
    </row>
    <row r="7" spans="2:17" ht="30" customHeight="1" x14ac:dyDescent="0.35">
      <c r="B7" s="10" t="s">
        <v>42</v>
      </c>
      <c r="C7" s="10">
        <v>1563</v>
      </c>
      <c r="D7" s="10">
        <v>712</v>
      </c>
      <c r="E7" s="10">
        <v>850</v>
      </c>
      <c r="F7" s="10"/>
      <c r="G7" s="10">
        <v>11</v>
      </c>
      <c r="H7" s="10">
        <v>231</v>
      </c>
      <c r="I7" s="10">
        <v>807</v>
      </c>
      <c r="J7" s="10">
        <v>426</v>
      </c>
      <c r="K7" s="10">
        <v>79</v>
      </c>
      <c r="L7" s="10">
        <v>9</v>
      </c>
      <c r="M7" s="10"/>
      <c r="N7" s="10">
        <v>909</v>
      </c>
      <c r="O7" s="10">
        <v>237</v>
      </c>
      <c r="P7" s="10">
        <v>188</v>
      </c>
      <c r="Q7" s="10">
        <v>220</v>
      </c>
    </row>
    <row r="8" spans="2:17" ht="30" customHeight="1" x14ac:dyDescent="0.35">
      <c r="B8" s="11" t="s">
        <v>43</v>
      </c>
      <c r="C8" s="11">
        <v>1567</v>
      </c>
      <c r="D8" s="11">
        <v>794</v>
      </c>
      <c r="E8" s="11">
        <v>772</v>
      </c>
      <c r="F8" s="11"/>
      <c r="G8" s="11">
        <v>11</v>
      </c>
      <c r="H8" s="11">
        <v>218</v>
      </c>
      <c r="I8" s="11">
        <v>761</v>
      </c>
      <c r="J8" s="11">
        <v>462</v>
      </c>
      <c r="K8" s="11">
        <v>101</v>
      </c>
      <c r="L8" s="11">
        <v>13</v>
      </c>
      <c r="M8" s="11"/>
      <c r="N8" s="11">
        <v>891</v>
      </c>
      <c r="O8" s="11">
        <v>240</v>
      </c>
      <c r="P8" s="11">
        <v>194</v>
      </c>
      <c r="Q8" s="11">
        <v>230</v>
      </c>
    </row>
    <row r="9" spans="2:17" x14ac:dyDescent="0.35">
      <c r="B9" s="18" t="s">
        <v>361</v>
      </c>
      <c r="C9" s="17">
        <v>0.29677300954531</v>
      </c>
      <c r="D9" s="17">
        <v>0.30236799578148399</v>
      </c>
      <c r="E9" s="17">
        <v>0.29140067598729702</v>
      </c>
      <c r="F9" s="17"/>
      <c r="G9" s="17">
        <v>0.48298453450444401</v>
      </c>
      <c r="H9" s="17">
        <v>0.24865482973657199</v>
      </c>
      <c r="I9" s="17">
        <v>0.27422483323331498</v>
      </c>
      <c r="J9" s="17">
        <v>0.32762503238287999</v>
      </c>
      <c r="K9" s="17">
        <v>0.374984083135108</v>
      </c>
      <c r="L9" s="17">
        <v>0.56112011436803899</v>
      </c>
      <c r="M9" s="17"/>
      <c r="N9" s="17">
        <v>0.26283286124430399</v>
      </c>
      <c r="O9" s="17">
        <v>0.30460945624949798</v>
      </c>
      <c r="P9" s="17">
        <v>0.34239251132481302</v>
      </c>
      <c r="Q9" s="17">
        <v>0.36346742455349501</v>
      </c>
    </row>
    <row r="10" spans="2:17" x14ac:dyDescent="0.35">
      <c r="B10" s="18" t="s">
        <v>362</v>
      </c>
      <c r="C10" s="17">
        <v>0.60306784172493</v>
      </c>
      <c r="D10" s="17">
        <v>0.60649706347402499</v>
      </c>
      <c r="E10" s="17">
        <v>0.59902402574154501</v>
      </c>
      <c r="F10" s="17"/>
      <c r="G10" s="17">
        <v>0.51701546549555599</v>
      </c>
      <c r="H10" s="17">
        <v>0.64909527689345303</v>
      </c>
      <c r="I10" s="17">
        <v>0.62523771255918703</v>
      </c>
      <c r="J10" s="17">
        <v>0.57349043154000601</v>
      </c>
      <c r="K10" s="17">
        <v>0.53439647695501202</v>
      </c>
      <c r="L10" s="17">
        <v>0.18898112632570099</v>
      </c>
      <c r="M10" s="17"/>
      <c r="N10" s="17">
        <v>0.66191241387823696</v>
      </c>
      <c r="O10" s="17">
        <v>0.55905819052533601</v>
      </c>
      <c r="P10" s="17">
        <v>0.51567708687369396</v>
      </c>
      <c r="Q10" s="17">
        <v>0.51038067275599497</v>
      </c>
    </row>
    <row r="11" spans="2:17" x14ac:dyDescent="0.35">
      <c r="B11" s="18" t="s">
        <v>112</v>
      </c>
      <c r="C11" s="19">
        <v>0.10015914872976001</v>
      </c>
      <c r="D11" s="19">
        <v>9.1134940744491105E-2</v>
      </c>
      <c r="E11" s="19">
        <v>0.109575298271158</v>
      </c>
      <c r="F11" s="19"/>
      <c r="G11" s="19">
        <v>0</v>
      </c>
      <c r="H11" s="19">
        <v>0.102249893369976</v>
      </c>
      <c r="I11" s="19">
        <v>0.100537454207498</v>
      </c>
      <c r="J11" s="19">
        <v>9.8884536077113505E-2</v>
      </c>
      <c r="K11" s="19">
        <v>9.0619439909879904E-2</v>
      </c>
      <c r="L11" s="19">
        <v>0.24989875930625999</v>
      </c>
      <c r="M11" s="19"/>
      <c r="N11" s="19">
        <v>7.5254724877458906E-2</v>
      </c>
      <c r="O11" s="19">
        <v>0.13633235322516599</v>
      </c>
      <c r="P11" s="19">
        <v>0.14193040180149299</v>
      </c>
      <c r="Q11" s="19">
        <v>0.12615190269050999</v>
      </c>
    </row>
    <row r="12" spans="2:17" x14ac:dyDescent="0.35">
      <c r="B12" s="16" t="s">
        <v>19</v>
      </c>
    </row>
    <row r="13" spans="2:17" x14ac:dyDescent="0.35">
      <c r="B13" t="s">
        <v>409</v>
      </c>
    </row>
    <row r="14" spans="2:17" x14ac:dyDescent="0.35">
      <c r="B14" t="s">
        <v>410</v>
      </c>
    </row>
    <row r="16" spans="2:17" x14ac:dyDescent="0.35">
      <c r="B16" s="8" t="str">
        <f>HYPERLINK("#'Contents'!A1", "Return to Contents")</f>
        <v>Return to Contents</v>
      </c>
    </row>
  </sheetData>
  <mergeCells count="4">
    <mergeCell ref="D5:E5"/>
    <mergeCell ref="G5:L5"/>
    <mergeCell ref="N5:Q5"/>
    <mergeCell ref="D2:P2"/>
  </mergeCells>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e76d4e-c34b-4f3b-bdbf-c0061c658805" xsi:nil="true"/>
    <lcf76f155ced4ddcb4097134ff3c332f xmlns="d79df8b1-8cb9-449b-a79c-5693b23da43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12675E4ADD804CBFC58F982DFE7079" ma:contentTypeVersion="12" ma:contentTypeDescription="Create a new document." ma:contentTypeScope="" ma:versionID="3633abe31d6e1db98be2c81190e79012">
  <xsd:schema xmlns:xsd="http://www.w3.org/2001/XMLSchema" xmlns:xs="http://www.w3.org/2001/XMLSchema" xmlns:p="http://schemas.microsoft.com/office/2006/metadata/properties" xmlns:ns2="d79df8b1-8cb9-449b-a79c-5693b23da43f" xmlns:ns3="26e76d4e-c34b-4f3b-bdbf-c0061c658805" targetNamespace="http://schemas.microsoft.com/office/2006/metadata/properties" ma:root="true" ma:fieldsID="c17707df91faea3ebd3a9e5b997bde1a" ns2:_="" ns3:_="">
    <xsd:import namespace="d79df8b1-8cb9-449b-a79c-5693b23da43f"/>
    <xsd:import namespace="26e76d4e-c34b-4f3b-bdbf-c0061c6588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df8b1-8cb9-449b-a79c-5693b23da4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df8b02-2a64-4fc8-80eb-895fa721035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e76d4e-c34b-4f3b-bdbf-c0061c6588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835182-45ea-4441-ab90-0c744c740d12}" ma:internalName="TaxCatchAll" ma:showField="CatchAllData" ma:web="26e76d4e-c34b-4f3b-bdbf-c0061c6588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9BA1BE-2826-4594-8746-FC8FBD88EB37}">
  <ds:schemaRefs>
    <ds:schemaRef ds:uri="http://schemas.microsoft.com/office/2006/metadata/properties"/>
    <ds:schemaRef ds:uri="http://schemas.microsoft.com/office/infopath/2007/PartnerControls"/>
    <ds:schemaRef ds:uri="26e76d4e-c34b-4f3b-bdbf-c0061c658805"/>
    <ds:schemaRef ds:uri="d79df8b1-8cb9-449b-a79c-5693b23da43f"/>
  </ds:schemaRefs>
</ds:datastoreItem>
</file>

<file path=customXml/itemProps2.xml><?xml version="1.0" encoding="utf-8"?>
<ds:datastoreItem xmlns:ds="http://schemas.openxmlformats.org/officeDocument/2006/customXml" ds:itemID="{711949EF-632B-4087-904D-C1C1E01D6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9df8b1-8cb9-449b-a79c-5693b23da43f"/>
    <ds:schemaRef ds:uri="26e76d4e-c34b-4f3b-bdbf-c0061c6588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90ECF-D618-4FD5-B694-8A42079CF0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116</vt:i4>
      </vt:variant>
    </vt:vector>
  </HeadingPairs>
  <TitlesOfParts>
    <vt:vector size="116"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JulesWalkden</dc:creator>
  <cp:keywords/>
  <dc:description/>
  <cp:lastModifiedBy>Jules Walkden</cp:lastModifiedBy>
  <cp:revision/>
  <dcterms:created xsi:type="dcterms:W3CDTF">2025-07-22T14:15:21Z</dcterms:created>
  <dcterms:modified xsi:type="dcterms:W3CDTF">2026-03-23T16:19:00Z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0x010100B312675E4ADD804CBFC58F982DFE7079</vt:lpwstr>
  </property>
  <property fmtid="{D5CDD505-2E9C-101B-9397-08002B2CF9AE}" pid="3" name="Order">
    <vt:r8>6200</vt:r8>
  </property>
  <property fmtid="{D5CDD505-2E9C-101B-9397-08002B2CF9AE}" pid="4" name="MediaServiceImageTags">
    <vt:lpwstr/>
  </property>
</Properties>
</file>